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Ex1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2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4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5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b2e4c27a991e0584/Tài liệu/"/>
    </mc:Choice>
  </mc:AlternateContent>
  <xr:revisionPtr revIDLastSave="1428" documentId="8_{435D457F-33BE-490F-8BD8-A6DBDC2F7E48}" xr6:coauthVersionLast="47" xr6:coauthVersionMax="47" xr10:uidLastSave="{542CF19B-0702-4DB3-842A-1DC427FEA7C9}"/>
  <bookViews>
    <workbookView xWindow="-110" yWindow="-110" windowWidth="19420" windowHeight="10300" xr2:uid="{B6258142-94BB-4813-BED8-F3074797F78C}"/>
  </bookViews>
  <sheets>
    <sheet name="Portfolio Transactions" sheetId="18" r:id="rId1"/>
    <sheet name="Initial portfolio Final" sheetId="9" r:id="rId2"/>
    <sheet name="Initial Portfolio" sheetId="3" r:id="rId3"/>
    <sheet name="VaR" sheetId="13" r:id="rId4"/>
    <sheet name="Options" sheetId="14" r:id="rId5"/>
    <sheet name="Initial " sheetId="17" r:id="rId6"/>
    <sheet name="NVDA" sheetId="4" r:id="rId7"/>
    <sheet name="TSLA" sheetId="5" r:id="rId8"/>
    <sheet name="CVX" sheetId="6" r:id="rId9"/>
    <sheet name="AMD" sheetId="7" r:id="rId10"/>
    <sheet name="MSFT" sheetId="8" r:id="rId11"/>
    <sheet name="AAPL" sheetId="15" r:id="rId12"/>
    <sheet name="Technology" sheetId="16" r:id="rId13"/>
    <sheet name="Energy" sheetId="10" r:id="rId14"/>
    <sheet name="Automotives" sheetId="11" r:id="rId15"/>
  </sheets>
  <definedNames>
    <definedName name="_xlchart.v1.0" hidden="1">NVDA!$E$1</definedName>
    <definedName name="_xlchart.v1.1" hidden="1">NVDA!$E$2:$E$522</definedName>
    <definedName name="_xlchart.v1.2" hidden="1">NVDA!$H$1</definedName>
    <definedName name="_xlchart.v1.3" hidden="1">NVDA!$H$2:$H$522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8" i="9" l="1"/>
  <c r="V49" i="9" s="1"/>
  <c r="V47" i="9"/>
  <c r="AB35" i="9"/>
  <c r="AA35" i="9" s="1"/>
  <c r="K17" i="18"/>
  <c r="H17" i="18"/>
  <c r="K16" i="18"/>
  <c r="H16" i="18"/>
  <c r="K15" i="18"/>
  <c r="H15" i="18"/>
  <c r="K14" i="18"/>
  <c r="H14" i="18"/>
  <c r="K13" i="18"/>
  <c r="H13" i="18"/>
  <c r="H18" i="18" s="1"/>
  <c r="H19" i="18" s="1"/>
  <c r="K12" i="18"/>
  <c r="H12" i="18"/>
  <c r="H11" i="18"/>
  <c r="K11" i="18" s="1"/>
  <c r="K10" i="18"/>
  <c r="H10" i="18"/>
  <c r="H9" i="18"/>
  <c r="K9" i="18" s="1"/>
  <c r="K8" i="18"/>
  <c r="H8" i="18"/>
  <c r="K7" i="18"/>
  <c r="H7" i="18"/>
  <c r="I6" i="18" s="1"/>
  <c r="K6" i="18"/>
  <c r="H6" i="18"/>
  <c r="H5" i="18"/>
  <c r="K5" i="18" s="1"/>
  <c r="H4" i="18"/>
  <c r="D19" i="18" s="1"/>
  <c r="F19" i="18" s="1"/>
  <c r="K3" i="18"/>
  <c r="H3" i="18"/>
  <c r="I3" i="18" s="1"/>
  <c r="I10" i="18" s="1"/>
  <c r="I11" i="18" s="1"/>
  <c r="J18" i="18" s="1"/>
  <c r="H2" i="18"/>
  <c r="J3" i="18" s="1"/>
  <c r="J17" i="18" s="1"/>
  <c r="W43" i="9"/>
  <c r="W42" i="9"/>
  <c r="W41" i="9"/>
  <c r="W40" i="9"/>
  <c r="W39" i="9"/>
  <c r="W38" i="9"/>
  <c r="Y33" i="9"/>
  <c r="Y34" i="9"/>
  <c r="Y32" i="9"/>
  <c r="AF3" i="13"/>
  <c r="AG3" i="13"/>
  <c r="AH3" i="13"/>
  <c r="AI3" i="13"/>
  <c r="AJ3" i="13"/>
  <c r="AK3" i="13"/>
  <c r="T24" i="13"/>
  <c r="Z36" i="17"/>
  <c r="Z35" i="17"/>
  <c r="Z34" i="17"/>
  <c r="U53" i="17"/>
  <c r="G2" i="17"/>
  <c r="Y49" i="17"/>
  <c r="V49" i="17"/>
  <c r="Y48" i="17"/>
  <c r="V48" i="17"/>
  <c r="U48" i="17"/>
  <c r="Z47" i="17"/>
  <c r="Y47" i="17"/>
  <c r="X47" i="17"/>
  <c r="W47" i="17"/>
  <c r="Z48" i="17" s="1"/>
  <c r="Z49" i="17" s="1"/>
  <c r="V47" i="17"/>
  <c r="U47" i="17"/>
  <c r="Q46" i="17"/>
  <c r="U42" i="17"/>
  <c r="T42" i="17"/>
  <c r="U41" i="17"/>
  <c r="T41" i="17"/>
  <c r="U40" i="17"/>
  <c r="T40" i="17"/>
  <c r="V39" i="17"/>
  <c r="U39" i="17"/>
  <c r="X41" i="17" s="1"/>
  <c r="T39" i="17"/>
  <c r="U38" i="17"/>
  <c r="T38" i="17"/>
  <c r="V34" i="17"/>
  <c r="V33" i="17"/>
  <c r="V32" i="17"/>
  <c r="T24" i="17"/>
  <c r="S24" i="17"/>
  <c r="T23" i="17"/>
  <c r="S23" i="17"/>
  <c r="T22" i="17"/>
  <c r="S22" i="17"/>
  <c r="T21" i="17"/>
  <c r="S21" i="17"/>
  <c r="T20" i="17"/>
  <c r="S20" i="17"/>
  <c r="T19" i="17"/>
  <c r="S19" i="17"/>
  <c r="T18" i="17"/>
  <c r="S18" i="17"/>
  <c r="T17" i="17"/>
  <c r="S17" i="17"/>
  <c r="T16" i="17"/>
  <c r="S16" i="17"/>
  <c r="T15" i="17"/>
  <c r="S15" i="17"/>
  <c r="F15" i="17"/>
  <c r="C15" i="17"/>
  <c r="T14" i="17"/>
  <c r="S14" i="17"/>
  <c r="F14" i="17"/>
  <c r="C14" i="17"/>
  <c r="T13" i="17"/>
  <c r="S13" i="17"/>
  <c r="T12" i="17"/>
  <c r="S12" i="17"/>
  <c r="Z11" i="17"/>
  <c r="T11" i="17"/>
  <c r="S11" i="17"/>
  <c r="Z10" i="17"/>
  <c r="T10" i="17"/>
  <c r="S10" i="17"/>
  <c r="Z9" i="17"/>
  <c r="T9" i="17"/>
  <c r="S9" i="17"/>
  <c r="Z8" i="17"/>
  <c r="T8" i="17"/>
  <c r="S8" i="17"/>
  <c r="Z7" i="17"/>
  <c r="T7" i="17"/>
  <c r="S7" i="17"/>
  <c r="AC6" i="17"/>
  <c r="T6" i="17"/>
  <c r="S6" i="17"/>
  <c r="G6" i="17"/>
  <c r="C6" i="17"/>
  <c r="AC5" i="17"/>
  <c r="T5" i="17"/>
  <c r="S5" i="17"/>
  <c r="G5" i="17"/>
  <c r="C5" i="17"/>
  <c r="AC4" i="17"/>
  <c r="T4" i="17"/>
  <c r="S4" i="17"/>
  <c r="G4" i="17"/>
  <c r="C4" i="17"/>
  <c r="AM3" i="17"/>
  <c r="AC3" i="17"/>
  <c r="T3" i="17"/>
  <c r="S3" i="17"/>
  <c r="G3" i="17"/>
  <c r="C3" i="17"/>
  <c r="AC2" i="17"/>
  <c r="T2" i="17"/>
  <c r="S2" i="17"/>
  <c r="S25" i="17" s="1"/>
  <c r="C9" i="17"/>
  <c r="C2" i="17"/>
  <c r="J2" i="9"/>
  <c r="J3" i="9"/>
  <c r="E13" i="9"/>
  <c r="X33" i="9"/>
  <c r="X34" i="9"/>
  <c r="X32" i="9"/>
  <c r="M3" i="14"/>
  <c r="V141" i="13"/>
  <c r="V142" i="13" s="1"/>
  <c r="V143" i="13" s="1"/>
  <c r="V144" i="13" s="1"/>
  <c r="V145" i="13" s="1"/>
  <c r="V146" i="13" s="1"/>
  <c r="V147" i="13" s="1"/>
  <c r="V148" i="13" s="1"/>
  <c r="V149" i="13" s="1"/>
  <c r="V150" i="13" s="1"/>
  <c r="V151" i="13" s="1"/>
  <c r="V152" i="13" s="1"/>
  <c r="V153" i="13" s="1"/>
  <c r="V154" i="13" s="1"/>
  <c r="V155" i="13" s="1"/>
  <c r="V156" i="13" s="1"/>
  <c r="V157" i="13" s="1"/>
  <c r="V158" i="13" s="1"/>
  <c r="V159" i="13" s="1"/>
  <c r="V160" i="13" s="1"/>
  <c r="V161" i="13" s="1"/>
  <c r="V162" i="13" s="1"/>
  <c r="V163" i="13" s="1"/>
  <c r="V164" i="13" s="1"/>
  <c r="V165" i="13" s="1"/>
  <c r="V166" i="13" s="1"/>
  <c r="V167" i="13" s="1"/>
  <c r="V168" i="13" s="1"/>
  <c r="V169" i="13" s="1"/>
  <c r="V170" i="13" s="1"/>
  <c r="V171" i="13" s="1"/>
  <c r="V172" i="13" s="1"/>
  <c r="V173" i="13" s="1"/>
  <c r="V174" i="13" s="1"/>
  <c r="V175" i="13" s="1"/>
  <c r="V176" i="13" s="1"/>
  <c r="V177" i="13" s="1"/>
  <c r="U141" i="13"/>
  <c r="U142" i="13"/>
  <c r="U143" i="13"/>
  <c r="U144" i="13"/>
  <c r="U145" i="13"/>
  <c r="U146" i="13"/>
  <c r="U147" i="13"/>
  <c r="U148" i="13"/>
  <c r="U149" i="13"/>
  <c r="U150" i="13"/>
  <c r="U151" i="13"/>
  <c r="U152" i="13"/>
  <c r="U153" i="13"/>
  <c r="U154" i="13"/>
  <c r="U155" i="13"/>
  <c r="U156" i="13"/>
  <c r="U157" i="13"/>
  <c r="U158" i="13"/>
  <c r="U159" i="13"/>
  <c r="U160" i="13"/>
  <c r="U161" i="13"/>
  <c r="U162" i="13"/>
  <c r="U163" i="13"/>
  <c r="U164" i="13"/>
  <c r="U165" i="13"/>
  <c r="U166" i="13"/>
  <c r="U167" i="13"/>
  <c r="U168" i="13"/>
  <c r="U169" i="13"/>
  <c r="U170" i="13"/>
  <c r="U171" i="13"/>
  <c r="U172" i="13"/>
  <c r="U173" i="13"/>
  <c r="U174" i="13"/>
  <c r="U175" i="13"/>
  <c r="U176" i="13"/>
  <c r="U177" i="13"/>
  <c r="U140" i="13"/>
  <c r="T28" i="13" a="1"/>
  <c r="T28" i="13" s="1"/>
  <c r="J9" i="18" l="1"/>
  <c r="J19" i="18"/>
  <c r="K4" i="18"/>
  <c r="K2" i="18"/>
  <c r="R46" i="17"/>
  <c r="R45" i="17" s="1"/>
  <c r="W41" i="17"/>
  <c r="T25" i="17"/>
  <c r="H3" i="17"/>
  <c r="H6" i="17"/>
  <c r="V35" i="17"/>
  <c r="AD58" i="17" s="1"/>
  <c r="H2" i="17"/>
  <c r="F13" i="17" s="1"/>
  <c r="F16" i="17" s="1"/>
  <c r="H5" i="17"/>
  <c r="C13" i="17" s="1"/>
  <c r="C16" i="17" s="1"/>
  <c r="U49" i="17"/>
  <c r="F9" i="17"/>
  <c r="F10" i="17" s="1"/>
  <c r="F11" i="17" s="1"/>
  <c r="D4" i="17"/>
  <c r="C10" i="17"/>
  <c r="C11" i="17" s="1"/>
  <c r="D6" i="17"/>
  <c r="T47" i="17"/>
  <c r="D3" i="17"/>
  <c r="D5" i="17"/>
  <c r="AD57" i="17"/>
  <c r="AD55" i="17"/>
  <c r="AD54" i="17"/>
  <c r="H4" i="17"/>
  <c r="W42" i="17"/>
  <c r="X42" i="17"/>
  <c r="D2" i="17"/>
  <c r="M3" i="18" l="1"/>
  <c r="K18" i="18"/>
  <c r="AD56" i="17"/>
  <c r="T48" i="17"/>
  <c r="T49" i="17" s="1"/>
  <c r="U54" i="17" s="1"/>
  <c r="U55" i="17" l="1"/>
  <c r="U56" i="17"/>
  <c r="S68" i="16" l="1"/>
  <c r="S66" i="16"/>
  <c r="S67" i="16"/>
  <c r="S65" i="16"/>
  <c r="S62" i="16"/>
  <c r="S61" i="16"/>
  <c r="S60" i="16"/>
  <c r="W53" i="16"/>
  <c r="V48" i="16"/>
  <c r="V47" i="16"/>
  <c r="W49" i="16"/>
  <c r="W43" i="16"/>
  <c r="W39" i="16"/>
  <c r="W40" i="16"/>
  <c r="W41" i="16"/>
  <c r="W42" i="16"/>
  <c r="W38" i="16"/>
  <c r="AT14" i="16"/>
  <c r="AT12" i="16"/>
  <c r="AT13" i="16"/>
  <c r="AT11" i="16"/>
  <c r="AA49" i="16" l="1"/>
  <c r="X49" i="16"/>
  <c r="AA48" i="16"/>
  <c r="X48" i="16"/>
  <c r="W48" i="16"/>
  <c r="AB47" i="16"/>
  <c r="AA47" i="16"/>
  <c r="Z47" i="16"/>
  <c r="Y47" i="16"/>
  <c r="AB48" i="16" s="1"/>
  <c r="AB49" i="16" s="1"/>
  <c r="X47" i="16"/>
  <c r="W47" i="16"/>
  <c r="V42" i="16"/>
  <c r="V41" i="16"/>
  <c r="V40" i="16"/>
  <c r="X39" i="16"/>
  <c r="Z41" i="16"/>
  <c r="V39" i="16"/>
  <c r="T46" i="16"/>
  <c r="V38" i="16"/>
  <c r="X35" i="16"/>
  <c r="V24" i="16"/>
  <c r="U24" i="16"/>
  <c r="V23" i="16"/>
  <c r="U23" i="16"/>
  <c r="V22" i="16"/>
  <c r="U22" i="16"/>
  <c r="V21" i="16"/>
  <c r="U21" i="16"/>
  <c r="V20" i="16"/>
  <c r="U20" i="16"/>
  <c r="V19" i="16"/>
  <c r="U19" i="16"/>
  <c r="V18" i="16"/>
  <c r="U18" i="16"/>
  <c r="V17" i="16"/>
  <c r="U17" i="16"/>
  <c r="C17" i="16"/>
  <c r="V16" i="16"/>
  <c r="U16" i="16"/>
  <c r="V15" i="16"/>
  <c r="U15" i="16"/>
  <c r="H15" i="16"/>
  <c r="E15" i="16"/>
  <c r="V14" i="16"/>
  <c r="U14" i="16"/>
  <c r="H14" i="16"/>
  <c r="E14" i="16"/>
  <c r="V13" i="16"/>
  <c r="U13" i="16"/>
  <c r="V12" i="16"/>
  <c r="U12" i="16"/>
  <c r="AB11" i="16"/>
  <c r="V11" i="16"/>
  <c r="U11" i="16"/>
  <c r="AB10" i="16"/>
  <c r="V10" i="16"/>
  <c r="U10" i="16"/>
  <c r="AB9" i="16"/>
  <c r="V9" i="16"/>
  <c r="U9" i="16"/>
  <c r="AB8" i="16"/>
  <c r="V8" i="16"/>
  <c r="U8" i="16"/>
  <c r="AB7" i="16"/>
  <c r="V7" i="16"/>
  <c r="U7" i="16"/>
  <c r="AE6" i="16"/>
  <c r="V6" i="16"/>
  <c r="U6" i="16"/>
  <c r="I6" i="16"/>
  <c r="E6" i="16"/>
  <c r="AE5" i="16"/>
  <c r="V5" i="16"/>
  <c r="U5" i="16"/>
  <c r="I5" i="16"/>
  <c r="E5" i="16"/>
  <c r="AE4" i="16"/>
  <c r="V4" i="16"/>
  <c r="U4" i="16"/>
  <c r="I4" i="16"/>
  <c r="E4" i="16"/>
  <c r="AO3" i="16"/>
  <c r="AE3" i="16"/>
  <c r="V3" i="16"/>
  <c r="U3" i="16"/>
  <c r="I3" i="16"/>
  <c r="E3" i="16"/>
  <c r="AE2" i="16"/>
  <c r="V2" i="16"/>
  <c r="V25" i="16" s="1"/>
  <c r="U2" i="16"/>
  <c r="U25" i="16" s="1"/>
  <c r="I2" i="16"/>
  <c r="E2" i="16"/>
  <c r="X35" i="9"/>
  <c r="AF58" i="9" s="1"/>
  <c r="W49" i="9"/>
  <c r="W48" i="9"/>
  <c r="R28" i="5"/>
  <c r="Z42" i="9"/>
  <c r="AB48" i="9"/>
  <c r="Z41" i="9"/>
  <c r="AO3" i="9"/>
  <c r="Y42" i="9"/>
  <c r="Y41" i="9"/>
  <c r="Z47" i="9"/>
  <c r="AB49" i="9" s="1"/>
  <c r="Y47" i="9"/>
  <c r="X49" i="9"/>
  <c r="X48" i="9"/>
  <c r="X47" i="9"/>
  <c r="X39" i="9"/>
  <c r="AB47" i="9"/>
  <c r="AA49" i="9"/>
  <c r="AA48" i="9"/>
  <c r="AA47" i="9"/>
  <c r="W47" i="9"/>
  <c r="V38" i="9"/>
  <c r="V39" i="9"/>
  <c r="V40" i="9"/>
  <c r="V41" i="9"/>
  <c r="V42" i="9"/>
  <c r="T46" i="9"/>
  <c r="AF55" i="9" l="1"/>
  <c r="AF57" i="9"/>
  <c r="AF56" i="9"/>
  <c r="AF54" i="9"/>
  <c r="T45" i="16"/>
  <c r="Y42" i="16"/>
  <c r="E9" i="16"/>
  <c r="F5" i="16" s="1"/>
  <c r="H9" i="16"/>
  <c r="H10" i="16" s="1"/>
  <c r="H11" i="16" s="1"/>
  <c r="Z42" i="16"/>
  <c r="Y41" i="16"/>
  <c r="AE6" i="9"/>
  <c r="AE5" i="9"/>
  <c r="AE4" i="9"/>
  <c r="AE3" i="9"/>
  <c r="AE2" i="9"/>
  <c r="AB11" i="9"/>
  <c r="AB10" i="9"/>
  <c r="AB9" i="9"/>
  <c r="AB8" i="9"/>
  <c r="AB7" i="9"/>
  <c r="M20" i="14"/>
  <c r="M21" i="14"/>
  <c r="M22" i="14"/>
  <c r="M23" i="14"/>
  <c r="M24" i="14"/>
  <c r="M25" i="14"/>
  <c r="M26" i="14"/>
  <c r="M27" i="14"/>
  <c r="M28" i="14"/>
  <c r="M29" i="14"/>
  <c r="M30" i="14"/>
  <c r="M31" i="14"/>
  <c r="M19" i="14"/>
  <c r="M17" i="14"/>
  <c r="M18" i="14"/>
  <c r="M8" i="14"/>
  <c r="M9" i="14"/>
  <c r="M10" i="14"/>
  <c r="M11" i="14"/>
  <c r="M12" i="14"/>
  <c r="M13" i="14"/>
  <c r="M14" i="14"/>
  <c r="M15" i="14"/>
  <c r="M16" i="14"/>
  <c r="M4" i="14"/>
  <c r="M5" i="14"/>
  <c r="M6" i="14"/>
  <c r="M7" i="14"/>
  <c r="M2" i="14"/>
  <c r="N18" i="14"/>
  <c r="A2" i="14"/>
  <c r="V49" i="16" l="1"/>
  <c r="E10" i="16"/>
  <c r="E11" i="16" s="1"/>
  <c r="J3" i="16"/>
  <c r="F4" i="16"/>
  <c r="F6" i="16"/>
  <c r="J4" i="16"/>
  <c r="J6" i="16"/>
  <c r="F3" i="16"/>
  <c r="F2" i="16"/>
  <c r="J5" i="16"/>
  <c r="J2" i="16"/>
  <c r="D24" i="14"/>
  <c r="F24" i="14" s="1"/>
  <c r="E24" i="14"/>
  <c r="D25" i="14"/>
  <c r="F25" i="14" s="1"/>
  <c r="E25" i="14"/>
  <c r="C8" i="14"/>
  <c r="E4" i="14"/>
  <c r="C4" i="14" s="1"/>
  <c r="E5" i="14"/>
  <c r="C5" i="14" s="1"/>
  <c r="E6" i="14"/>
  <c r="C6" i="14" s="1"/>
  <c r="E7" i="14"/>
  <c r="C7" i="14" s="1"/>
  <c r="E8" i="14"/>
  <c r="E9" i="14"/>
  <c r="C9" i="14" s="1"/>
  <c r="E10" i="14"/>
  <c r="C10" i="14" s="1"/>
  <c r="E11" i="14"/>
  <c r="C11" i="14" s="1"/>
  <c r="E12" i="14"/>
  <c r="C12" i="14" s="1"/>
  <c r="E13" i="14"/>
  <c r="C13" i="14" s="1"/>
  <c r="E14" i="14"/>
  <c r="C14" i="14" s="1"/>
  <c r="E15" i="14"/>
  <c r="E16" i="14"/>
  <c r="E19" i="14"/>
  <c r="E20" i="14"/>
  <c r="E21" i="14"/>
  <c r="E22" i="14"/>
  <c r="E2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F15" i="14" s="1"/>
  <c r="D16" i="14"/>
  <c r="F16" i="14" s="1"/>
  <c r="D19" i="14"/>
  <c r="F19" i="14" s="1"/>
  <c r="D20" i="14"/>
  <c r="F20" i="14" s="1"/>
  <c r="D21" i="14"/>
  <c r="F21" i="14" s="1"/>
  <c r="D22" i="14"/>
  <c r="F22" i="14" s="1"/>
  <c r="D23" i="14"/>
  <c r="F23" i="14" s="1"/>
  <c r="D2" i="14"/>
  <c r="AF58" i="16" l="1"/>
  <c r="AE58" i="16"/>
  <c r="AE57" i="16"/>
  <c r="AF57" i="16" s="1"/>
  <c r="AE56" i="16"/>
  <c r="AF56" i="16" s="1"/>
  <c r="AE55" i="16"/>
  <c r="AF55" i="16" s="1"/>
  <c r="AE54" i="16"/>
  <c r="AF54" i="16" s="1"/>
  <c r="W56" i="16"/>
  <c r="W55" i="16"/>
  <c r="W54" i="16"/>
  <c r="H13" i="16"/>
  <c r="H16" i="16" s="1"/>
  <c r="E13" i="16"/>
  <c r="E16" i="16" s="1"/>
  <c r="F10" i="14"/>
  <c r="F6" i="14"/>
  <c r="F14" i="14"/>
  <c r="F13" i="14"/>
  <c r="F5" i="14"/>
  <c r="F12" i="14"/>
  <c r="F4" i="14"/>
  <c r="F11" i="14"/>
  <c r="F9" i="14"/>
  <c r="F8" i="14"/>
  <c r="F7" i="14"/>
  <c r="E2" i="14"/>
  <c r="C2" i="14" s="1"/>
  <c r="F2" i="14" s="1"/>
  <c r="A3" i="14"/>
  <c r="E16" i="3"/>
  <c r="H14" i="3"/>
  <c r="Q301" i="13"/>
  <c r="T300" i="13"/>
  <c r="T301" i="13"/>
  <c r="T302" i="13"/>
  <c r="T303" i="13"/>
  <c r="T304" i="13"/>
  <c r="T305" i="13"/>
  <c r="T306" i="13"/>
  <c r="T307" i="13"/>
  <c r="T308" i="13"/>
  <c r="T309" i="13"/>
  <c r="T310" i="13"/>
  <c r="T311" i="13"/>
  <c r="T312" i="13"/>
  <c r="T313" i="13"/>
  <c r="T314" i="13"/>
  <c r="T315" i="13"/>
  <c r="T316" i="13"/>
  <c r="T317" i="13"/>
  <c r="T318" i="13"/>
  <c r="T319" i="13"/>
  <c r="T320" i="13"/>
  <c r="T321" i="13"/>
  <c r="T322" i="13"/>
  <c r="T323" i="13"/>
  <c r="T324" i="13"/>
  <c r="T325" i="13"/>
  <c r="T326" i="13"/>
  <c r="T327" i="13"/>
  <c r="T328" i="13"/>
  <c r="T329" i="13"/>
  <c r="T330" i="13"/>
  <c r="T331" i="13"/>
  <c r="T332" i="13"/>
  <c r="T333" i="13"/>
  <c r="T334" i="13"/>
  <c r="T335" i="13"/>
  <c r="T336" i="13"/>
  <c r="T299" i="13"/>
  <c r="V337" i="13"/>
  <c r="R311" i="13"/>
  <c r="S141" i="13"/>
  <c r="S142" i="13" s="1"/>
  <c r="S143" i="13" s="1"/>
  <c r="S144" i="13" s="1"/>
  <c r="S145" i="13" s="1"/>
  <c r="S146" i="13" s="1"/>
  <c r="S147" i="13" s="1"/>
  <c r="S148" i="13" s="1"/>
  <c r="S149" i="13" s="1"/>
  <c r="S150" i="13" s="1"/>
  <c r="S151" i="13" s="1"/>
  <c r="S152" i="13" s="1"/>
  <c r="S153" i="13" s="1"/>
  <c r="S154" i="13" s="1"/>
  <c r="S155" i="13" s="1"/>
  <c r="S156" i="13" s="1"/>
  <c r="S157" i="13" s="1"/>
  <c r="S158" i="13" s="1"/>
  <c r="S159" i="13" s="1"/>
  <c r="S160" i="13" s="1"/>
  <c r="S161" i="13" s="1"/>
  <c r="S162" i="13" s="1"/>
  <c r="S163" i="13" s="1"/>
  <c r="S164" i="13" s="1"/>
  <c r="S165" i="13" s="1"/>
  <c r="S166" i="13" s="1"/>
  <c r="S167" i="13" s="1"/>
  <c r="S168" i="13" s="1"/>
  <c r="S169" i="13" s="1"/>
  <c r="S170" i="13" s="1"/>
  <c r="S171" i="13" s="1"/>
  <c r="S172" i="13" s="1"/>
  <c r="S173" i="13" s="1"/>
  <c r="S174" i="13" s="1"/>
  <c r="S175" i="13" s="1"/>
  <c r="S176" i="13" s="1"/>
  <c r="S177" i="13" s="1"/>
  <c r="Q326" i="13"/>
  <c r="Q334" i="13"/>
  <c r="Q342" i="13"/>
  <c r="Q350" i="13"/>
  <c r="S356" i="13"/>
  <c r="Q320" i="13" s="1"/>
  <c r="E3" i="14" l="1"/>
  <c r="C3" i="14" s="1"/>
  <c r="F3" i="14" s="1"/>
  <c r="Q351" i="13"/>
  <c r="Q343" i="13"/>
  <c r="Q335" i="13"/>
  <c r="Q327" i="13"/>
  <c r="Q319" i="13"/>
  <c r="Q349" i="13"/>
  <c r="Q333" i="13"/>
  <c r="Q318" i="13"/>
  <c r="Q348" i="13"/>
  <c r="Q340" i="13"/>
  <c r="Q332" i="13"/>
  <c r="Q324" i="13"/>
  <c r="Q355" i="13"/>
  <c r="Q339" i="13"/>
  <c r="Q341" i="13"/>
  <c r="Q325" i="13"/>
  <c r="Q347" i="13"/>
  <c r="Q331" i="13"/>
  <c r="Q323" i="13"/>
  <c r="Q354" i="13"/>
  <c r="Q346" i="13"/>
  <c r="Q338" i="13"/>
  <c r="Q330" i="13"/>
  <c r="Q322" i="13"/>
  <c r="Q353" i="13"/>
  <c r="Q345" i="13"/>
  <c r="Q337" i="13"/>
  <c r="Q329" i="13"/>
  <c r="Q321" i="13"/>
  <c r="Q352" i="13"/>
  <c r="Q344" i="13"/>
  <c r="Q336" i="13"/>
  <c r="Q328" i="13"/>
  <c r="S29" i="13" l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T59" i="13"/>
  <c r="S76" i="13" s="1"/>
  <c r="S88" i="13" l="1"/>
  <c r="S96" i="13"/>
  <c r="S131" i="13"/>
  <c r="S123" i="13"/>
  <c r="S115" i="13"/>
  <c r="S107" i="13"/>
  <c r="S99" i="13"/>
  <c r="S91" i="13"/>
  <c r="S83" i="13"/>
  <c r="S120" i="13"/>
  <c r="S130" i="13"/>
  <c r="S122" i="13"/>
  <c r="S114" i="13"/>
  <c r="S106" i="13"/>
  <c r="S98" i="13"/>
  <c r="S90" i="13"/>
  <c r="S82" i="13"/>
  <c r="S128" i="13"/>
  <c r="S129" i="13"/>
  <c r="S121" i="13"/>
  <c r="S113" i="13"/>
  <c r="S105" i="13"/>
  <c r="S97" i="13"/>
  <c r="S89" i="13"/>
  <c r="S81" i="13"/>
  <c r="S80" i="13"/>
  <c r="S127" i="13"/>
  <c r="S119" i="13"/>
  <c r="S111" i="13"/>
  <c r="S103" i="13"/>
  <c r="S95" i="13"/>
  <c r="S87" i="13"/>
  <c r="S79" i="13"/>
  <c r="S104" i="13"/>
  <c r="S126" i="13"/>
  <c r="S118" i="13"/>
  <c r="S110" i="13"/>
  <c r="S102" i="13"/>
  <c r="S94" i="13"/>
  <c r="S86" i="13"/>
  <c r="S78" i="13"/>
  <c r="S112" i="13"/>
  <c r="S125" i="13"/>
  <c r="S117" i="13"/>
  <c r="S109" i="13"/>
  <c r="S101" i="13"/>
  <c r="S93" i="13"/>
  <c r="S85" i="13"/>
  <c r="S77" i="13"/>
  <c r="S124" i="13"/>
  <c r="S116" i="13"/>
  <c r="S108" i="13"/>
  <c r="S100" i="13"/>
  <c r="S92" i="13"/>
  <c r="S84" i="13"/>
  <c r="L2" i="4" l="1"/>
  <c r="E15" i="9" s="1"/>
  <c r="K2" i="4"/>
  <c r="K4" i="4"/>
  <c r="K3" i="4" a="1"/>
  <c r="K3" i="4" s="1"/>
  <c r="E15" i="3"/>
  <c r="X15" i="13"/>
  <c r="N1167" i="13"/>
  <c r="M1167" i="13"/>
  <c r="L1167" i="13"/>
  <c r="K1167" i="13"/>
  <c r="J1167" i="13"/>
  <c r="N1166" i="13"/>
  <c r="M1166" i="13"/>
  <c r="L1166" i="13"/>
  <c r="K1166" i="13"/>
  <c r="J1166" i="13"/>
  <c r="N1165" i="13"/>
  <c r="M1165" i="13"/>
  <c r="L1165" i="13"/>
  <c r="K1165" i="13"/>
  <c r="J1165" i="13"/>
  <c r="N1164" i="13"/>
  <c r="M1164" i="13"/>
  <c r="L1164" i="13"/>
  <c r="K1164" i="13"/>
  <c r="J1164" i="13"/>
  <c r="N1163" i="13"/>
  <c r="M1163" i="13"/>
  <c r="L1163" i="13"/>
  <c r="K1163" i="13"/>
  <c r="J1163" i="13"/>
  <c r="N1162" i="13"/>
  <c r="M1162" i="13"/>
  <c r="L1162" i="13"/>
  <c r="K1162" i="13"/>
  <c r="J1162" i="13"/>
  <c r="O1162" i="13" s="1"/>
  <c r="N1161" i="13"/>
  <c r="M1161" i="13"/>
  <c r="L1161" i="13"/>
  <c r="K1161" i="13"/>
  <c r="J1161" i="13"/>
  <c r="N1160" i="13"/>
  <c r="M1160" i="13"/>
  <c r="L1160" i="13"/>
  <c r="K1160" i="13"/>
  <c r="J1160" i="13"/>
  <c r="N1159" i="13"/>
  <c r="M1159" i="13"/>
  <c r="L1159" i="13"/>
  <c r="K1159" i="13"/>
  <c r="J1159" i="13"/>
  <c r="N1158" i="13"/>
  <c r="M1158" i="13"/>
  <c r="L1158" i="13"/>
  <c r="K1158" i="13"/>
  <c r="J1158" i="13"/>
  <c r="N1157" i="13"/>
  <c r="M1157" i="13"/>
  <c r="L1157" i="13"/>
  <c r="K1157" i="13"/>
  <c r="J1157" i="13"/>
  <c r="N1156" i="13"/>
  <c r="M1156" i="13"/>
  <c r="L1156" i="13"/>
  <c r="K1156" i="13"/>
  <c r="J1156" i="13"/>
  <c r="N1155" i="13"/>
  <c r="M1155" i="13"/>
  <c r="L1155" i="13"/>
  <c r="K1155" i="13"/>
  <c r="J1155" i="13"/>
  <c r="N1154" i="13"/>
  <c r="M1154" i="13"/>
  <c r="L1154" i="13"/>
  <c r="K1154" i="13"/>
  <c r="J1154" i="13"/>
  <c r="O1154" i="13" s="1"/>
  <c r="N1153" i="13"/>
  <c r="M1153" i="13"/>
  <c r="L1153" i="13"/>
  <c r="K1153" i="13"/>
  <c r="J1153" i="13"/>
  <c r="O1152" i="13"/>
  <c r="N1152" i="13"/>
  <c r="M1152" i="13"/>
  <c r="L1152" i="13"/>
  <c r="K1152" i="13"/>
  <c r="J1152" i="13"/>
  <c r="N1151" i="13"/>
  <c r="M1151" i="13"/>
  <c r="L1151" i="13"/>
  <c r="K1151" i="13"/>
  <c r="J1151" i="13"/>
  <c r="N1150" i="13"/>
  <c r="M1150" i="13"/>
  <c r="L1150" i="13"/>
  <c r="K1150" i="13"/>
  <c r="J1150" i="13"/>
  <c r="N1149" i="13"/>
  <c r="M1149" i="13"/>
  <c r="L1149" i="13"/>
  <c r="K1149" i="13"/>
  <c r="J1149" i="13"/>
  <c r="N1148" i="13"/>
  <c r="M1148" i="13"/>
  <c r="L1148" i="13"/>
  <c r="K1148" i="13"/>
  <c r="J1148" i="13"/>
  <c r="N1147" i="13"/>
  <c r="M1147" i="13"/>
  <c r="L1147" i="13"/>
  <c r="K1147" i="13"/>
  <c r="J1147" i="13"/>
  <c r="N1146" i="13"/>
  <c r="M1146" i="13"/>
  <c r="L1146" i="13"/>
  <c r="O1146" i="13" s="1"/>
  <c r="K1146" i="13"/>
  <c r="J1146" i="13"/>
  <c r="N1145" i="13"/>
  <c r="M1145" i="13"/>
  <c r="L1145" i="13"/>
  <c r="K1145" i="13"/>
  <c r="J1145" i="13"/>
  <c r="N1144" i="13"/>
  <c r="M1144" i="13"/>
  <c r="L1144" i="13"/>
  <c r="K1144" i="13"/>
  <c r="J1144" i="13"/>
  <c r="N1143" i="13"/>
  <c r="M1143" i="13"/>
  <c r="L1143" i="13"/>
  <c r="K1143" i="13"/>
  <c r="J1143" i="13"/>
  <c r="N1142" i="13"/>
  <c r="M1142" i="13"/>
  <c r="L1142" i="13"/>
  <c r="K1142" i="13"/>
  <c r="J1142" i="13"/>
  <c r="N1141" i="13"/>
  <c r="M1141" i="13"/>
  <c r="L1141" i="13"/>
  <c r="K1141" i="13"/>
  <c r="J1141" i="13"/>
  <c r="N1140" i="13"/>
  <c r="M1140" i="13"/>
  <c r="L1140" i="13"/>
  <c r="K1140" i="13"/>
  <c r="J1140" i="13"/>
  <c r="N1139" i="13"/>
  <c r="M1139" i="13"/>
  <c r="L1139" i="13"/>
  <c r="K1139" i="13"/>
  <c r="J1139" i="13"/>
  <c r="O1138" i="13"/>
  <c r="N1138" i="13"/>
  <c r="M1138" i="13"/>
  <c r="L1138" i="13"/>
  <c r="K1138" i="13"/>
  <c r="J1138" i="13"/>
  <c r="N1137" i="13"/>
  <c r="M1137" i="13"/>
  <c r="L1137" i="13"/>
  <c r="K1137" i="13"/>
  <c r="J1137" i="13"/>
  <c r="N1136" i="13"/>
  <c r="M1136" i="13"/>
  <c r="L1136" i="13"/>
  <c r="K1136" i="13"/>
  <c r="J1136" i="13"/>
  <c r="O1136" i="13" s="1"/>
  <c r="N1135" i="13"/>
  <c r="M1135" i="13"/>
  <c r="L1135" i="13"/>
  <c r="K1135" i="13"/>
  <c r="J1135" i="13"/>
  <c r="N1134" i="13"/>
  <c r="M1134" i="13"/>
  <c r="L1134" i="13"/>
  <c r="K1134" i="13"/>
  <c r="J1134" i="13"/>
  <c r="N1133" i="13"/>
  <c r="M1133" i="13"/>
  <c r="L1133" i="13"/>
  <c r="K1133" i="13"/>
  <c r="J1133" i="13"/>
  <c r="N1132" i="13"/>
  <c r="M1132" i="13"/>
  <c r="L1132" i="13"/>
  <c r="K1132" i="13"/>
  <c r="J1132" i="13"/>
  <c r="N1131" i="13"/>
  <c r="M1131" i="13"/>
  <c r="L1131" i="13"/>
  <c r="K1131" i="13"/>
  <c r="J1131" i="13"/>
  <c r="N1130" i="13"/>
  <c r="M1130" i="13"/>
  <c r="L1130" i="13"/>
  <c r="K1130" i="13"/>
  <c r="O1130" i="13" s="1"/>
  <c r="J1130" i="13"/>
  <c r="N1129" i="13"/>
  <c r="M1129" i="13"/>
  <c r="L1129" i="13"/>
  <c r="K1129" i="13"/>
  <c r="J1129" i="13"/>
  <c r="N1128" i="13"/>
  <c r="M1128" i="13"/>
  <c r="L1128" i="13"/>
  <c r="K1128" i="13"/>
  <c r="J1128" i="13"/>
  <c r="N1127" i="13"/>
  <c r="M1127" i="13"/>
  <c r="L1127" i="13"/>
  <c r="K1127" i="13"/>
  <c r="J1127" i="13"/>
  <c r="N1126" i="13"/>
  <c r="M1126" i="13"/>
  <c r="L1126" i="13"/>
  <c r="K1126" i="13"/>
  <c r="J1126" i="13"/>
  <c r="N1125" i="13"/>
  <c r="M1125" i="13"/>
  <c r="L1125" i="13"/>
  <c r="K1125" i="13"/>
  <c r="J1125" i="13"/>
  <c r="N1124" i="13"/>
  <c r="M1124" i="13"/>
  <c r="L1124" i="13"/>
  <c r="K1124" i="13"/>
  <c r="J1124" i="13"/>
  <c r="N1123" i="13"/>
  <c r="M1123" i="13"/>
  <c r="L1123" i="13"/>
  <c r="K1123" i="13"/>
  <c r="J1123" i="13"/>
  <c r="N1122" i="13"/>
  <c r="M1122" i="13"/>
  <c r="L1122" i="13"/>
  <c r="K1122" i="13"/>
  <c r="J1122" i="13"/>
  <c r="O1122" i="13" s="1"/>
  <c r="N1121" i="13"/>
  <c r="M1121" i="13"/>
  <c r="L1121" i="13"/>
  <c r="K1121" i="13"/>
  <c r="J1121" i="13"/>
  <c r="N1120" i="13"/>
  <c r="M1120" i="13"/>
  <c r="O1120" i="13" s="1"/>
  <c r="L1120" i="13"/>
  <c r="K1120" i="13"/>
  <c r="J1120" i="13"/>
  <c r="N1119" i="13"/>
  <c r="M1119" i="13"/>
  <c r="L1119" i="13"/>
  <c r="K1119" i="13"/>
  <c r="J1119" i="13"/>
  <c r="O1119" i="13" s="1"/>
  <c r="N1118" i="13"/>
  <c r="M1118" i="13"/>
  <c r="L1118" i="13"/>
  <c r="K1118" i="13"/>
  <c r="J1118" i="13"/>
  <c r="N1117" i="13"/>
  <c r="M1117" i="13"/>
  <c r="L1117" i="13"/>
  <c r="K1117" i="13"/>
  <c r="J1117" i="13"/>
  <c r="N1116" i="13"/>
  <c r="M1116" i="13"/>
  <c r="L1116" i="13"/>
  <c r="K1116" i="13"/>
  <c r="J1116" i="13"/>
  <c r="N1115" i="13"/>
  <c r="M1115" i="13"/>
  <c r="L1115" i="13"/>
  <c r="K1115" i="13"/>
  <c r="J1115" i="13"/>
  <c r="N1114" i="13"/>
  <c r="M1114" i="13"/>
  <c r="L1114" i="13"/>
  <c r="K1114" i="13"/>
  <c r="J1114" i="13"/>
  <c r="O1114" i="13" s="1"/>
  <c r="N1113" i="13"/>
  <c r="M1113" i="13"/>
  <c r="L1113" i="13"/>
  <c r="K1113" i="13"/>
  <c r="J1113" i="13"/>
  <c r="N1112" i="13"/>
  <c r="M1112" i="13"/>
  <c r="L1112" i="13"/>
  <c r="K1112" i="13"/>
  <c r="J1112" i="13"/>
  <c r="N1111" i="13"/>
  <c r="M1111" i="13"/>
  <c r="L1111" i="13"/>
  <c r="K1111" i="13"/>
  <c r="J1111" i="13"/>
  <c r="N1110" i="13"/>
  <c r="M1110" i="13"/>
  <c r="L1110" i="13"/>
  <c r="K1110" i="13"/>
  <c r="J1110" i="13"/>
  <c r="N1109" i="13"/>
  <c r="M1109" i="13"/>
  <c r="L1109" i="13"/>
  <c r="K1109" i="13"/>
  <c r="J1109" i="13"/>
  <c r="N1108" i="13"/>
  <c r="M1108" i="13"/>
  <c r="L1108" i="13"/>
  <c r="K1108" i="13"/>
  <c r="J1108" i="13"/>
  <c r="N1107" i="13"/>
  <c r="M1107" i="13"/>
  <c r="L1107" i="13"/>
  <c r="K1107" i="13"/>
  <c r="J1107" i="13"/>
  <c r="N1106" i="13"/>
  <c r="M1106" i="13"/>
  <c r="O1106" i="13" s="1"/>
  <c r="L1106" i="13"/>
  <c r="K1106" i="13"/>
  <c r="J1106" i="13"/>
  <c r="N1105" i="13"/>
  <c r="M1105" i="13"/>
  <c r="L1105" i="13"/>
  <c r="K1105" i="13"/>
  <c r="J1105" i="13"/>
  <c r="N1104" i="13"/>
  <c r="M1104" i="13"/>
  <c r="L1104" i="13"/>
  <c r="K1104" i="13"/>
  <c r="J1104" i="13"/>
  <c r="O1104" i="13" s="1"/>
  <c r="N1103" i="13"/>
  <c r="M1103" i="13"/>
  <c r="L1103" i="13"/>
  <c r="K1103" i="13"/>
  <c r="J1103" i="13"/>
  <c r="N1102" i="13"/>
  <c r="M1102" i="13"/>
  <c r="L1102" i="13"/>
  <c r="K1102" i="13"/>
  <c r="J1102" i="13"/>
  <c r="N1101" i="13"/>
  <c r="M1101" i="13"/>
  <c r="L1101" i="13"/>
  <c r="K1101" i="13"/>
  <c r="J1101" i="13"/>
  <c r="N1100" i="13"/>
  <c r="M1100" i="13"/>
  <c r="L1100" i="13"/>
  <c r="K1100" i="13"/>
  <c r="J1100" i="13"/>
  <c r="N1099" i="13"/>
  <c r="M1099" i="13"/>
  <c r="L1099" i="13"/>
  <c r="K1099" i="13"/>
  <c r="J1099" i="13"/>
  <c r="O1098" i="13"/>
  <c r="N1098" i="13"/>
  <c r="M1098" i="13"/>
  <c r="L1098" i="13"/>
  <c r="K1098" i="13"/>
  <c r="J1098" i="13"/>
  <c r="N1097" i="13"/>
  <c r="M1097" i="13"/>
  <c r="L1097" i="13"/>
  <c r="K1097" i="13"/>
  <c r="J1097" i="13"/>
  <c r="N1096" i="13"/>
  <c r="M1096" i="13"/>
  <c r="L1096" i="13"/>
  <c r="K1096" i="13"/>
  <c r="J1096" i="13"/>
  <c r="N1095" i="13"/>
  <c r="M1095" i="13"/>
  <c r="L1095" i="13"/>
  <c r="K1095" i="13"/>
  <c r="J1095" i="13"/>
  <c r="N1094" i="13"/>
  <c r="M1094" i="13"/>
  <c r="L1094" i="13"/>
  <c r="K1094" i="13"/>
  <c r="J1094" i="13"/>
  <c r="N1093" i="13"/>
  <c r="M1093" i="13"/>
  <c r="L1093" i="13"/>
  <c r="K1093" i="13"/>
  <c r="J1093" i="13"/>
  <c r="N1092" i="13"/>
  <c r="M1092" i="13"/>
  <c r="L1092" i="13"/>
  <c r="K1092" i="13"/>
  <c r="J1092" i="13"/>
  <c r="N1091" i="13"/>
  <c r="M1091" i="13"/>
  <c r="L1091" i="13"/>
  <c r="K1091" i="13"/>
  <c r="J1091" i="13"/>
  <c r="N1090" i="13"/>
  <c r="M1090" i="13"/>
  <c r="L1090" i="13"/>
  <c r="K1090" i="13"/>
  <c r="J1090" i="13"/>
  <c r="O1090" i="13" s="1"/>
  <c r="N1089" i="13"/>
  <c r="M1089" i="13"/>
  <c r="L1089" i="13"/>
  <c r="K1089" i="13"/>
  <c r="J1089" i="13"/>
  <c r="N1088" i="13"/>
  <c r="M1088" i="13"/>
  <c r="L1088" i="13"/>
  <c r="K1088" i="13"/>
  <c r="J1088" i="13"/>
  <c r="O1088" i="13" s="1"/>
  <c r="N1087" i="13"/>
  <c r="M1087" i="13"/>
  <c r="L1087" i="13"/>
  <c r="K1087" i="13"/>
  <c r="J1087" i="13"/>
  <c r="O1087" i="13" s="1"/>
  <c r="N1086" i="13"/>
  <c r="M1086" i="13"/>
  <c r="L1086" i="13"/>
  <c r="K1086" i="13"/>
  <c r="J1086" i="13"/>
  <c r="N1085" i="13"/>
  <c r="M1085" i="13"/>
  <c r="L1085" i="13"/>
  <c r="K1085" i="13"/>
  <c r="J1085" i="13"/>
  <c r="O1085" i="13" s="1"/>
  <c r="N1084" i="13"/>
  <c r="M1084" i="13"/>
  <c r="L1084" i="13"/>
  <c r="K1084" i="13"/>
  <c r="J1084" i="13"/>
  <c r="N1083" i="13"/>
  <c r="M1083" i="13"/>
  <c r="L1083" i="13"/>
  <c r="K1083" i="13"/>
  <c r="J1083" i="13"/>
  <c r="N1082" i="13"/>
  <c r="M1082" i="13"/>
  <c r="L1082" i="13"/>
  <c r="K1082" i="13"/>
  <c r="J1082" i="13"/>
  <c r="O1082" i="13" s="1"/>
  <c r="N1081" i="13"/>
  <c r="M1081" i="13"/>
  <c r="L1081" i="13"/>
  <c r="K1081" i="13"/>
  <c r="J1081" i="13"/>
  <c r="N1080" i="13"/>
  <c r="M1080" i="13"/>
  <c r="L1080" i="13"/>
  <c r="K1080" i="13"/>
  <c r="J1080" i="13"/>
  <c r="N1079" i="13"/>
  <c r="M1079" i="13"/>
  <c r="L1079" i="13"/>
  <c r="K1079" i="13"/>
  <c r="J1079" i="13"/>
  <c r="N1078" i="13"/>
  <c r="M1078" i="13"/>
  <c r="L1078" i="13"/>
  <c r="K1078" i="13"/>
  <c r="J1078" i="13"/>
  <c r="N1077" i="13"/>
  <c r="M1077" i="13"/>
  <c r="L1077" i="13"/>
  <c r="K1077" i="13"/>
  <c r="J1077" i="13"/>
  <c r="N1076" i="13"/>
  <c r="M1076" i="13"/>
  <c r="L1076" i="13"/>
  <c r="K1076" i="13"/>
  <c r="J1076" i="13"/>
  <c r="N1075" i="13"/>
  <c r="M1075" i="13"/>
  <c r="L1075" i="13"/>
  <c r="K1075" i="13"/>
  <c r="J1075" i="13"/>
  <c r="N1074" i="13"/>
  <c r="M1074" i="13"/>
  <c r="L1074" i="13"/>
  <c r="K1074" i="13"/>
  <c r="J1074" i="13"/>
  <c r="O1074" i="13" s="1"/>
  <c r="N1073" i="13"/>
  <c r="M1073" i="13"/>
  <c r="L1073" i="13"/>
  <c r="K1073" i="13"/>
  <c r="J1073" i="13"/>
  <c r="N1072" i="13"/>
  <c r="M1072" i="13"/>
  <c r="L1072" i="13"/>
  <c r="K1072" i="13"/>
  <c r="J1072" i="13"/>
  <c r="O1072" i="13" s="1"/>
  <c r="N1071" i="13"/>
  <c r="M1071" i="13"/>
  <c r="L1071" i="13"/>
  <c r="K1071" i="13"/>
  <c r="J1071" i="13"/>
  <c r="N1070" i="13"/>
  <c r="M1070" i="13"/>
  <c r="L1070" i="13"/>
  <c r="K1070" i="13"/>
  <c r="J1070" i="13"/>
  <c r="N1069" i="13"/>
  <c r="M1069" i="13"/>
  <c r="L1069" i="13"/>
  <c r="K1069" i="13"/>
  <c r="J1069" i="13"/>
  <c r="N1068" i="13"/>
  <c r="M1068" i="13"/>
  <c r="L1068" i="13"/>
  <c r="K1068" i="13"/>
  <c r="J1068" i="13"/>
  <c r="N1067" i="13"/>
  <c r="M1067" i="13"/>
  <c r="L1067" i="13"/>
  <c r="K1067" i="13"/>
  <c r="J1067" i="13"/>
  <c r="N1066" i="13"/>
  <c r="M1066" i="13"/>
  <c r="O1066" i="13" s="1"/>
  <c r="L1066" i="13"/>
  <c r="K1066" i="13"/>
  <c r="J1066" i="13"/>
  <c r="N1065" i="13"/>
  <c r="M1065" i="13"/>
  <c r="L1065" i="13"/>
  <c r="K1065" i="13"/>
  <c r="J1065" i="13"/>
  <c r="N1064" i="13"/>
  <c r="M1064" i="13"/>
  <c r="L1064" i="13"/>
  <c r="K1064" i="13"/>
  <c r="J1064" i="13"/>
  <c r="N1063" i="13"/>
  <c r="M1063" i="13"/>
  <c r="L1063" i="13"/>
  <c r="K1063" i="13"/>
  <c r="J1063" i="13"/>
  <c r="N1062" i="13"/>
  <c r="M1062" i="13"/>
  <c r="L1062" i="13"/>
  <c r="K1062" i="13"/>
  <c r="J1062" i="13"/>
  <c r="N1061" i="13"/>
  <c r="M1061" i="13"/>
  <c r="L1061" i="13"/>
  <c r="K1061" i="13"/>
  <c r="J1061" i="13"/>
  <c r="N1060" i="13"/>
  <c r="M1060" i="13"/>
  <c r="L1060" i="13"/>
  <c r="K1060" i="13"/>
  <c r="J1060" i="13"/>
  <c r="N1059" i="13"/>
  <c r="M1059" i="13"/>
  <c r="L1059" i="13"/>
  <c r="K1059" i="13"/>
  <c r="J1059" i="13"/>
  <c r="N1058" i="13"/>
  <c r="M1058" i="13"/>
  <c r="L1058" i="13"/>
  <c r="K1058" i="13"/>
  <c r="J1058" i="13"/>
  <c r="N1057" i="13"/>
  <c r="M1057" i="13"/>
  <c r="L1057" i="13"/>
  <c r="K1057" i="13"/>
  <c r="J1057" i="13"/>
  <c r="N1056" i="13"/>
  <c r="M1056" i="13"/>
  <c r="L1056" i="13"/>
  <c r="K1056" i="13"/>
  <c r="J1056" i="13"/>
  <c r="N1055" i="13"/>
  <c r="M1055" i="13"/>
  <c r="L1055" i="13"/>
  <c r="K1055" i="13"/>
  <c r="J1055" i="13"/>
  <c r="N1054" i="13"/>
  <c r="M1054" i="13"/>
  <c r="L1054" i="13"/>
  <c r="K1054" i="13"/>
  <c r="J1054" i="13"/>
  <c r="N1053" i="13"/>
  <c r="M1053" i="13"/>
  <c r="L1053" i="13"/>
  <c r="K1053" i="13"/>
  <c r="J1053" i="13"/>
  <c r="N1052" i="13"/>
  <c r="M1052" i="13"/>
  <c r="L1052" i="13"/>
  <c r="K1052" i="13"/>
  <c r="J1052" i="13"/>
  <c r="O1052" i="13" s="1"/>
  <c r="N1051" i="13"/>
  <c r="M1051" i="13"/>
  <c r="L1051" i="13"/>
  <c r="K1051" i="13"/>
  <c r="J1051" i="13"/>
  <c r="O1050" i="13"/>
  <c r="N1050" i="13"/>
  <c r="M1050" i="13"/>
  <c r="L1050" i="13"/>
  <c r="K1050" i="13"/>
  <c r="J1050" i="13"/>
  <c r="N1049" i="13"/>
  <c r="M1049" i="13"/>
  <c r="L1049" i="13"/>
  <c r="K1049" i="13"/>
  <c r="J1049" i="13"/>
  <c r="N1048" i="13"/>
  <c r="M1048" i="13"/>
  <c r="L1048" i="13"/>
  <c r="K1048" i="13"/>
  <c r="J1048" i="13"/>
  <c r="N1047" i="13"/>
  <c r="M1047" i="13"/>
  <c r="L1047" i="13"/>
  <c r="K1047" i="13"/>
  <c r="J1047" i="13"/>
  <c r="N1046" i="13"/>
  <c r="M1046" i="13"/>
  <c r="L1046" i="13"/>
  <c r="K1046" i="13"/>
  <c r="J1046" i="13"/>
  <c r="N1045" i="13"/>
  <c r="M1045" i="13"/>
  <c r="L1045" i="13"/>
  <c r="K1045" i="13"/>
  <c r="J1045" i="13"/>
  <c r="N1044" i="13"/>
  <c r="M1044" i="13"/>
  <c r="L1044" i="13"/>
  <c r="K1044" i="13"/>
  <c r="J1044" i="13"/>
  <c r="N1043" i="13"/>
  <c r="M1043" i="13"/>
  <c r="L1043" i="13"/>
  <c r="K1043" i="13"/>
  <c r="J1043" i="13"/>
  <c r="N1042" i="13"/>
  <c r="M1042" i="13"/>
  <c r="L1042" i="13"/>
  <c r="K1042" i="13"/>
  <c r="J1042" i="13"/>
  <c r="O1042" i="13" s="1"/>
  <c r="N1041" i="13"/>
  <c r="M1041" i="13"/>
  <c r="L1041" i="13"/>
  <c r="K1041" i="13"/>
  <c r="J1041" i="13"/>
  <c r="N1040" i="13"/>
  <c r="M1040" i="13"/>
  <c r="L1040" i="13"/>
  <c r="K1040" i="13"/>
  <c r="J1040" i="13"/>
  <c r="N1039" i="13"/>
  <c r="M1039" i="13"/>
  <c r="L1039" i="13"/>
  <c r="K1039" i="13"/>
  <c r="J1039" i="13"/>
  <c r="N1038" i="13"/>
  <c r="M1038" i="13"/>
  <c r="L1038" i="13"/>
  <c r="K1038" i="13"/>
  <c r="J1038" i="13"/>
  <c r="N1037" i="13"/>
  <c r="M1037" i="13"/>
  <c r="L1037" i="13"/>
  <c r="K1037" i="13"/>
  <c r="J1037" i="13"/>
  <c r="N1036" i="13"/>
  <c r="M1036" i="13"/>
  <c r="L1036" i="13"/>
  <c r="K1036" i="13"/>
  <c r="J1036" i="13"/>
  <c r="N1035" i="13"/>
  <c r="M1035" i="13"/>
  <c r="L1035" i="13"/>
  <c r="K1035" i="13"/>
  <c r="J1035" i="13"/>
  <c r="N1034" i="13"/>
  <c r="M1034" i="13"/>
  <c r="L1034" i="13"/>
  <c r="K1034" i="13"/>
  <c r="J1034" i="13"/>
  <c r="N1033" i="13"/>
  <c r="M1033" i="13"/>
  <c r="L1033" i="13"/>
  <c r="K1033" i="13"/>
  <c r="J1033" i="13"/>
  <c r="N1032" i="13"/>
  <c r="M1032" i="13"/>
  <c r="L1032" i="13"/>
  <c r="K1032" i="13"/>
  <c r="J1032" i="13"/>
  <c r="O1032" i="13" s="1"/>
  <c r="N1031" i="13"/>
  <c r="M1031" i="13"/>
  <c r="L1031" i="13"/>
  <c r="K1031" i="13"/>
  <c r="J1031" i="13"/>
  <c r="N1030" i="13"/>
  <c r="M1030" i="13"/>
  <c r="L1030" i="13"/>
  <c r="K1030" i="13"/>
  <c r="O1030" i="13" s="1"/>
  <c r="J1030" i="13"/>
  <c r="N1029" i="13"/>
  <c r="M1029" i="13"/>
  <c r="L1029" i="13"/>
  <c r="K1029" i="13"/>
  <c r="J1029" i="13"/>
  <c r="N1028" i="13"/>
  <c r="M1028" i="13"/>
  <c r="L1028" i="13"/>
  <c r="K1028" i="13"/>
  <c r="O1028" i="13" s="1"/>
  <c r="J1028" i="13"/>
  <c r="N1027" i="13"/>
  <c r="M1027" i="13"/>
  <c r="L1027" i="13"/>
  <c r="K1027" i="13"/>
  <c r="J1027" i="13"/>
  <c r="N1026" i="13"/>
  <c r="M1026" i="13"/>
  <c r="L1026" i="13"/>
  <c r="K1026" i="13"/>
  <c r="J1026" i="13"/>
  <c r="N1025" i="13"/>
  <c r="M1025" i="13"/>
  <c r="L1025" i="13"/>
  <c r="K1025" i="13"/>
  <c r="J1025" i="13"/>
  <c r="N1024" i="13"/>
  <c r="M1024" i="13"/>
  <c r="L1024" i="13"/>
  <c r="K1024" i="13"/>
  <c r="J1024" i="13"/>
  <c r="N1023" i="13"/>
  <c r="M1023" i="13"/>
  <c r="L1023" i="13"/>
  <c r="K1023" i="13"/>
  <c r="J1023" i="13"/>
  <c r="N1022" i="13"/>
  <c r="M1022" i="13"/>
  <c r="L1022" i="13"/>
  <c r="K1022" i="13"/>
  <c r="J1022" i="13"/>
  <c r="O1022" i="13" s="1"/>
  <c r="N1021" i="13"/>
  <c r="M1021" i="13"/>
  <c r="L1021" i="13"/>
  <c r="K1021" i="13"/>
  <c r="J1021" i="13"/>
  <c r="N1020" i="13"/>
  <c r="M1020" i="13"/>
  <c r="L1020" i="13"/>
  <c r="K1020" i="13"/>
  <c r="J1020" i="13"/>
  <c r="O1020" i="13" s="1"/>
  <c r="N1019" i="13"/>
  <c r="M1019" i="13"/>
  <c r="L1019" i="13"/>
  <c r="K1019" i="13"/>
  <c r="J1019" i="13"/>
  <c r="N1018" i="13"/>
  <c r="M1018" i="13"/>
  <c r="L1018" i="13"/>
  <c r="K1018" i="13"/>
  <c r="J1018" i="13"/>
  <c r="N1017" i="13"/>
  <c r="M1017" i="13"/>
  <c r="L1017" i="13"/>
  <c r="K1017" i="13"/>
  <c r="J1017" i="13"/>
  <c r="N1016" i="13"/>
  <c r="M1016" i="13"/>
  <c r="L1016" i="13"/>
  <c r="K1016" i="13"/>
  <c r="J1016" i="13"/>
  <c r="N1015" i="13"/>
  <c r="M1015" i="13"/>
  <c r="L1015" i="13"/>
  <c r="K1015" i="13"/>
  <c r="J1015" i="13"/>
  <c r="N1014" i="13"/>
  <c r="M1014" i="13"/>
  <c r="L1014" i="13"/>
  <c r="K1014" i="13"/>
  <c r="J1014" i="13"/>
  <c r="N1013" i="13"/>
  <c r="M1013" i="13"/>
  <c r="L1013" i="13"/>
  <c r="K1013" i="13"/>
  <c r="J1013" i="13"/>
  <c r="N1012" i="13"/>
  <c r="M1012" i="13"/>
  <c r="L1012" i="13"/>
  <c r="K1012" i="13"/>
  <c r="J1012" i="13"/>
  <c r="N1011" i="13"/>
  <c r="M1011" i="13"/>
  <c r="L1011" i="13"/>
  <c r="K1011" i="13"/>
  <c r="J1011" i="13"/>
  <c r="N1010" i="13"/>
  <c r="M1010" i="13"/>
  <c r="L1010" i="13"/>
  <c r="K1010" i="13"/>
  <c r="J1010" i="13"/>
  <c r="N1009" i="13"/>
  <c r="M1009" i="13"/>
  <c r="L1009" i="13"/>
  <c r="K1009" i="13"/>
  <c r="J1009" i="13"/>
  <c r="N1008" i="13"/>
  <c r="M1008" i="13"/>
  <c r="L1008" i="13"/>
  <c r="K1008" i="13"/>
  <c r="J1008" i="13"/>
  <c r="N1007" i="13"/>
  <c r="M1007" i="13"/>
  <c r="L1007" i="13"/>
  <c r="K1007" i="13"/>
  <c r="J1007" i="13"/>
  <c r="N1006" i="13"/>
  <c r="M1006" i="13"/>
  <c r="L1006" i="13"/>
  <c r="K1006" i="13"/>
  <c r="J1006" i="13"/>
  <c r="N1005" i="13"/>
  <c r="M1005" i="13"/>
  <c r="L1005" i="13"/>
  <c r="K1005" i="13"/>
  <c r="J1005" i="13"/>
  <c r="N1004" i="13"/>
  <c r="M1004" i="13"/>
  <c r="L1004" i="13"/>
  <c r="K1004" i="13"/>
  <c r="J1004" i="13"/>
  <c r="N1003" i="13"/>
  <c r="M1003" i="13"/>
  <c r="L1003" i="13"/>
  <c r="K1003" i="13"/>
  <c r="J1003" i="13"/>
  <c r="N1002" i="13"/>
  <c r="M1002" i="13"/>
  <c r="L1002" i="13"/>
  <c r="K1002" i="13"/>
  <c r="J1002" i="13"/>
  <c r="N1001" i="13"/>
  <c r="M1001" i="13"/>
  <c r="L1001" i="13"/>
  <c r="K1001" i="13"/>
  <c r="J1001" i="13"/>
  <c r="O1001" i="13" s="1"/>
  <c r="N1000" i="13"/>
  <c r="M1000" i="13"/>
  <c r="L1000" i="13"/>
  <c r="K1000" i="13"/>
  <c r="J1000" i="13"/>
  <c r="N999" i="13"/>
  <c r="M999" i="13"/>
  <c r="L999" i="13"/>
  <c r="K999" i="13"/>
  <c r="J999" i="13"/>
  <c r="N998" i="13"/>
  <c r="M998" i="13"/>
  <c r="L998" i="13"/>
  <c r="K998" i="13"/>
  <c r="J998" i="13"/>
  <c r="N997" i="13"/>
  <c r="M997" i="13"/>
  <c r="L997" i="13"/>
  <c r="K997" i="13"/>
  <c r="J997" i="13"/>
  <c r="N996" i="13"/>
  <c r="M996" i="13"/>
  <c r="L996" i="13"/>
  <c r="K996" i="13"/>
  <c r="J996" i="13"/>
  <c r="N995" i="13"/>
  <c r="M995" i="13"/>
  <c r="L995" i="13"/>
  <c r="K995" i="13"/>
  <c r="J995" i="13"/>
  <c r="N994" i="13"/>
  <c r="M994" i="13"/>
  <c r="L994" i="13"/>
  <c r="K994" i="13"/>
  <c r="J994" i="13"/>
  <c r="N993" i="13"/>
  <c r="M993" i="13"/>
  <c r="L993" i="13"/>
  <c r="K993" i="13"/>
  <c r="J993" i="13"/>
  <c r="O993" i="13" s="1"/>
  <c r="N992" i="13"/>
  <c r="M992" i="13"/>
  <c r="L992" i="13"/>
  <c r="K992" i="13"/>
  <c r="J992" i="13"/>
  <c r="N991" i="13"/>
  <c r="M991" i="13"/>
  <c r="L991" i="13"/>
  <c r="K991" i="13"/>
  <c r="J991" i="13"/>
  <c r="N990" i="13"/>
  <c r="M990" i="13"/>
  <c r="L990" i="13"/>
  <c r="K990" i="13"/>
  <c r="J990" i="13"/>
  <c r="N989" i="13"/>
  <c r="M989" i="13"/>
  <c r="L989" i="13"/>
  <c r="K989" i="13"/>
  <c r="J989" i="13"/>
  <c r="O989" i="13" s="1"/>
  <c r="N988" i="13"/>
  <c r="M988" i="13"/>
  <c r="L988" i="13"/>
  <c r="K988" i="13"/>
  <c r="J988" i="13"/>
  <c r="N987" i="13"/>
  <c r="M987" i="13"/>
  <c r="L987" i="13"/>
  <c r="K987" i="13"/>
  <c r="J987" i="13"/>
  <c r="N986" i="13"/>
  <c r="M986" i="13"/>
  <c r="L986" i="13"/>
  <c r="K986" i="13"/>
  <c r="J986" i="13"/>
  <c r="N985" i="13"/>
  <c r="M985" i="13"/>
  <c r="L985" i="13"/>
  <c r="K985" i="13"/>
  <c r="J985" i="13"/>
  <c r="N984" i="13"/>
  <c r="M984" i="13"/>
  <c r="L984" i="13"/>
  <c r="K984" i="13"/>
  <c r="J984" i="13"/>
  <c r="O984" i="13" s="1"/>
  <c r="N983" i="13"/>
  <c r="M983" i="13"/>
  <c r="L983" i="13"/>
  <c r="K983" i="13"/>
  <c r="J983" i="13"/>
  <c r="N982" i="13"/>
  <c r="M982" i="13"/>
  <c r="L982" i="13"/>
  <c r="K982" i="13"/>
  <c r="J982" i="13"/>
  <c r="N981" i="13"/>
  <c r="M981" i="13"/>
  <c r="L981" i="13"/>
  <c r="K981" i="13"/>
  <c r="J981" i="13"/>
  <c r="N980" i="13"/>
  <c r="M980" i="13"/>
  <c r="L980" i="13"/>
  <c r="K980" i="13"/>
  <c r="J980" i="13"/>
  <c r="N979" i="13"/>
  <c r="M979" i="13"/>
  <c r="L979" i="13"/>
  <c r="K979" i="13"/>
  <c r="J979" i="13"/>
  <c r="N978" i="13"/>
  <c r="M978" i="13"/>
  <c r="L978" i="13"/>
  <c r="K978" i="13"/>
  <c r="J978" i="13"/>
  <c r="N977" i="13"/>
  <c r="M977" i="13"/>
  <c r="L977" i="13"/>
  <c r="K977" i="13"/>
  <c r="O977" i="13" s="1"/>
  <c r="J977" i="13"/>
  <c r="N976" i="13"/>
  <c r="M976" i="13"/>
  <c r="L976" i="13"/>
  <c r="K976" i="13"/>
  <c r="J976" i="13"/>
  <c r="N975" i="13"/>
  <c r="M975" i="13"/>
  <c r="L975" i="13"/>
  <c r="K975" i="13"/>
  <c r="J975" i="13"/>
  <c r="N974" i="13"/>
  <c r="M974" i="13"/>
  <c r="L974" i="13"/>
  <c r="K974" i="13"/>
  <c r="J974" i="13"/>
  <c r="N973" i="13"/>
  <c r="M973" i="13"/>
  <c r="L973" i="13"/>
  <c r="K973" i="13"/>
  <c r="J973" i="13"/>
  <c r="N972" i="13"/>
  <c r="M972" i="13"/>
  <c r="L972" i="13"/>
  <c r="K972" i="13"/>
  <c r="J972" i="13"/>
  <c r="N971" i="13"/>
  <c r="M971" i="13"/>
  <c r="L971" i="13"/>
  <c r="K971" i="13"/>
  <c r="J971" i="13"/>
  <c r="N970" i="13"/>
  <c r="M970" i="13"/>
  <c r="L970" i="13"/>
  <c r="K970" i="13"/>
  <c r="J970" i="13"/>
  <c r="N969" i="13"/>
  <c r="M969" i="13"/>
  <c r="L969" i="13"/>
  <c r="K969" i="13"/>
  <c r="J969" i="13"/>
  <c r="N968" i="13"/>
  <c r="M968" i="13"/>
  <c r="L968" i="13"/>
  <c r="K968" i="13"/>
  <c r="J968" i="13"/>
  <c r="N967" i="13"/>
  <c r="M967" i="13"/>
  <c r="L967" i="13"/>
  <c r="K967" i="13"/>
  <c r="J967" i="13"/>
  <c r="N966" i="13"/>
  <c r="M966" i="13"/>
  <c r="L966" i="13"/>
  <c r="K966" i="13"/>
  <c r="J966" i="13"/>
  <c r="N965" i="13"/>
  <c r="M965" i="13"/>
  <c r="L965" i="13"/>
  <c r="K965" i="13"/>
  <c r="J965" i="13"/>
  <c r="O965" i="13" s="1"/>
  <c r="N964" i="13"/>
  <c r="M964" i="13"/>
  <c r="L964" i="13"/>
  <c r="K964" i="13"/>
  <c r="J964" i="13"/>
  <c r="N963" i="13"/>
  <c r="M963" i="13"/>
  <c r="L963" i="13"/>
  <c r="K963" i="13"/>
  <c r="J963" i="13"/>
  <c r="N962" i="13"/>
  <c r="M962" i="13"/>
  <c r="L962" i="13"/>
  <c r="K962" i="13"/>
  <c r="J962" i="13"/>
  <c r="O961" i="13"/>
  <c r="N961" i="13"/>
  <c r="M961" i="13"/>
  <c r="L961" i="13"/>
  <c r="K961" i="13"/>
  <c r="J961" i="13"/>
  <c r="N960" i="13"/>
  <c r="M960" i="13"/>
  <c r="L960" i="13"/>
  <c r="K960" i="13"/>
  <c r="J960" i="13"/>
  <c r="N959" i="13"/>
  <c r="M959" i="13"/>
  <c r="L959" i="13"/>
  <c r="K959" i="13"/>
  <c r="J959" i="13"/>
  <c r="N958" i="13"/>
  <c r="M958" i="13"/>
  <c r="L958" i="13"/>
  <c r="K958" i="13"/>
  <c r="J958" i="13"/>
  <c r="N957" i="13"/>
  <c r="M957" i="13"/>
  <c r="L957" i="13"/>
  <c r="K957" i="13"/>
  <c r="J957" i="13"/>
  <c r="N956" i="13"/>
  <c r="M956" i="13"/>
  <c r="L956" i="13"/>
  <c r="K956" i="13"/>
  <c r="J956" i="13"/>
  <c r="N955" i="13"/>
  <c r="M955" i="13"/>
  <c r="L955" i="13"/>
  <c r="K955" i="13"/>
  <c r="J955" i="13"/>
  <c r="O955" i="13" s="1"/>
  <c r="N954" i="13"/>
  <c r="M954" i="13"/>
  <c r="L954" i="13"/>
  <c r="K954" i="13"/>
  <c r="J954" i="13"/>
  <c r="N953" i="13"/>
  <c r="M953" i="13"/>
  <c r="L953" i="13"/>
  <c r="K953" i="13"/>
  <c r="J953" i="13"/>
  <c r="N952" i="13"/>
  <c r="M952" i="13"/>
  <c r="L952" i="13"/>
  <c r="K952" i="13"/>
  <c r="J952" i="13"/>
  <c r="O952" i="13" s="1"/>
  <c r="N951" i="13"/>
  <c r="M951" i="13"/>
  <c r="L951" i="13"/>
  <c r="K951" i="13"/>
  <c r="J951" i="13"/>
  <c r="N950" i="13"/>
  <c r="M950" i="13"/>
  <c r="L950" i="13"/>
  <c r="K950" i="13"/>
  <c r="J950" i="13"/>
  <c r="N949" i="13"/>
  <c r="M949" i="13"/>
  <c r="L949" i="13"/>
  <c r="K949" i="13"/>
  <c r="J949" i="13"/>
  <c r="N948" i="13"/>
  <c r="M948" i="13"/>
  <c r="L948" i="13"/>
  <c r="K948" i="13"/>
  <c r="J948" i="13"/>
  <c r="N947" i="13"/>
  <c r="M947" i="13"/>
  <c r="L947" i="13"/>
  <c r="K947" i="13"/>
  <c r="J947" i="13"/>
  <c r="O947" i="13" s="1"/>
  <c r="N946" i="13"/>
  <c r="M946" i="13"/>
  <c r="L946" i="13"/>
  <c r="K946" i="13"/>
  <c r="J946" i="13"/>
  <c r="N945" i="13"/>
  <c r="M945" i="13"/>
  <c r="L945" i="13"/>
  <c r="K945" i="13"/>
  <c r="J945" i="13"/>
  <c r="N944" i="13"/>
  <c r="M944" i="13"/>
  <c r="L944" i="13"/>
  <c r="K944" i="13"/>
  <c r="J944" i="13"/>
  <c r="O944" i="13" s="1"/>
  <c r="N943" i="13"/>
  <c r="M943" i="13"/>
  <c r="L943" i="13"/>
  <c r="K943" i="13"/>
  <c r="J943" i="13"/>
  <c r="N942" i="13"/>
  <c r="M942" i="13"/>
  <c r="L942" i="13"/>
  <c r="K942" i="13"/>
  <c r="J942" i="13"/>
  <c r="O942" i="13" s="1"/>
  <c r="N941" i="13"/>
  <c r="M941" i="13"/>
  <c r="L941" i="13"/>
  <c r="K941" i="13"/>
  <c r="J941" i="13"/>
  <c r="N940" i="13"/>
  <c r="M940" i="13"/>
  <c r="L940" i="13"/>
  <c r="K940" i="13"/>
  <c r="J940" i="13"/>
  <c r="N939" i="13"/>
  <c r="M939" i="13"/>
  <c r="L939" i="13"/>
  <c r="K939" i="13"/>
  <c r="J939" i="13"/>
  <c r="O939" i="13" s="1"/>
  <c r="N938" i="13"/>
  <c r="M938" i="13"/>
  <c r="L938" i="13"/>
  <c r="K938" i="13"/>
  <c r="J938" i="13"/>
  <c r="N937" i="13"/>
  <c r="M937" i="13"/>
  <c r="L937" i="13"/>
  <c r="K937" i="13"/>
  <c r="J937" i="13"/>
  <c r="N936" i="13"/>
  <c r="M936" i="13"/>
  <c r="L936" i="13"/>
  <c r="K936" i="13"/>
  <c r="J936" i="13"/>
  <c r="O936" i="13" s="1"/>
  <c r="N935" i="13"/>
  <c r="M935" i="13"/>
  <c r="L935" i="13"/>
  <c r="K935" i="13"/>
  <c r="J935" i="13"/>
  <c r="O935" i="13" s="1"/>
  <c r="N934" i="13"/>
  <c r="M934" i="13"/>
  <c r="L934" i="13"/>
  <c r="K934" i="13"/>
  <c r="J934" i="13"/>
  <c r="O934" i="13" s="1"/>
  <c r="N933" i="13"/>
  <c r="M933" i="13"/>
  <c r="L933" i="13"/>
  <c r="K933" i="13"/>
  <c r="J933" i="13"/>
  <c r="N932" i="13"/>
  <c r="M932" i="13"/>
  <c r="L932" i="13"/>
  <c r="K932" i="13"/>
  <c r="J932" i="13"/>
  <c r="N931" i="13"/>
  <c r="M931" i="13"/>
  <c r="L931" i="13"/>
  <c r="K931" i="13"/>
  <c r="J931" i="13"/>
  <c r="O931" i="13" s="1"/>
  <c r="N930" i="13"/>
  <c r="M930" i="13"/>
  <c r="L930" i="13"/>
  <c r="K930" i="13"/>
  <c r="J930" i="13"/>
  <c r="N929" i="13"/>
  <c r="M929" i="13"/>
  <c r="L929" i="13"/>
  <c r="K929" i="13"/>
  <c r="J929" i="13"/>
  <c r="N928" i="13"/>
  <c r="M928" i="13"/>
  <c r="L928" i="13"/>
  <c r="K928" i="13"/>
  <c r="J928" i="13"/>
  <c r="O928" i="13" s="1"/>
  <c r="N927" i="13"/>
  <c r="M927" i="13"/>
  <c r="L927" i="13"/>
  <c r="K927" i="13"/>
  <c r="J927" i="13"/>
  <c r="N926" i="13"/>
  <c r="M926" i="13"/>
  <c r="L926" i="13"/>
  <c r="K926" i="13"/>
  <c r="O926" i="13" s="1"/>
  <c r="J926" i="13"/>
  <c r="N925" i="13"/>
  <c r="M925" i="13"/>
  <c r="L925" i="13"/>
  <c r="K925" i="13"/>
  <c r="J925" i="13"/>
  <c r="N924" i="13"/>
  <c r="M924" i="13"/>
  <c r="L924" i="13"/>
  <c r="K924" i="13"/>
  <c r="J924" i="13"/>
  <c r="N923" i="13"/>
  <c r="M923" i="13"/>
  <c r="L923" i="13"/>
  <c r="K923" i="13"/>
  <c r="O923" i="13" s="1"/>
  <c r="J923" i="13"/>
  <c r="N922" i="13"/>
  <c r="M922" i="13"/>
  <c r="L922" i="13"/>
  <c r="K922" i="13"/>
  <c r="J922" i="13"/>
  <c r="N921" i="13"/>
  <c r="M921" i="13"/>
  <c r="L921" i="13"/>
  <c r="K921" i="13"/>
  <c r="J921" i="13"/>
  <c r="N920" i="13"/>
  <c r="M920" i="13"/>
  <c r="L920" i="13"/>
  <c r="K920" i="13"/>
  <c r="O920" i="13" s="1"/>
  <c r="J920" i="13"/>
  <c r="N919" i="13"/>
  <c r="M919" i="13"/>
  <c r="L919" i="13"/>
  <c r="K919" i="13"/>
  <c r="J919" i="13"/>
  <c r="N918" i="13"/>
  <c r="M918" i="13"/>
  <c r="L918" i="13"/>
  <c r="K918" i="13"/>
  <c r="J918" i="13"/>
  <c r="O918" i="13" s="1"/>
  <c r="N917" i="13"/>
  <c r="M917" i="13"/>
  <c r="L917" i="13"/>
  <c r="K917" i="13"/>
  <c r="J917" i="13"/>
  <c r="N916" i="13"/>
  <c r="M916" i="13"/>
  <c r="L916" i="13"/>
  <c r="K916" i="13"/>
  <c r="J916" i="13"/>
  <c r="N915" i="13"/>
  <c r="M915" i="13"/>
  <c r="L915" i="13"/>
  <c r="K915" i="13"/>
  <c r="J915" i="13"/>
  <c r="N914" i="13"/>
  <c r="M914" i="13"/>
  <c r="L914" i="13"/>
  <c r="K914" i="13"/>
  <c r="J914" i="13"/>
  <c r="N913" i="13"/>
  <c r="M913" i="13"/>
  <c r="L913" i="13"/>
  <c r="K913" i="13"/>
  <c r="J913" i="13"/>
  <c r="N912" i="13"/>
  <c r="M912" i="13"/>
  <c r="L912" i="13"/>
  <c r="K912" i="13"/>
  <c r="J912" i="13"/>
  <c r="O912" i="13" s="1"/>
  <c r="N911" i="13"/>
  <c r="M911" i="13"/>
  <c r="L911" i="13"/>
  <c r="K911" i="13"/>
  <c r="J911" i="13"/>
  <c r="N910" i="13"/>
  <c r="M910" i="13"/>
  <c r="L910" i="13"/>
  <c r="K910" i="13"/>
  <c r="J910" i="13"/>
  <c r="O910" i="13" s="1"/>
  <c r="N909" i="13"/>
  <c r="M909" i="13"/>
  <c r="L909" i="13"/>
  <c r="K909" i="13"/>
  <c r="J909" i="13"/>
  <c r="N908" i="13"/>
  <c r="M908" i="13"/>
  <c r="L908" i="13"/>
  <c r="K908" i="13"/>
  <c r="J908" i="13"/>
  <c r="N907" i="13"/>
  <c r="M907" i="13"/>
  <c r="L907" i="13"/>
  <c r="K907" i="13"/>
  <c r="J907" i="13"/>
  <c r="N906" i="13"/>
  <c r="M906" i="13"/>
  <c r="L906" i="13"/>
  <c r="K906" i="13"/>
  <c r="J906" i="13"/>
  <c r="N905" i="13"/>
  <c r="M905" i="13"/>
  <c r="L905" i="13"/>
  <c r="K905" i="13"/>
  <c r="J905" i="13"/>
  <c r="O905" i="13" s="1"/>
  <c r="N904" i="13"/>
  <c r="M904" i="13"/>
  <c r="L904" i="13"/>
  <c r="K904" i="13"/>
  <c r="J904" i="13"/>
  <c r="O904" i="13" s="1"/>
  <c r="N903" i="13"/>
  <c r="M903" i="13"/>
  <c r="L903" i="13"/>
  <c r="K903" i="13"/>
  <c r="J903" i="13"/>
  <c r="N902" i="13"/>
  <c r="M902" i="13"/>
  <c r="L902" i="13"/>
  <c r="K902" i="13"/>
  <c r="J902" i="13"/>
  <c r="N901" i="13"/>
  <c r="M901" i="13"/>
  <c r="L901" i="13"/>
  <c r="K901" i="13"/>
  <c r="J901" i="13"/>
  <c r="N900" i="13"/>
  <c r="M900" i="13"/>
  <c r="L900" i="13"/>
  <c r="K900" i="13"/>
  <c r="J900" i="13"/>
  <c r="N899" i="13"/>
  <c r="M899" i="13"/>
  <c r="L899" i="13"/>
  <c r="K899" i="13"/>
  <c r="J899" i="13"/>
  <c r="N898" i="13"/>
  <c r="M898" i="13"/>
  <c r="L898" i="13"/>
  <c r="K898" i="13"/>
  <c r="J898" i="13"/>
  <c r="N897" i="13"/>
  <c r="M897" i="13"/>
  <c r="L897" i="13"/>
  <c r="K897" i="13"/>
  <c r="J897" i="13"/>
  <c r="O897" i="13" s="1"/>
  <c r="N896" i="13"/>
  <c r="M896" i="13"/>
  <c r="L896" i="13"/>
  <c r="K896" i="13"/>
  <c r="J896" i="13"/>
  <c r="N895" i="13"/>
  <c r="M895" i="13"/>
  <c r="L895" i="13"/>
  <c r="K895" i="13"/>
  <c r="J895" i="13"/>
  <c r="N894" i="13"/>
  <c r="M894" i="13"/>
  <c r="L894" i="13"/>
  <c r="K894" i="13"/>
  <c r="J894" i="13"/>
  <c r="O894" i="13" s="1"/>
  <c r="N893" i="13"/>
  <c r="M893" i="13"/>
  <c r="L893" i="13"/>
  <c r="K893" i="13"/>
  <c r="J893" i="13"/>
  <c r="N892" i="13"/>
  <c r="M892" i="13"/>
  <c r="L892" i="13"/>
  <c r="K892" i="13"/>
  <c r="J892" i="13"/>
  <c r="N891" i="13"/>
  <c r="M891" i="13"/>
  <c r="L891" i="13"/>
  <c r="K891" i="13"/>
  <c r="J891" i="13"/>
  <c r="N890" i="13"/>
  <c r="M890" i="13"/>
  <c r="L890" i="13"/>
  <c r="K890" i="13"/>
  <c r="J890" i="13"/>
  <c r="N889" i="13"/>
  <c r="M889" i="13"/>
  <c r="L889" i="13"/>
  <c r="K889" i="13"/>
  <c r="J889" i="13"/>
  <c r="N888" i="13"/>
  <c r="M888" i="13"/>
  <c r="L888" i="13"/>
  <c r="K888" i="13"/>
  <c r="O888" i="13" s="1"/>
  <c r="J888" i="13"/>
  <c r="N887" i="13"/>
  <c r="M887" i="13"/>
  <c r="L887" i="13"/>
  <c r="K887" i="13"/>
  <c r="J887" i="13"/>
  <c r="N886" i="13"/>
  <c r="M886" i="13"/>
  <c r="L886" i="13"/>
  <c r="K886" i="13"/>
  <c r="J886" i="13"/>
  <c r="O886" i="13" s="1"/>
  <c r="N885" i="13"/>
  <c r="M885" i="13"/>
  <c r="L885" i="13"/>
  <c r="K885" i="13"/>
  <c r="J885" i="13"/>
  <c r="N884" i="13"/>
  <c r="M884" i="13"/>
  <c r="L884" i="13"/>
  <c r="K884" i="13"/>
  <c r="J884" i="13"/>
  <c r="N883" i="13"/>
  <c r="M883" i="13"/>
  <c r="L883" i="13"/>
  <c r="K883" i="13"/>
  <c r="J883" i="13"/>
  <c r="N882" i="13"/>
  <c r="M882" i="13"/>
  <c r="L882" i="13"/>
  <c r="K882" i="13"/>
  <c r="J882" i="13"/>
  <c r="N881" i="13"/>
  <c r="M881" i="13"/>
  <c r="L881" i="13"/>
  <c r="K881" i="13"/>
  <c r="J881" i="13"/>
  <c r="O881" i="13" s="1"/>
  <c r="N880" i="13"/>
  <c r="M880" i="13"/>
  <c r="L880" i="13"/>
  <c r="K880" i="13"/>
  <c r="J880" i="13"/>
  <c r="N879" i="13"/>
  <c r="M879" i="13"/>
  <c r="L879" i="13"/>
  <c r="K879" i="13"/>
  <c r="J879" i="13"/>
  <c r="N878" i="13"/>
  <c r="M878" i="13"/>
  <c r="L878" i="13"/>
  <c r="K878" i="13"/>
  <c r="J878" i="13"/>
  <c r="O878" i="13" s="1"/>
  <c r="N877" i="13"/>
  <c r="M877" i="13"/>
  <c r="L877" i="13"/>
  <c r="K877" i="13"/>
  <c r="J877" i="13"/>
  <c r="N876" i="13"/>
  <c r="M876" i="13"/>
  <c r="L876" i="13"/>
  <c r="K876" i="13"/>
  <c r="O876" i="13" s="1"/>
  <c r="J876" i="13"/>
  <c r="N875" i="13"/>
  <c r="M875" i="13"/>
  <c r="L875" i="13"/>
  <c r="K875" i="13"/>
  <c r="J875" i="13"/>
  <c r="N874" i="13"/>
  <c r="M874" i="13"/>
  <c r="L874" i="13"/>
  <c r="K874" i="13"/>
  <c r="J874" i="13"/>
  <c r="N873" i="13"/>
  <c r="M873" i="13"/>
  <c r="L873" i="13"/>
  <c r="K873" i="13"/>
  <c r="O873" i="13" s="1"/>
  <c r="J873" i="13"/>
  <c r="N872" i="13"/>
  <c r="M872" i="13"/>
  <c r="L872" i="13"/>
  <c r="K872" i="13"/>
  <c r="J872" i="13"/>
  <c r="N871" i="13"/>
  <c r="M871" i="13"/>
  <c r="L871" i="13"/>
  <c r="K871" i="13"/>
  <c r="J871" i="13"/>
  <c r="N870" i="13"/>
  <c r="M870" i="13"/>
  <c r="L870" i="13"/>
  <c r="K870" i="13"/>
  <c r="O870" i="13" s="1"/>
  <c r="J870" i="13"/>
  <c r="N869" i="13"/>
  <c r="M869" i="13"/>
  <c r="L869" i="13"/>
  <c r="K869" i="13"/>
  <c r="J869" i="13"/>
  <c r="N868" i="13"/>
  <c r="M868" i="13"/>
  <c r="L868" i="13"/>
  <c r="K868" i="13"/>
  <c r="J868" i="13"/>
  <c r="N867" i="13"/>
  <c r="M867" i="13"/>
  <c r="L867" i="13"/>
  <c r="K867" i="13"/>
  <c r="J867" i="13"/>
  <c r="N866" i="13"/>
  <c r="M866" i="13"/>
  <c r="L866" i="13"/>
  <c r="K866" i="13"/>
  <c r="J866" i="13"/>
  <c r="N865" i="13"/>
  <c r="M865" i="13"/>
  <c r="L865" i="13"/>
  <c r="K865" i="13"/>
  <c r="J865" i="13"/>
  <c r="O865" i="13" s="1"/>
  <c r="N864" i="13"/>
  <c r="M864" i="13"/>
  <c r="L864" i="13"/>
  <c r="K864" i="13"/>
  <c r="J864" i="13"/>
  <c r="N863" i="13"/>
  <c r="M863" i="13"/>
  <c r="L863" i="13"/>
  <c r="K863" i="13"/>
  <c r="J863" i="13"/>
  <c r="N862" i="13"/>
  <c r="M862" i="13"/>
  <c r="L862" i="13"/>
  <c r="K862" i="13"/>
  <c r="J862" i="13"/>
  <c r="O862" i="13" s="1"/>
  <c r="N861" i="13"/>
  <c r="M861" i="13"/>
  <c r="L861" i="13"/>
  <c r="K861" i="13"/>
  <c r="J861" i="13"/>
  <c r="N860" i="13"/>
  <c r="M860" i="13"/>
  <c r="O860" i="13" s="1"/>
  <c r="L860" i="13"/>
  <c r="K860" i="13"/>
  <c r="J860" i="13"/>
  <c r="N859" i="13"/>
  <c r="M859" i="13"/>
  <c r="L859" i="13"/>
  <c r="K859" i="13"/>
  <c r="J859" i="13"/>
  <c r="N858" i="13"/>
  <c r="M858" i="13"/>
  <c r="L858" i="13"/>
  <c r="K858" i="13"/>
  <c r="J858" i="13"/>
  <c r="N857" i="13"/>
  <c r="M857" i="13"/>
  <c r="O857" i="13" s="1"/>
  <c r="L857" i="13"/>
  <c r="K857" i="13"/>
  <c r="J857" i="13"/>
  <c r="N856" i="13"/>
  <c r="M856" i="13"/>
  <c r="L856" i="13"/>
  <c r="K856" i="13"/>
  <c r="J856" i="13"/>
  <c r="N855" i="13"/>
  <c r="M855" i="13"/>
  <c r="L855" i="13"/>
  <c r="K855" i="13"/>
  <c r="J855" i="13"/>
  <c r="N854" i="13"/>
  <c r="M854" i="13"/>
  <c r="L854" i="13"/>
  <c r="K854" i="13"/>
  <c r="J854" i="13"/>
  <c r="N853" i="13"/>
  <c r="M853" i="13"/>
  <c r="L853" i="13"/>
  <c r="K853" i="13"/>
  <c r="J853" i="13"/>
  <c r="O852" i="13"/>
  <c r="N852" i="13"/>
  <c r="M852" i="13"/>
  <c r="L852" i="13"/>
  <c r="K852" i="13"/>
  <c r="J852" i="13"/>
  <c r="N851" i="13"/>
  <c r="M851" i="13"/>
  <c r="L851" i="13"/>
  <c r="K851" i="13"/>
  <c r="J851" i="13"/>
  <c r="N850" i="13"/>
  <c r="M850" i="13"/>
  <c r="L850" i="13"/>
  <c r="K850" i="13"/>
  <c r="J850" i="13"/>
  <c r="O849" i="13"/>
  <c r="N849" i="13"/>
  <c r="M849" i="13"/>
  <c r="L849" i="13"/>
  <c r="K849" i="13"/>
  <c r="J849" i="13"/>
  <c r="N848" i="13"/>
  <c r="M848" i="13"/>
  <c r="L848" i="13"/>
  <c r="K848" i="13"/>
  <c r="J848" i="13"/>
  <c r="N847" i="13"/>
  <c r="M847" i="13"/>
  <c r="L847" i="13"/>
  <c r="K847" i="13"/>
  <c r="J847" i="13"/>
  <c r="N846" i="13"/>
  <c r="M846" i="13"/>
  <c r="L846" i="13"/>
  <c r="K846" i="13"/>
  <c r="J846" i="13"/>
  <c r="N845" i="13"/>
  <c r="M845" i="13"/>
  <c r="L845" i="13"/>
  <c r="K845" i="13"/>
  <c r="J845" i="13"/>
  <c r="N844" i="13"/>
  <c r="M844" i="13"/>
  <c r="L844" i="13"/>
  <c r="K844" i="13"/>
  <c r="O844" i="13" s="1"/>
  <c r="J844" i="13"/>
  <c r="N843" i="13"/>
  <c r="M843" i="13"/>
  <c r="L843" i="13"/>
  <c r="K843" i="13"/>
  <c r="J843" i="13"/>
  <c r="N842" i="13"/>
  <c r="M842" i="13"/>
  <c r="L842" i="13"/>
  <c r="K842" i="13"/>
  <c r="J842" i="13"/>
  <c r="N841" i="13"/>
  <c r="M841" i="13"/>
  <c r="L841" i="13"/>
  <c r="K841" i="13"/>
  <c r="O841" i="13" s="1"/>
  <c r="J841" i="13"/>
  <c r="O840" i="13"/>
  <c r="N840" i="13"/>
  <c r="M840" i="13"/>
  <c r="L840" i="13"/>
  <c r="K840" i="13"/>
  <c r="J840" i="13"/>
  <c r="N839" i="13"/>
  <c r="M839" i="13"/>
  <c r="L839" i="13"/>
  <c r="K839" i="13"/>
  <c r="J839" i="13"/>
  <c r="N838" i="13"/>
  <c r="M838" i="13"/>
  <c r="L838" i="13"/>
  <c r="K838" i="13"/>
  <c r="J838" i="13"/>
  <c r="N837" i="13"/>
  <c r="M837" i="13"/>
  <c r="L837" i="13"/>
  <c r="K837" i="13"/>
  <c r="J837" i="13"/>
  <c r="N836" i="13"/>
  <c r="M836" i="13"/>
  <c r="L836" i="13"/>
  <c r="K836" i="13"/>
  <c r="J836" i="13"/>
  <c r="N835" i="13"/>
  <c r="M835" i="13"/>
  <c r="L835" i="13"/>
  <c r="K835" i="13"/>
  <c r="J835" i="13"/>
  <c r="N834" i="13"/>
  <c r="M834" i="13"/>
  <c r="L834" i="13"/>
  <c r="K834" i="13"/>
  <c r="J834" i="13"/>
  <c r="N833" i="13"/>
  <c r="M833" i="13"/>
  <c r="L833" i="13"/>
  <c r="K833" i="13"/>
  <c r="O833" i="13" s="1"/>
  <c r="J833" i="13"/>
  <c r="N832" i="13"/>
  <c r="M832" i="13"/>
  <c r="L832" i="13"/>
  <c r="K832" i="13"/>
  <c r="O832" i="13" s="1"/>
  <c r="J832" i="13"/>
  <c r="N831" i="13"/>
  <c r="M831" i="13"/>
  <c r="L831" i="13"/>
  <c r="K831" i="13"/>
  <c r="J831" i="13"/>
  <c r="N830" i="13"/>
  <c r="M830" i="13"/>
  <c r="L830" i="13"/>
  <c r="K830" i="13"/>
  <c r="J830" i="13"/>
  <c r="N829" i="13"/>
  <c r="M829" i="13"/>
  <c r="L829" i="13"/>
  <c r="K829" i="13"/>
  <c r="J829" i="13"/>
  <c r="N828" i="13"/>
  <c r="M828" i="13"/>
  <c r="L828" i="13"/>
  <c r="K828" i="13"/>
  <c r="J828" i="13"/>
  <c r="N827" i="13"/>
  <c r="M827" i="13"/>
  <c r="L827" i="13"/>
  <c r="K827" i="13"/>
  <c r="J827" i="13"/>
  <c r="N826" i="13"/>
  <c r="M826" i="13"/>
  <c r="L826" i="13"/>
  <c r="K826" i="13"/>
  <c r="J826" i="13"/>
  <c r="N825" i="13"/>
  <c r="M825" i="13"/>
  <c r="O825" i="13" s="1"/>
  <c r="L825" i="13"/>
  <c r="K825" i="13"/>
  <c r="J825" i="13"/>
  <c r="N824" i="13"/>
  <c r="M824" i="13"/>
  <c r="L824" i="13"/>
  <c r="K824" i="13"/>
  <c r="J824" i="13"/>
  <c r="N823" i="13"/>
  <c r="M823" i="13"/>
  <c r="L823" i="13"/>
  <c r="K823" i="13"/>
  <c r="J823" i="13"/>
  <c r="N822" i="13"/>
  <c r="M822" i="13"/>
  <c r="L822" i="13"/>
  <c r="K822" i="13"/>
  <c r="J822" i="13"/>
  <c r="N821" i="13"/>
  <c r="M821" i="13"/>
  <c r="L821" i="13"/>
  <c r="K821" i="13"/>
  <c r="J821" i="13"/>
  <c r="O820" i="13"/>
  <c r="N820" i="13"/>
  <c r="M820" i="13"/>
  <c r="L820" i="13"/>
  <c r="K820" i="13"/>
  <c r="J820" i="13"/>
  <c r="N819" i="13"/>
  <c r="M819" i="13"/>
  <c r="L819" i="13"/>
  <c r="K819" i="13"/>
  <c r="J819" i="13"/>
  <c r="N818" i="13"/>
  <c r="M818" i="13"/>
  <c r="L818" i="13"/>
  <c r="K818" i="13"/>
  <c r="J818" i="13"/>
  <c r="O817" i="13"/>
  <c r="N817" i="13"/>
  <c r="M817" i="13"/>
  <c r="L817" i="13"/>
  <c r="K817" i="13"/>
  <c r="J817" i="13"/>
  <c r="N816" i="13"/>
  <c r="M816" i="13"/>
  <c r="L816" i="13"/>
  <c r="K816" i="13"/>
  <c r="J816" i="13"/>
  <c r="N815" i="13"/>
  <c r="M815" i="13"/>
  <c r="L815" i="13"/>
  <c r="K815" i="13"/>
  <c r="J815" i="13"/>
  <c r="N814" i="13"/>
  <c r="M814" i="13"/>
  <c r="L814" i="13"/>
  <c r="K814" i="13"/>
  <c r="J814" i="13"/>
  <c r="N813" i="13"/>
  <c r="M813" i="13"/>
  <c r="L813" i="13"/>
  <c r="K813" i="13"/>
  <c r="J813" i="13"/>
  <c r="N812" i="13"/>
  <c r="M812" i="13"/>
  <c r="L812" i="13"/>
  <c r="K812" i="13"/>
  <c r="O812" i="13" s="1"/>
  <c r="J812" i="13"/>
  <c r="N811" i="13"/>
  <c r="M811" i="13"/>
  <c r="L811" i="13"/>
  <c r="K811" i="13"/>
  <c r="J811" i="13"/>
  <c r="N810" i="13"/>
  <c r="M810" i="13"/>
  <c r="L810" i="13"/>
  <c r="K810" i="13"/>
  <c r="J810" i="13"/>
  <c r="N809" i="13"/>
  <c r="M809" i="13"/>
  <c r="L809" i="13"/>
  <c r="K809" i="13"/>
  <c r="O809" i="13" s="1"/>
  <c r="J809" i="13"/>
  <c r="O808" i="13"/>
  <c r="N808" i="13"/>
  <c r="M808" i="13"/>
  <c r="L808" i="13"/>
  <c r="K808" i="13"/>
  <c r="J808" i="13"/>
  <c r="N807" i="13"/>
  <c r="M807" i="13"/>
  <c r="L807" i="13"/>
  <c r="K807" i="13"/>
  <c r="J807" i="13"/>
  <c r="N806" i="13"/>
  <c r="M806" i="13"/>
  <c r="L806" i="13"/>
  <c r="K806" i="13"/>
  <c r="J806" i="13"/>
  <c r="N805" i="13"/>
  <c r="M805" i="13"/>
  <c r="L805" i="13"/>
  <c r="K805" i="13"/>
  <c r="J805" i="13"/>
  <c r="N804" i="13"/>
  <c r="M804" i="13"/>
  <c r="L804" i="13"/>
  <c r="K804" i="13"/>
  <c r="J804" i="13"/>
  <c r="N803" i="13"/>
  <c r="M803" i="13"/>
  <c r="L803" i="13"/>
  <c r="K803" i="13"/>
  <c r="J803" i="13"/>
  <c r="N802" i="13"/>
  <c r="M802" i="13"/>
  <c r="L802" i="13"/>
  <c r="K802" i="13"/>
  <c r="J802" i="13"/>
  <c r="N801" i="13"/>
  <c r="M801" i="13"/>
  <c r="L801" i="13"/>
  <c r="K801" i="13"/>
  <c r="J801" i="13"/>
  <c r="O801" i="13" s="1"/>
  <c r="N800" i="13"/>
  <c r="M800" i="13"/>
  <c r="L800" i="13"/>
  <c r="K800" i="13"/>
  <c r="O800" i="13" s="1"/>
  <c r="J800" i="13"/>
  <c r="N799" i="13"/>
  <c r="M799" i="13"/>
  <c r="L799" i="13"/>
  <c r="K799" i="13"/>
  <c r="J799" i="13"/>
  <c r="N798" i="13"/>
  <c r="M798" i="13"/>
  <c r="L798" i="13"/>
  <c r="K798" i="13"/>
  <c r="J798" i="13"/>
  <c r="N797" i="13"/>
  <c r="M797" i="13"/>
  <c r="L797" i="13"/>
  <c r="K797" i="13"/>
  <c r="J797" i="13"/>
  <c r="N796" i="13"/>
  <c r="M796" i="13"/>
  <c r="L796" i="13"/>
  <c r="K796" i="13"/>
  <c r="J796" i="13"/>
  <c r="N795" i="13"/>
  <c r="M795" i="13"/>
  <c r="L795" i="13"/>
  <c r="K795" i="13"/>
  <c r="J795" i="13"/>
  <c r="N794" i="13"/>
  <c r="M794" i="13"/>
  <c r="L794" i="13"/>
  <c r="K794" i="13"/>
  <c r="J794" i="13"/>
  <c r="N793" i="13"/>
  <c r="M793" i="13"/>
  <c r="O793" i="13" s="1"/>
  <c r="L793" i="13"/>
  <c r="K793" i="13"/>
  <c r="J793" i="13"/>
  <c r="N792" i="13"/>
  <c r="M792" i="13"/>
  <c r="L792" i="13"/>
  <c r="K792" i="13"/>
  <c r="J792" i="13"/>
  <c r="N791" i="13"/>
  <c r="M791" i="13"/>
  <c r="L791" i="13"/>
  <c r="K791" i="13"/>
  <c r="J791" i="13"/>
  <c r="N790" i="13"/>
  <c r="M790" i="13"/>
  <c r="L790" i="13"/>
  <c r="K790" i="13"/>
  <c r="J790" i="13"/>
  <c r="N789" i="13"/>
  <c r="M789" i="13"/>
  <c r="L789" i="13"/>
  <c r="K789" i="13"/>
  <c r="J789" i="13"/>
  <c r="N788" i="13"/>
  <c r="M788" i="13"/>
  <c r="L788" i="13"/>
  <c r="K788" i="13"/>
  <c r="J788" i="13"/>
  <c r="N787" i="13"/>
  <c r="M787" i="13"/>
  <c r="L787" i="13"/>
  <c r="K787" i="13"/>
  <c r="J787" i="13"/>
  <c r="N786" i="13"/>
  <c r="M786" i="13"/>
  <c r="L786" i="13"/>
  <c r="K786" i="13"/>
  <c r="J786" i="13"/>
  <c r="N785" i="13"/>
  <c r="M785" i="13"/>
  <c r="L785" i="13"/>
  <c r="K785" i="13"/>
  <c r="J785" i="13"/>
  <c r="O785" i="13" s="1"/>
  <c r="N784" i="13"/>
  <c r="M784" i="13"/>
  <c r="L784" i="13"/>
  <c r="K784" i="13"/>
  <c r="J784" i="13"/>
  <c r="N783" i="13"/>
  <c r="M783" i="13"/>
  <c r="L783" i="13"/>
  <c r="K783" i="13"/>
  <c r="J783" i="13"/>
  <c r="N782" i="13"/>
  <c r="M782" i="13"/>
  <c r="L782" i="13"/>
  <c r="K782" i="13"/>
  <c r="J782" i="13"/>
  <c r="N781" i="13"/>
  <c r="M781" i="13"/>
  <c r="L781" i="13"/>
  <c r="K781" i="13"/>
  <c r="J781" i="13"/>
  <c r="N780" i="13"/>
  <c r="M780" i="13"/>
  <c r="L780" i="13"/>
  <c r="K780" i="13"/>
  <c r="J780" i="13"/>
  <c r="N779" i="13"/>
  <c r="M779" i="13"/>
  <c r="L779" i="13"/>
  <c r="K779" i="13"/>
  <c r="J779" i="13"/>
  <c r="N778" i="13"/>
  <c r="M778" i="13"/>
  <c r="L778" i="13"/>
  <c r="K778" i="13"/>
  <c r="J778" i="13"/>
  <c r="O777" i="13"/>
  <c r="N777" i="13"/>
  <c r="M777" i="13"/>
  <c r="L777" i="13"/>
  <c r="K777" i="13"/>
  <c r="J777" i="13"/>
  <c r="N776" i="13"/>
  <c r="M776" i="13"/>
  <c r="O776" i="13" s="1"/>
  <c r="L776" i="13"/>
  <c r="K776" i="13"/>
  <c r="J776" i="13"/>
  <c r="N775" i="13"/>
  <c r="M775" i="13"/>
  <c r="L775" i="13"/>
  <c r="K775" i="13"/>
  <c r="J775" i="13"/>
  <c r="N774" i="13"/>
  <c r="M774" i="13"/>
  <c r="L774" i="13"/>
  <c r="K774" i="13"/>
  <c r="J774" i="13"/>
  <c r="N773" i="13"/>
  <c r="M773" i="13"/>
  <c r="L773" i="13"/>
  <c r="K773" i="13"/>
  <c r="J773" i="13"/>
  <c r="N772" i="13"/>
  <c r="M772" i="13"/>
  <c r="L772" i="13"/>
  <c r="K772" i="13"/>
  <c r="O772" i="13" s="1"/>
  <c r="J772" i="13"/>
  <c r="N771" i="13"/>
  <c r="M771" i="13"/>
  <c r="L771" i="13"/>
  <c r="K771" i="13"/>
  <c r="J771" i="13"/>
  <c r="N770" i="13"/>
  <c r="M770" i="13"/>
  <c r="L770" i="13"/>
  <c r="K770" i="13"/>
  <c r="J770" i="13"/>
  <c r="N769" i="13"/>
  <c r="M769" i="13"/>
  <c r="L769" i="13"/>
  <c r="K769" i="13"/>
  <c r="J769" i="13"/>
  <c r="N768" i="13"/>
  <c r="M768" i="13"/>
  <c r="L768" i="13"/>
  <c r="K768" i="13"/>
  <c r="J768" i="13"/>
  <c r="N767" i="13"/>
  <c r="M767" i="13"/>
  <c r="L767" i="13"/>
  <c r="K767" i="13"/>
  <c r="J767" i="13"/>
  <c r="N766" i="13"/>
  <c r="M766" i="13"/>
  <c r="L766" i="13"/>
  <c r="K766" i="13"/>
  <c r="J766" i="13"/>
  <c r="N765" i="13"/>
  <c r="M765" i="13"/>
  <c r="L765" i="13"/>
  <c r="K765" i="13"/>
  <c r="J765" i="13"/>
  <c r="N764" i="13"/>
  <c r="M764" i="13"/>
  <c r="L764" i="13"/>
  <c r="K764" i="13"/>
  <c r="O764" i="13" s="1"/>
  <c r="J764" i="13"/>
  <c r="N763" i="13"/>
  <c r="M763" i="13"/>
  <c r="L763" i="13"/>
  <c r="K763" i="13"/>
  <c r="J763" i="13"/>
  <c r="N762" i="13"/>
  <c r="M762" i="13"/>
  <c r="L762" i="13"/>
  <c r="K762" i="13"/>
  <c r="J762" i="13"/>
  <c r="N761" i="13"/>
  <c r="M761" i="13"/>
  <c r="L761" i="13"/>
  <c r="K761" i="13"/>
  <c r="J761" i="13"/>
  <c r="N760" i="13"/>
  <c r="M760" i="13"/>
  <c r="L760" i="13"/>
  <c r="K760" i="13"/>
  <c r="J760" i="13"/>
  <c r="N759" i="13"/>
  <c r="M759" i="13"/>
  <c r="L759" i="13"/>
  <c r="K759" i="13"/>
  <c r="J759" i="13"/>
  <c r="N758" i="13"/>
  <c r="M758" i="13"/>
  <c r="L758" i="13"/>
  <c r="K758" i="13"/>
  <c r="J758" i="13"/>
  <c r="N757" i="13"/>
  <c r="M757" i="13"/>
  <c r="L757" i="13"/>
  <c r="K757" i="13"/>
  <c r="J757" i="13"/>
  <c r="N756" i="13"/>
  <c r="M756" i="13"/>
  <c r="L756" i="13"/>
  <c r="K756" i="13"/>
  <c r="O756" i="13" s="1"/>
  <c r="J756" i="13"/>
  <c r="N755" i="13"/>
  <c r="M755" i="13"/>
  <c r="L755" i="13"/>
  <c r="K755" i="13"/>
  <c r="J755" i="13"/>
  <c r="N754" i="13"/>
  <c r="M754" i="13"/>
  <c r="L754" i="13"/>
  <c r="K754" i="13"/>
  <c r="J754" i="13"/>
  <c r="N753" i="13"/>
  <c r="M753" i="13"/>
  <c r="L753" i="13"/>
  <c r="K753" i="13"/>
  <c r="J753" i="13"/>
  <c r="N752" i="13"/>
  <c r="M752" i="13"/>
  <c r="L752" i="13"/>
  <c r="K752" i="13"/>
  <c r="J752" i="13"/>
  <c r="N751" i="13"/>
  <c r="M751" i="13"/>
  <c r="L751" i="13"/>
  <c r="K751" i="13"/>
  <c r="J751" i="13"/>
  <c r="N750" i="13"/>
  <c r="M750" i="13"/>
  <c r="L750" i="13"/>
  <c r="K750" i="13"/>
  <c r="J750" i="13"/>
  <c r="N749" i="13"/>
  <c r="M749" i="13"/>
  <c r="L749" i="13"/>
  <c r="K749" i="13"/>
  <c r="J749" i="13"/>
  <c r="N748" i="13"/>
  <c r="M748" i="13"/>
  <c r="L748" i="13"/>
  <c r="K748" i="13"/>
  <c r="O748" i="13" s="1"/>
  <c r="J748" i="13"/>
  <c r="N747" i="13"/>
  <c r="M747" i="13"/>
  <c r="L747" i="13"/>
  <c r="K747" i="13"/>
  <c r="J747" i="13"/>
  <c r="N746" i="13"/>
  <c r="M746" i="13"/>
  <c r="L746" i="13"/>
  <c r="K746" i="13"/>
  <c r="J746" i="13"/>
  <c r="N745" i="13"/>
  <c r="M745" i="13"/>
  <c r="L745" i="13"/>
  <c r="K745" i="13"/>
  <c r="J745" i="13"/>
  <c r="N744" i="13"/>
  <c r="M744" i="13"/>
  <c r="L744" i="13"/>
  <c r="K744" i="13"/>
  <c r="J744" i="13"/>
  <c r="N743" i="13"/>
  <c r="M743" i="13"/>
  <c r="L743" i="13"/>
  <c r="K743" i="13"/>
  <c r="J743" i="13"/>
  <c r="N742" i="13"/>
  <c r="M742" i="13"/>
  <c r="L742" i="13"/>
  <c r="K742" i="13"/>
  <c r="J742" i="13"/>
  <c r="N741" i="13"/>
  <c r="M741" i="13"/>
  <c r="L741" i="13"/>
  <c r="K741" i="13"/>
  <c r="J741" i="13"/>
  <c r="N740" i="13"/>
  <c r="M740" i="13"/>
  <c r="L740" i="13"/>
  <c r="K740" i="13"/>
  <c r="O740" i="13" s="1"/>
  <c r="J740" i="13"/>
  <c r="N739" i="13"/>
  <c r="M739" i="13"/>
  <c r="L739" i="13"/>
  <c r="K739" i="13"/>
  <c r="J739" i="13"/>
  <c r="N738" i="13"/>
  <c r="M738" i="13"/>
  <c r="L738" i="13"/>
  <c r="K738" i="13"/>
  <c r="J738" i="13"/>
  <c r="N737" i="13"/>
  <c r="M737" i="13"/>
  <c r="L737" i="13"/>
  <c r="K737" i="13"/>
  <c r="J737" i="13"/>
  <c r="N736" i="13"/>
  <c r="M736" i="13"/>
  <c r="L736" i="13"/>
  <c r="K736" i="13"/>
  <c r="J736" i="13"/>
  <c r="N735" i="13"/>
  <c r="M735" i="13"/>
  <c r="L735" i="13"/>
  <c r="K735" i="13"/>
  <c r="J735" i="13"/>
  <c r="N734" i="13"/>
  <c r="M734" i="13"/>
  <c r="L734" i="13"/>
  <c r="K734" i="13"/>
  <c r="J734" i="13"/>
  <c r="N733" i="13"/>
  <c r="M733" i="13"/>
  <c r="L733" i="13"/>
  <c r="K733" i="13"/>
  <c r="J733" i="13"/>
  <c r="N732" i="13"/>
  <c r="M732" i="13"/>
  <c r="L732" i="13"/>
  <c r="K732" i="13"/>
  <c r="O732" i="13" s="1"/>
  <c r="J732" i="13"/>
  <c r="N731" i="13"/>
  <c r="M731" i="13"/>
  <c r="L731" i="13"/>
  <c r="K731" i="13"/>
  <c r="J731" i="13"/>
  <c r="N730" i="13"/>
  <c r="M730" i="13"/>
  <c r="L730" i="13"/>
  <c r="K730" i="13"/>
  <c r="J730" i="13"/>
  <c r="N729" i="13"/>
  <c r="M729" i="13"/>
  <c r="L729" i="13"/>
  <c r="K729" i="13"/>
  <c r="J729" i="13"/>
  <c r="N728" i="13"/>
  <c r="M728" i="13"/>
  <c r="L728" i="13"/>
  <c r="K728" i="13"/>
  <c r="J728" i="13"/>
  <c r="N727" i="13"/>
  <c r="M727" i="13"/>
  <c r="L727" i="13"/>
  <c r="K727" i="13"/>
  <c r="J727" i="13"/>
  <c r="N726" i="13"/>
  <c r="M726" i="13"/>
  <c r="L726" i="13"/>
  <c r="K726" i="13"/>
  <c r="J726" i="13"/>
  <c r="N725" i="13"/>
  <c r="M725" i="13"/>
  <c r="L725" i="13"/>
  <c r="K725" i="13"/>
  <c r="J725" i="13"/>
  <c r="N724" i="13"/>
  <c r="M724" i="13"/>
  <c r="L724" i="13"/>
  <c r="K724" i="13"/>
  <c r="O724" i="13" s="1"/>
  <c r="J724" i="13"/>
  <c r="N723" i="13"/>
  <c r="M723" i="13"/>
  <c r="L723" i="13"/>
  <c r="K723" i="13"/>
  <c r="J723" i="13"/>
  <c r="N722" i="13"/>
  <c r="M722" i="13"/>
  <c r="L722" i="13"/>
  <c r="K722" i="13"/>
  <c r="J722" i="13"/>
  <c r="N721" i="13"/>
  <c r="M721" i="13"/>
  <c r="L721" i="13"/>
  <c r="K721" i="13"/>
  <c r="J721" i="13"/>
  <c r="N720" i="13"/>
  <c r="M720" i="13"/>
  <c r="L720" i="13"/>
  <c r="K720" i="13"/>
  <c r="J720" i="13"/>
  <c r="N719" i="13"/>
  <c r="M719" i="13"/>
  <c r="L719" i="13"/>
  <c r="K719" i="13"/>
  <c r="J719" i="13"/>
  <c r="N718" i="13"/>
  <c r="M718" i="13"/>
  <c r="L718" i="13"/>
  <c r="K718" i="13"/>
  <c r="J718" i="13"/>
  <c r="N717" i="13"/>
  <c r="M717" i="13"/>
  <c r="L717" i="13"/>
  <c r="K717" i="13"/>
  <c r="J717" i="13"/>
  <c r="N716" i="13"/>
  <c r="M716" i="13"/>
  <c r="L716" i="13"/>
  <c r="K716" i="13"/>
  <c r="O716" i="13" s="1"/>
  <c r="J716" i="13"/>
  <c r="N715" i="13"/>
  <c r="M715" i="13"/>
  <c r="L715" i="13"/>
  <c r="K715" i="13"/>
  <c r="J715" i="13"/>
  <c r="N714" i="13"/>
  <c r="M714" i="13"/>
  <c r="L714" i="13"/>
  <c r="K714" i="13"/>
  <c r="J714" i="13"/>
  <c r="N713" i="13"/>
  <c r="M713" i="13"/>
  <c r="L713" i="13"/>
  <c r="K713" i="13"/>
  <c r="J713" i="13"/>
  <c r="N712" i="13"/>
  <c r="M712" i="13"/>
  <c r="L712" i="13"/>
  <c r="K712" i="13"/>
  <c r="J712" i="13"/>
  <c r="N711" i="13"/>
  <c r="M711" i="13"/>
  <c r="L711" i="13"/>
  <c r="K711" i="13"/>
  <c r="J711" i="13"/>
  <c r="O711" i="13" s="1"/>
  <c r="N710" i="13"/>
  <c r="M710" i="13"/>
  <c r="L710" i="13"/>
  <c r="K710" i="13"/>
  <c r="J710" i="13"/>
  <c r="N709" i="13"/>
  <c r="M709" i="13"/>
  <c r="L709" i="13"/>
  <c r="K709" i="13"/>
  <c r="J709" i="13"/>
  <c r="N708" i="13"/>
  <c r="M708" i="13"/>
  <c r="L708" i="13"/>
  <c r="K708" i="13"/>
  <c r="J708" i="13"/>
  <c r="N707" i="13"/>
  <c r="M707" i="13"/>
  <c r="L707" i="13"/>
  <c r="K707" i="13"/>
  <c r="J707" i="13"/>
  <c r="N706" i="13"/>
  <c r="M706" i="13"/>
  <c r="L706" i="13"/>
  <c r="K706" i="13"/>
  <c r="J706" i="13"/>
  <c r="O706" i="13" s="1"/>
  <c r="N705" i="13"/>
  <c r="M705" i="13"/>
  <c r="L705" i="13"/>
  <c r="K705" i="13"/>
  <c r="J705" i="13"/>
  <c r="O704" i="13"/>
  <c r="N704" i="13"/>
  <c r="M704" i="13"/>
  <c r="L704" i="13"/>
  <c r="K704" i="13"/>
  <c r="J704" i="13"/>
  <c r="N703" i="13"/>
  <c r="M703" i="13"/>
  <c r="L703" i="13"/>
  <c r="K703" i="13"/>
  <c r="J703" i="13"/>
  <c r="N702" i="13"/>
  <c r="M702" i="13"/>
  <c r="L702" i="13"/>
  <c r="K702" i="13"/>
  <c r="J702" i="13"/>
  <c r="N701" i="13"/>
  <c r="M701" i="13"/>
  <c r="L701" i="13"/>
  <c r="K701" i="13"/>
  <c r="J701" i="13"/>
  <c r="N700" i="13"/>
  <c r="M700" i="13"/>
  <c r="L700" i="13"/>
  <c r="K700" i="13"/>
  <c r="O700" i="13" s="1"/>
  <c r="J700" i="13"/>
  <c r="N699" i="13"/>
  <c r="M699" i="13"/>
  <c r="L699" i="13"/>
  <c r="K699" i="13"/>
  <c r="J699" i="13"/>
  <c r="N698" i="13"/>
  <c r="M698" i="13"/>
  <c r="L698" i="13"/>
  <c r="K698" i="13"/>
  <c r="J698" i="13"/>
  <c r="O698" i="13" s="1"/>
  <c r="N697" i="13"/>
  <c r="M697" i="13"/>
  <c r="L697" i="13"/>
  <c r="K697" i="13"/>
  <c r="J697" i="13"/>
  <c r="N696" i="13"/>
  <c r="M696" i="13"/>
  <c r="L696" i="13"/>
  <c r="K696" i="13"/>
  <c r="J696" i="13"/>
  <c r="N695" i="13"/>
  <c r="M695" i="13"/>
  <c r="L695" i="13"/>
  <c r="K695" i="13"/>
  <c r="J695" i="13"/>
  <c r="N694" i="13"/>
  <c r="M694" i="13"/>
  <c r="L694" i="13"/>
  <c r="K694" i="13"/>
  <c r="J694" i="13"/>
  <c r="N693" i="13"/>
  <c r="M693" i="13"/>
  <c r="L693" i="13"/>
  <c r="K693" i="13"/>
  <c r="J693" i="13"/>
  <c r="N692" i="13"/>
  <c r="M692" i="13"/>
  <c r="O692" i="13" s="1"/>
  <c r="L692" i="13"/>
  <c r="K692" i="13"/>
  <c r="J692" i="13"/>
  <c r="N691" i="13"/>
  <c r="M691" i="13"/>
  <c r="L691" i="13"/>
  <c r="K691" i="13"/>
  <c r="J691" i="13"/>
  <c r="N690" i="13"/>
  <c r="M690" i="13"/>
  <c r="L690" i="13"/>
  <c r="K690" i="13"/>
  <c r="J690" i="13"/>
  <c r="N689" i="13"/>
  <c r="M689" i="13"/>
  <c r="L689" i="13"/>
  <c r="K689" i="13"/>
  <c r="J689" i="13"/>
  <c r="N688" i="13"/>
  <c r="M688" i="13"/>
  <c r="L688" i="13"/>
  <c r="K688" i="13"/>
  <c r="J688" i="13"/>
  <c r="N687" i="13"/>
  <c r="M687" i="13"/>
  <c r="L687" i="13"/>
  <c r="K687" i="13"/>
  <c r="J687" i="13"/>
  <c r="N686" i="13"/>
  <c r="M686" i="13"/>
  <c r="L686" i="13"/>
  <c r="K686" i="13"/>
  <c r="J686" i="13"/>
  <c r="N685" i="13"/>
  <c r="M685" i="13"/>
  <c r="L685" i="13"/>
  <c r="K685" i="13"/>
  <c r="J685" i="13"/>
  <c r="N684" i="13"/>
  <c r="M684" i="13"/>
  <c r="L684" i="13"/>
  <c r="K684" i="13"/>
  <c r="J684" i="13"/>
  <c r="O684" i="13" s="1"/>
  <c r="N683" i="13"/>
  <c r="M683" i="13"/>
  <c r="L683" i="13"/>
  <c r="K683" i="13"/>
  <c r="J683" i="13"/>
  <c r="N682" i="13"/>
  <c r="M682" i="13"/>
  <c r="L682" i="13"/>
  <c r="K682" i="13"/>
  <c r="O682" i="13" s="1"/>
  <c r="J682" i="13"/>
  <c r="N681" i="13"/>
  <c r="M681" i="13"/>
  <c r="L681" i="13"/>
  <c r="K681" i="13"/>
  <c r="J681" i="13"/>
  <c r="N680" i="13"/>
  <c r="M680" i="13"/>
  <c r="L680" i="13"/>
  <c r="K680" i="13"/>
  <c r="J680" i="13"/>
  <c r="N679" i="13"/>
  <c r="M679" i="13"/>
  <c r="L679" i="13"/>
  <c r="K679" i="13"/>
  <c r="J679" i="13"/>
  <c r="O679" i="13" s="1"/>
  <c r="N678" i="13"/>
  <c r="M678" i="13"/>
  <c r="L678" i="13"/>
  <c r="K678" i="13"/>
  <c r="J678" i="13"/>
  <c r="N677" i="13"/>
  <c r="M677" i="13"/>
  <c r="L677" i="13"/>
  <c r="K677" i="13"/>
  <c r="J677" i="13"/>
  <c r="O677" i="13" s="1"/>
  <c r="N676" i="13"/>
  <c r="M676" i="13"/>
  <c r="L676" i="13"/>
  <c r="K676" i="13"/>
  <c r="J676" i="13"/>
  <c r="N675" i="13"/>
  <c r="M675" i="13"/>
  <c r="L675" i="13"/>
  <c r="K675" i="13"/>
  <c r="J675" i="13"/>
  <c r="N674" i="13"/>
  <c r="M674" i="13"/>
  <c r="L674" i="13"/>
  <c r="K674" i="13"/>
  <c r="J674" i="13"/>
  <c r="O674" i="13" s="1"/>
  <c r="N673" i="13"/>
  <c r="M673" i="13"/>
  <c r="L673" i="13"/>
  <c r="K673" i="13"/>
  <c r="J673" i="13"/>
  <c r="N672" i="13"/>
  <c r="M672" i="13"/>
  <c r="O672" i="13" s="1"/>
  <c r="L672" i="13"/>
  <c r="K672" i="13"/>
  <c r="J672" i="13"/>
  <c r="N671" i="13"/>
  <c r="M671" i="13"/>
  <c r="L671" i="13"/>
  <c r="K671" i="13"/>
  <c r="J671" i="13"/>
  <c r="N670" i="13"/>
  <c r="M670" i="13"/>
  <c r="L670" i="13"/>
  <c r="K670" i="13"/>
  <c r="J670" i="13"/>
  <c r="N669" i="13"/>
  <c r="M669" i="13"/>
  <c r="L669" i="13"/>
  <c r="K669" i="13"/>
  <c r="J669" i="13"/>
  <c r="N668" i="13"/>
  <c r="M668" i="13"/>
  <c r="L668" i="13"/>
  <c r="K668" i="13"/>
  <c r="O668" i="13" s="1"/>
  <c r="J668" i="13"/>
  <c r="N667" i="13"/>
  <c r="M667" i="13"/>
  <c r="L667" i="13"/>
  <c r="K667" i="13"/>
  <c r="J667" i="13"/>
  <c r="N666" i="13"/>
  <c r="M666" i="13"/>
  <c r="L666" i="13"/>
  <c r="K666" i="13"/>
  <c r="J666" i="13"/>
  <c r="O666" i="13" s="1"/>
  <c r="N665" i="13"/>
  <c r="M665" i="13"/>
  <c r="L665" i="13"/>
  <c r="K665" i="13"/>
  <c r="J665" i="13"/>
  <c r="N664" i="13"/>
  <c r="M664" i="13"/>
  <c r="L664" i="13"/>
  <c r="K664" i="13"/>
  <c r="J664" i="13"/>
  <c r="N663" i="13"/>
  <c r="M663" i="13"/>
  <c r="L663" i="13"/>
  <c r="K663" i="13"/>
  <c r="J663" i="13"/>
  <c r="N662" i="13"/>
  <c r="M662" i="13"/>
  <c r="L662" i="13"/>
  <c r="K662" i="13"/>
  <c r="J662" i="13"/>
  <c r="N661" i="13"/>
  <c r="M661" i="13"/>
  <c r="L661" i="13"/>
  <c r="K661" i="13"/>
  <c r="J661" i="13"/>
  <c r="N660" i="13"/>
  <c r="M660" i="13"/>
  <c r="L660" i="13"/>
  <c r="K660" i="13"/>
  <c r="J660" i="13"/>
  <c r="O660" i="13" s="1"/>
  <c r="N659" i="13"/>
  <c r="M659" i="13"/>
  <c r="L659" i="13"/>
  <c r="K659" i="13"/>
  <c r="J659" i="13"/>
  <c r="N658" i="13"/>
  <c r="M658" i="13"/>
  <c r="L658" i="13"/>
  <c r="K658" i="13"/>
  <c r="J658" i="13"/>
  <c r="N657" i="13"/>
  <c r="M657" i="13"/>
  <c r="L657" i="13"/>
  <c r="K657" i="13"/>
  <c r="J657" i="13"/>
  <c r="N656" i="13"/>
  <c r="M656" i="13"/>
  <c r="L656" i="13"/>
  <c r="K656" i="13"/>
  <c r="J656" i="13"/>
  <c r="O656" i="13" s="1"/>
  <c r="N655" i="13"/>
  <c r="M655" i="13"/>
  <c r="L655" i="13"/>
  <c r="K655" i="13"/>
  <c r="J655" i="13"/>
  <c r="N654" i="13"/>
  <c r="M654" i="13"/>
  <c r="L654" i="13"/>
  <c r="K654" i="13"/>
  <c r="J654" i="13"/>
  <c r="N653" i="13"/>
  <c r="M653" i="13"/>
  <c r="L653" i="13"/>
  <c r="K653" i="13"/>
  <c r="J653" i="13"/>
  <c r="N652" i="13"/>
  <c r="M652" i="13"/>
  <c r="O652" i="13" s="1"/>
  <c r="L652" i="13"/>
  <c r="K652" i="13"/>
  <c r="J652" i="13"/>
  <c r="N651" i="13"/>
  <c r="M651" i="13"/>
  <c r="L651" i="13"/>
  <c r="K651" i="13"/>
  <c r="J651" i="13"/>
  <c r="N650" i="13"/>
  <c r="M650" i="13"/>
  <c r="L650" i="13"/>
  <c r="K650" i="13"/>
  <c r="J650" i="13"/>
  <c r="O650" i="13" s="1"/>
  <c r="N649" i="13"/>
  <c r="M649" i="13"/>
  <c r="L649" i="13"/>
  <c r="K649" i="13"/>
  <c r="J649" i="13"/>
  <c r="N648" i="13"/>
  <c r="M648" i="13"/>
  <c r="L648" i="13"/>
  <c r="K648" i="13"/>
  <c r="J648" i="13"/>
  <c r="N647" i="13"/>
  <c r="M647" i="13"/>
  <c r="L647" i="13"/>
  <c r="K647" i="13"/>
  <c r="J647" i="13"/>
  <c r="N646" i="13"/>
  <c r="M646" i="13"/>
  <c r="L646" i="13"/>
  <c r="K646" i="13"/>
  <c r="J646" i="13"/>
  <c r="N645" i="13"/>
  <c r="M645" i="13"/>
  <c r="L645" i="13"/>
  <c r="K645" i="13"/>
  <c r="J645" i="13"/>
  <c r="N644" i="13"/>
  <c r="M644" i="13"/>
  <c r="L644" i="13"/>
  <c r="K644" i="13"/>
  <c r="J644" i="13"/>
  <c r="N643" i="13"/>
  <c r="M643" i="13"/>
  <c r="L643" i="13"/>
  <c r="K643" i="13"/>
  <c r="J643" i="13"/>
  <c r="N642" i="13"/>
  <c r="M642" i="13"/>
  <c r="L642" i="13"/>
  <c r="K642" i="13"/>
  <c r="O642" i="13" s="1"/>
  <c r="J642" i="13"/>
  <c r="N641" i="13"/>
  <c r="M641" i="13"/>
  <c r="L641" i="13"/>
  <c r="K641" i="13"/>
  <c r="J641" i="13"/>
  <c r="N640" i="13"/>
  <c r="M640" i="13"/>
  <c r="L640" i="13"/>
  <c r="K640" i="13"/>
  <c r="J640" i="13"/>
  <c r="O640" i="13" s="1"/>
  <c r="N639" i="13"/>
  <c r="M639" i="13"/>
  <c r="L639" i="13"/>
  <c r="K639" i="13"/>
  <c r="J639" i="13"/>
  <c r="N638" i="13"/>
  <c r="M638" i="13"/>
  <c r="L638" i="13"/>
  <c r="K638" i="13"/>
  <c r="J638" i="13"/>
  <c r="N637" i="13"/>
  <c r="M637" i="13"/>
  <c r="L637" i="13"/>
  <c r="K637" i="13"/>
  <c r="J637" i="13"/>
  <c r="N636" i="13"/>
  <c r="M636" i="13"/>
  <c r="L636" i="13"/>
  <c r="K636" i="13"/>
  <c r="J636" i="13"/>
  <c r="N635" i="13"/>
  <c r="M635" i="13"/>
  <c r="L635" i="13"/>
  <c r="K635" i="13"/>
  <c r="J635" i="13"/>
  <c r="N634" i="13"/>
  <c r="M634" i="13"/>
  <c r="L634" i="13"/>
  <c r="K634" i="13"/>
  <c r="J634" i="13"/>
  <c r="O634" i="13" s="1"/>
  <c r="N633" i="13"/>
  <c r="M633" i="13"/>
  <c r="L633" i="13"/>
  <c r="K633" i="13"/>
  <c r="J633" i="13"/>
  <c r="N632" i="13"/>
  <c r="M632" i="13"/>
  <c r="L632" i="13"/>
  <c r="K632" i="13"/>
  <c r="J632" i="13"/>
  <c r="N631" i="13"/>
  <c r="M631" i="13"/>
  <c r="L631" i="13"/>
  <c r="K631" i="13"/>
  <c r="J631" i="13"/>
  <c r="N630" i="13"/>
  <c r="M630" i="13"/>
  <c r="L630" i="13"/>
  <c r="K630" i="13"/>
  <c r="J630" i="13"/>
  <c r="N629" i="13"/>
  <c r="M629" i="13"/>
  <c r="L629" i="13"/>
  <c r="K629" i="13"/>
  <c r="J629" i="13"/>
  <c r="N628" i="13"/>
  <c r="M628" i="13"/>
  <c r="L628" i="13"/>
  <c r="K628" i="13"/>
  <c r="J628" i="13"/>
  <c r="O628" i="13" s="1"/>
  <c r="N627" i="13"/>
  <c r="M627" i="13"/>
  <c r="L627" i="13"/>
  <c r="K627" i="13"/>
  <c r="J627" i="13"/>
  <c r="N626" i="13"/>
  <c r="M626" i="13"/>
  <c r="L626" i="13"/>
  <c r="K626" i="13"/>
  <c r="J626" i="13"/>
  <c r="N625" i="13"/>
  <c r="M625" i="13"/>
  <c r="L625" i="13"/>
  <c r="K625" i="13"/>
  <c r="J625" i="13"/>
  <c r="N624" i="13"/>
  <c r="M624" i="13"/>
  <c r="L624" i="13"/>
  <c r="K624" i="13"/>
  <c r="J624" i="13"/>
  <c r="N623" i="13"/>
  <c r="M623" i="13"/>
  <c r="L623" i="13"/>
  <c r="K623" i="13"/>
  <c r="J623" i="13"/>
  <c r="N622" i="13"/>
  <c r="M622" i="13"/>
  <c r="L622" i="13"/>
  <c r="K622" i="13"/>
  <c r="J622" i="13"/>
  <c r="N621" i="13"/>
  <c r="M621" i="13"/>
  <c r="L621" i="13"/>
  <c r="K621" i="13"/>
  <c r="J621" i="13"/>
  <c r="N620" i="13"/>
  <c r="M620" i="13"/>
  <c r="L620" i="13"/>
  <c r="K620" i="13"/>
  <c r="J620" i="13"/>
  <c r="O620" i="13" s="1"/>
  <c r="N619" i="13"/>
  <c r="M619" i="13"/>
  <c r="L619" i="13"/>
  <c r="K619" i="13"/>
  <c r="J619" i="13"/>
  <c r="N618" i="13"/>
  <c r="M618" i="13"/>
  <c r="L618" i="13"/>
  <c r="K618" i="13"/>
  <c r="O618" i="13" s="1"/>
  <c r="J618" i="13"/>
  <c r="N617" i="13"/>
  <c r="M617" i="13"/>
  <c r="L617" i="13"/>
  <c r="K617" i="13"/>
  <c r="J617" i="13"/>
  <c r="N616" i="13"/>
  <c r="M616" i="13"/>
  <c r="L616" i="13"/>
  <c r="K616" i="13"/>
  <c r="J616" i="13"/>
  <c r="N615" i="13"/>
  <c r="M615" i="13"/>
  <c r="L615" i="13"/>
  <c r="K615" i="13"/>
  <c r="J615" i="13"/>
  <c r="N614" i="13"/>
  <c r="M614" i="13"/>
  <c r="L614" i="13"/>
  <c r="K614" i="13"/>
  <c r="J614" i="13"/>
  <c r="N613" i="13"/>
  <c r="M613" i="13"/>
  <c r="L613" i="13"/>
  <c r="K613" i="13"/>
  <c r="J613" i="13"/>
  <c r="N612" i="13"/>
  <c r="M612" i="13"/>
  <c r="L612" i="13"/>
  <c r="K612" i="13"/>
  <c r="J612" i="13"/>
  <c r="N611" i="13"/>
  <c r="M611" i="13"/>
  <c r="L611" i="13"/>
  <c r="K611" i="13"/>
  <c r="J611" i="13"/>
  <c r="O610" i="13"/>
  <c r="N610" i="13"/>
  <c r="M610" i="13"/>
  <c r="L610" i="13"/>
  <c r="K610" i="13"/>
  <c r="J610" i="13"/>
  <c r="N609" i="13"/>
  <c r="M609" i="13"/>
  <c r="L609" i="13"/>
  <c r="K609" i="13"/>
  <c r="J609" i="13"/>
  <c r="N608" i="13"/>
  <c r="M608" i="13"/>
  <c r="L608" i="13"/>
  <c r="K608" i="13"/>
  <c r="J608" i="13"/>
  <c r="N607" i="13"/>
  <c r="M607" i="13"/>
  <c r="L607" i="13"/>
  <c r="K607" i="13"/>
  <c r="J607" i="13"/>
  <c r="N606" i="13"/>
  <c r="M606" i="13"/>
  <c r="L606" i="13"/>
  <c r="K606" i="13"/>
  <c r="J606" i="13"/>
  <c r="N605" i="13"/>
  <c r="M605" i="13"/>
  <c r="L605" i="13"/>
  <c r="K605" i="13"/>
  <c r="J605" i="13"/>
  <c r="N604" i="13"/>
  <c r="M604" i="13"/>
  <c r="L604" i="13"/>
  <c r="K604" i="13"/>
  <c r="J604" i="13"/>
  <c r="N603" i="13"/>
  <c r="M603" i="13"/>
  <c r="L603" i="13"/>
  <c r="K603" i="13"/>
  <c r="J603" i="13"/>
  <c r="N602" i="13"/>
  <c r="M602" i="13"/>
  <c r="L602" i="13"/>
  <c r="K602" i="13"/>
  <c r="J602" i="13"/>
  <c r="O602" i="13" s="1"/>
  <c r="N601" i="13"/>
  <c r="M601" i="13"/>
  <c r="L601" i="13"/>
  <c r="K601" i="13"/>
  <c r="J601" i="13"/>
  <c r="N600" i="13"/>
  <c r="M600" i="13"/>
  <c r="L600" i="13"/>
  <c r="K600" i="13"/>
  <c r="J600" i="13"/>
  <c r="N599" i="13"/>
  <c r="M599" i="13"/>
  <c r="L599" i="13"/>
  <c r="K599" i="13"/>
  <c r="J599" i="13"/>
  <c r="N598" i="13"/>
  <c r="M598" i="13"/>
  <c r="L598" i="13"/>
  <c r="K598" i="13"/>
  <c r="J598" i="13"/>
  <c r="N597" i="13"/>
  <c r="M597" i="13"/>
  <c r="L597" i="13"/>
  <c r="K597" i="13"/>
  <c r="J597" i="13"/>
  <c r="N596" i="13"/>
  <c r="M596" i="13"/>
  <c r="L596" i="13"/>
  <c r="K596" i="13"/>
  <c r="J596" i="13"/>
  <c r="N595" i="13"/>
  <c r="M595" i="13"/>
  <c r="L595" i="13"/>
  <c r="K595" i="13"/>
  <c r="J595" i="13"/>
  <c r="N594" i="13"/>
  <c r="M594" i="13"/>
  <c r="L594" i="13"/>
  <c r="K594" i="13"/>
  <c r="J594" i="13"/>
  <c r="N593" i="13"/>
  <c r="M593" i="13"/>
  <c r="L593" i="13"/>
  <c r="K593" i="13"/>
  <c r="J593" i="13"/>
  <c r="N592" i="13"/>
  <c r="M592" i="13"/>
  <c r="L592" i="13"/>
  <c r="K592" i="13"/>
  <c r="J592" i="13"/>
  <c r="O592" i="13" s="1"/>
  <c r="N591" i="13"/>
  <c r="M591" i="13"/>
  <c r="L591" i="13"/>
  <c r="K591" i="13"/>
  <c r="O591" i="13" s="1"/>
  <c r="J591" i="13"/>
  <c r="N590" i="13"/>
  <c r="M590" i="13"/>
  <c r="L590" i="13"/>
  <c r="K590" i="13"/>
  <c r="J590" i="13"/>
  <c r="N589" i="13"/>
  <c r="M589" i="13"/>
  <c r="L589" i="13"/>
  <c r="K589" i="13"/>
  <c r="J589" i="13"/>
  <c r="N588" i="13"/>
  <c r="M588" i="13"/>
  <c r="L588" i="13"/>
  <c r="K588" i="13"/>
  <c r="O588" i="13" s="1"/>
  <c r="J588" i="13"/>
  <c r="N587" i="13"/>
  <c r="M587" i="13"/>
  <c r="L587" i="13"/>
  <c r="K587" i="13"/>
  <c r="J587" i="13"/>
  <c r="N586" i="13"/>
  <c r="M586" i="13"/>
  <c r="L586" i="13"/>
  <c r="K586" i="13"/>
  <c r="J586" i="13"/>
  <c r="N585" i="13"/>
  <c r="M585" i="13"/>
  <c r="L585" i="13"/>
  <c r="K585" i="13"/>
  <c r="J585" i="13"/>
  <c r="N584" i="13"/>
  <c r="M584" i="13"/>
  <c r="O584" i="13" s="1"/>
  <c r="L584" i="13"/>
  <c r="K584" i="13"/>
  <c r="J584" i="13"/>
  <c r="N583" i="13"/>
  <c r="M583" i="13"/>
  <c r="L583" i="13"/>
  <c r="K583" i="13"/>
  <c r="J583" i="13"/>
  <c r="N582" i="13"/>
  <c r="M582" i="13"/>
  <c r="L582" i="13"/>
  <c r="K582" i="13"/>
  <c r="J582" i="13"/>
  <c r="N581" i="13"/>
  <c r="M581" i="13"/>
  <c r="L581" i="13"/>
  <c r="K581" i="13"/>
  <c r="J581" i="13"/>
  <c r="N580" i="13"/>
  <c r="M580" i="13"/>
  <c r="L580" i="13"/>
  <c r="K580" i="13"/>
  <c r="J580" i="13"/>
  <c r="O579" i="13"/>
  <c r="N579" i="13"/>
  <c r="M579" i="13"/>
  <c r="L579" i="13"/>
  <c r="K579" i="13"/>
  <c r="J579" i="13"/>
  <c r="N578" i="13"/>
  <c r="M578" i="13"/>
  <c r="L578" i="13"/>
  <c r="K578" i="13"/>
  <c r="J578" i="13"/>
  <c r="N577" i="13"/>
  <c r="M577" i="13"/>
  <c r="L577" i="13"/>
  <c r="K577" i="13"/>
  <c r="J577" i="13"/>
  <c r="N576" i="13"/>
  <c r="M576" i="13"/>
  <c r="L576" i="13"/>
  <c r="K576" i="13"/>
  <c r="J576" i="13"/>
  <c r="N575" i="13"/>
  <c r="M575" i="13"/>
  <c r="L575" i="13"/>
  <c r="K575" i="13"/>
  <c r="J575" i="13"/>
  <c r="N574" i="13"/>
  <c r="M574" i="13"/>
  <c r="L574" i="13"/>
  <c r="K574" i="13"/>
  <c r="J574" i="13"/>
  <c r="N573" i="13"/>
  <c r="M573" i="13"/>
  <c r="L573" i="13"/>
  <c r="K573" i="13"/>
  <c r="J573" i="13"/>
  <c r="N572" i="13"/>
  <c r="M572" i="13"/>
  <c r="L572" i="13"/>
  <c r="K572" i="13"/>
  <c r="O572" i="13" s="1"/>
  <c r="J572" i="13"/>
  <c r="N571" i="13"/>
  <c r="M571" i="13"/>
  <c r="L571" i="13"/>
  <c r="K571" i="13"/>
  <c r="O571" i="13" s="1"/>
  <c r="J571" i="13"/>
  <c r="O570" i="13"/>
  <c r="N570" i="13"/>
  <c r="M570" i="13"/>
  <c r="L570" i="13"/>
  <c r="K570" i="13"/>
  <c r="J570" i="13"/>
  <c r="N569" i="13"/>
  <c r="M569" i="13"/>
  <c r="L569" i="13"/>
  <c r="K569" i="13"/>
  <c r="J569" i="13"/>
  <c r="N568" i="13"/>
  <c r="M568" i="13"/>
  <c r="L568" i="13"/>
  <c r="K568" i="13"/>
  <c r="J568" i="13"/>
  <c r="N567" i="13"/>
  <c r="M567" i="13"/>
  <c r="L567" i="13"/>
  <c r="K567" i="13"/>
  <c r="J567" i="13"/>
  <c r="N566" i="13"/>
  <c r="M566" i="13"/>
  <c r="L566" i="13"/>
  <c r="K566" i="13"/>
  <c r="J566" i="13"/>
  <c r="N565" i="13"/>
  <c r="M565" i="13"/>
  <c r="L565" i="13"/>
  <c r="K565" i="13"/>
  <c r="J565" i="13"/>
  <c r="N564" i="13"/>
  <c r="M564" i="13"/>
  <c r="L564" i="13"/>
  <c r="K564" i="13"/>
  <c r="J564" i="13"/>
  <c r="N563" i="13"/>
  <c r="M563" i="13"/>
  <c r="L563" i="13"/>
  <c r="K563" i="13"/>
  <c r="O563" i="13" s="1"/>
  <c r="J563" i="13"/>
  <c r="N562" i="13"/>
  <c r="M562" i="13"/>
  <c r="L562" i="13"/>
  <c r="K562" i="13"/>
  <c r="J562" i="13"/>
  <c r="N561" i="13"/>
  <c r="M561" i="13"/>
  <c r="L561" i="13"/>
  <c r="K561" i="13"/>
  <c r="J561" i="13"/>
  <c r="O561" i="13" s="1"/>
  <c r="N560" i="13"/>
  <c r="M560" i="13"/>
  <c r="L560" i="13"/>
  <c r="K560" i="13"/>
  <c r="J560" i="13"/>
  <c r="N559" i="13"/>
  <c r="M559" i="13"/>
  <c r="L559" i="13"/>
  <c r="K559" i="13"/>
  <c r="O559" i="13" s="1"/>
  <c r="J559" i="13"/>
  <c r="N558" i="13"/>
  <c r="M558" i="13"/>
  <c r="L558" i="13"/>
  <c r="K558" i="13"/>
  <c r="J558" i="13"/>
  <c r="N557" i="13"/>
  <c r="M557" i="13"/>
  <c r="L557" i="13"/>
  <c r="K557" i="13"/>
  <c r="J557" i="13"/>
  <c r="N556" i="13"/>
  <c r="M556" i="13"/>
  <c r="L556" i="13"/>
  <c r="K556" i="13"/>
  <c r="J556" i="13"/>
  <c r="N555" i="13"/>
  <c r="M555" i="13"/>
  <c r="L555" i="13"/>
  <c r="K555" i="13"/>
  <c r="J555" i="13"/>
  <c r="N554" i="13"/>
  <c r="M554" i="13"/>
  <c r="L554" i="13"/>
  <c r="K554" i="13"/>
  <c r="J554" i="13"/>
  <c r="N553" i="13"/>
  <c r="M553" i="13"/>
  <c r="L553" i="13"/>
  <c r="K553" i="13"/>
  <c r="J553" i="13"/>
  <c r="N552" i="13"/>
  <c r="M552" i="13"/>
  <c r="L552" i="13"/>
  <c r="K552" i="13"/>
  <c r="J552" i="13"/>
  <c r="N551" i="13"/>
  <c r="M551" i="13"/>
  <c r="L551" i="13"/>
  <c r="K551" i="13"/>
  <c r="J551" i="13"/>
  <c r="N550" i="13"/>
  <c r="M550" i="13"/>
  <c r="L550" i="13"/>
  <c r="K550" i="13"/>
  <c r="J550" i="13"/>
  <c r="N549" i="13"/>
  <c r="M549" i="13"/>
  <c r="L549" i="13"/>
  <c r="K549" i="13"/>
  <c r="J549" i="13"/>
  <c r="N548" i="13"/>
  <c r="M548" i="13"/>
  <c r="L548" i="13"/>
  <c r="K548" i="13"/>
  <c r="O548" i="13" s="1"/>
  <c r="J548" i="13"/>
  <c r="N547" i="13"/>
  <c r="M547" i="13"/>
  <c r="L547" i="13"/>
  <c r="K547" i="13"/>
  <c r="J547" i="13"/>
  <c r="N546" i="13"/>
  <c r="M546" i="13"/>
  <c r="L546" i="13"/>
  <c r="K546" i="13"/>
  <c r="J546" i="13"/>
  <c r="N545" i="13"/>
  <c r="M545" i="13"/>
  <c r="L545" i="13"/>
  <c r="K545" i="13"/>
  <c r="J545" i="13"/>
  <c r="N544" i="13"/>
  <c r="M544" i="13"/>
  <c r="L544" i="13"/>
  <c r="K544" i="13"/>
  <c r="J544" i="13"/>
  <c r="N543" i="13"/>
  <c r="M543" i="13"/>
  <c r="L543" i="13"/>
  <c r="K543" i="13"/>
  <c r="J543" i="13"/>
  <c r="N542" i="13"/>
  <c r="M542" i="13"/>
  <c r="L542" i="13"/>
  <c r="K542" i="13"/>
  <c r="J542" i="13"/>
  <c r="N541" i="13"/>
  <c r="M541" i="13"/>
  <c r="L541" i="13"/>
  <c r="K541" i="13"/>
  <c r="J541" i="13"/>
  <c r="N540" i="13"/>
  <c r="M540" i="13"/>
  <c r="L540" i="13"/>
  <c r="K540" i="13"/>
  <c r="J540" i="13"/>
  <c r="O540" i="13" s="1"/>
  <c r="N539" i="13"/>
  <c r="M539" i="13"/>
  <c r="L539" i="13"/>
  <c r="K539" i="13"/>
  <c r="J539" i="13"/>
  <c r="O539" i="13" s="1"/>
  <c r="N538" i="13"/>
  <c r="M538" i="13"/>
  <c r="L538" i="13"/>
  <c r="K538" i="13"/>
  <c r="J538" i="13"/>
  <c r="O538" i="13" s="1"/>
  <c r="N537" i="13"/>
  <c r="M537" i="13"/>
  <c r="L537" i="13"/>
  <c r="K537" i="13"/>
  <c r="J537" i="13"/>
  <c r="N536" i="13"/>
  <c r="M536" i="13"/>
  <c r="L536" i="13"/>
  <c r="K536" i="13"/>
  <c r="J536" i="13"/>
  <c r="N535" i="13"/>
  <c r="M535" i="13"/>
  <c r="L535" i="13"/>
  <c r="K535" i="13"/>
  <c r="J535" i="13"/>
  <c r="N534" i="13"/>
  <c r="M534" i="13"/>
  <c r="L534" i="13"/>
  <c r="K534" i="13"/>
  <c r="J534" i="13"/>
  <c r="N533" i="13"/>
  <c r="M533" i="13"/>
  <c r="L533" i="13"/>
  <c r="K533" i="13"/>
  <c r="J533" i="13"/>
  <c r="N532" i="13"/>
  <c r="M532" i="13"/>
  <c r="L532" i="13"/>
  <c r="K532" i="13"/>
  <c r="J532" i="13"/>
  <c r="N531" i="13"/>
  <c r="M531" i="13"/>
  <c r="L531" i="13"/>
  <c r="K531" i="13"/>
  <c r="J531" i="13"/>
  <c r="O531" i="13" s="1"/>
  <c r="N530" i="13"/>
  <c r="M530" i="13"/>
  <c r="L530" i="13"/>
  <c r="K530" i="13"/>
  <c r="J530" i="13"/>
  <c r="O529" i="13"/>
  <c r="N529" i="13"/>
  <c r="M529" i="13"/>
  <c r="L529" i="13"/>
  <c r="K529" i="13"/>
  <c r="J529" i="13"/>
  <c r="N528" i="13"/>
  <c r="M528" i="13"/>
  <c r="L528" i="13"/>
  <c r="K528" i="13"/>
  <c r="J528" i="13"/>
  <c r="N527" i="13"/>
  <c r="M527" i="13"/>
  <c r="L527" i="13"/>
  <c r="K527" i="13"/>
  <c r="J527" i="13"/>
  <c r="O527" i="13" s="1"/>
  <c r="N526" i="13"/>
  <c r="M526" i="13"/>
  <c r="L526" i="13"/>
  <c r="K526" i="13"/>
  <c r="J526" i="13"/>
  <c r="N525" i="13"/>
  <c r="M525" i="13"/>
  <c r="L525" i="13"/>
  <c r="K525" i="13"/>
  <c r="J525" i="13"/>
  <c r="N524" i="13"/>
  <c r="M524" i="13"/>
  <c r="L524" i="13"/>
  <c r="K524" i="13"/>
  <c r="J524" i="13"/>
  <c r="O524" i="13" s="1"/>
  <c r="N523" i="13"/>
  <c r="M523" i="13"/>
  <c r="L523" i="13"/>
  <c r="K523" i="13"/>
  <c r="J523" i="13"/>
  <c r="N522" i="13"/>
  <c r="M522" i="13"/>
  <c r="L522" i="13"/>
  <c r="K522" i="13"/>
  <c r="J522" i="13"/>
  <c r="N521" i="13"/>
  <c r="M521" i="13"/>
  <c r="L521" i="13"/>
  <c r="K521" i="13"/>
  <c r="J521" i="13"/>
  <c r="N520" i="13"/>
  <c r="M520" i="13"/>
  <c r="L520" i="13"/>
  <c r="K520" i="13"/>
  <c r="J520" i="13"/>
  <c r="N519" i="13"/>
  <c r="M519" i="13"/>
  <c r="L519" i="13"/>
  <c r="K519" i="13"/>
  <c r="J519" i="13"/>
  <c r="N518" i="13"/>
  <c r="M518" i="13"/>
  <c r="L518" i="13"/>
  <c r="K518" i="13"/>
  <c r="J518" i="13"/>
  <c r="N517" i="13"/>
  <c r="M517" i="13"/>
  <c r="L517" i="13"/>
  <c r="K517" i="13"/>
  <c r="J517" i="13"/>
  <c r="N516" i="13"/>
  <c r="M516" i="13"/>
  <c r="L516" i="13"/>
  <c r="K516" i="13"/>
  <c r="O516" i="13" s="1"/>
  <c r="J516" i="13"/>
  <c r="N515" i="13"/>
  <c r="M515" i="13"/>
  <c r="L515" i="13"/>
  <c r="K515" i="13"/>
  <c r="J515" i="13"/>
  <c r="N514" i="13"/>
  <c r="M514" i="13"/>
  <c r="L514" i="13"/>
  <c r="K514" i="13"/>
  <c r="J514" i="13"/>
  <c r="N513" i="13"/>
  <c r="M513" i="13"/>
  <c r="L513" i="13"/>
  <c r="K513" i="13"/>
  <c r="J513" i="13"/>
  <c r="N512" i="13"/>
  <c r="M512" i="13"/>
  <c r="L512" i="13"/>
  <c r="K512" i="13"/>
  <c r="J512" i="13"/>
  <c r="N511" i="13"/>
  <c r="M511" i="13"/>
  <c r="L511" i="13"/>
  <c r="K511" i="13"/>
  <c r="J511" i="13"/>
  <c r="N510" i="13"/>
  <c r="M510" i="13"/>
  <c r="L510" i="13"/>
  <c r="K510" i="13"/>
  <c r="J510" i="13"/>
  <c r="N509" i="13"/>
  <c r="M509" i="13"/>
  <c r="L509" i="13"/>
  <c r="K509" i="13"/>
  <c r="J509" i="13"/>
  <c r="N508" i="13"/>
  <c r="M508" i="13"/>
  <c r="L508" i="13"/>
  <c r="K508" i="13"/>
  <c r="J508" i="13"/>
  <c r="O507" i="13"/>
  <c r="N507" i="13"/>
  <c r="M507" i="13"/>
  <c r="L507" i="13"/>
  <c r="K507" i="13"/>
  <c r="J507" i="13"/>
  <c r="O506" i="13"/>
  <c r="N506" i="13"/>
  <c r="M506" i="13"/>
  <c r="L506" i="13"/>
  <c r="K506" i="13"/>
  <c r="J506" i="13"/>
  <c r="N505" i="13"/>
  <c r="M505" i="13"/>
  <c r="L505" i="13"/>
  <c r="K505" i="13"/>
  <c r="J505" i="13"/>
  <c r="N504" i="13"/>
  <c r="M504" i="13"/>
  <c r="L504" i="13"/>
  <c r="K504" i="13"/>
  <c r="J504" i="13"/>
  <c r="N503" i="13"/>
  <c r="M503" i="13"/>
  <c r="L503" i="13"/>
  <c r="K503" i="13"/>
  <c r="J503" i="13"/>
  <c r="N502" i="13"/>
  <c r="M502" i="13"/>
  <c r="L502" i="13"/>
  <c r="K502" i="13"/>
  <c r="J502" i="13"/>
  <c r="N501" i="13"/>
  <c r="M501" i="13"/>
  <c r="L501" i="13"/>
  <c r="K501" i="13"/>
  <c r="J501" i="13"/>
  <c r="N500" i="13"/>
  <c r="M500" i="13"/>
  <c r="L500" i="13"/>
  <c r="K500" i="13"/>
  <c r="J500" i="13"/>
  <c r="N499" i="13"/>
  <c r="M499" i="13"/>
  <c r="L499" i="13"/>
  <c r="K499" i="13"/>
  <c r="O499" i="13" s="1"/>
  <c r="J499" i="13"/>
  <c r="N498" i="13"/>
  <c r="M498" i="13"/>
  <c r="L498" i="13"/>
  <c r="K498" i="13"/>
  <c r="J498" i="13"/>
  <c r="N497" i="13"/>
  <c r="M497" i="13"/>
  <c r="L497" i="13"/>
  <c r="K497" i="13"/>
  <c r="J497" i="13"/>
  <c r="O497" i="13" s="1"/>
  <c r="N496" i="13"/>
  <c r="M496" i="13"/>
  <c r="L496" i="13"/>
  <c r="K496" i="13"/>
  <c r="J496" i="13"/>
  <c r="O495" i="13"/>
  <c r="N495" i="13"/>
  <c r="M495" i="13"/>
  <c r="L495" i="13"/>
  <c r="K495" i="13"/>
  <c r="J495" i="13"/>
  <c r="N494" i="13"/>
  <c r="M494" i="13"/>
  <c r="L494" i="13"/>
  <c r="K494" i="13"/>
  <c r="J494" i="13"/>
  <c r="N493" i="13"/>
  <c r="M493" i="13"/>
  <c r="L493" i="13"/>
  <c r="K493" i="13"/>
  <c r="J493" i="13"/>
  <c r="O492" i="13"/>
  <c r="N492" i="13"/>
  <c r="M492" i="13"/>
  <c r="L492" i="13"/>
  <c r="K492" i="13"/>
  <c r="J492" i="13"/>
  <c r="N491" i="13"/>
  <c r="M491" i="13"/>
  <c r="L491" i="13"/>
  <c r="K491" i="13"/>
  <c r="J491" i="13"/>
  <c r="N490" i="13"/>
  <c r="M490" i="13"/>
  <c r="L490" i="13"/>
  <c r="K490" i="13"/>
  <c r="J490" i="13"/>
  <c r="N489" i="13"/>
  <c r="M489" i="13"/>
  <c r="L489" i="13"/>
  <c r="K489" i="13"/>
  <c r="J489" i="13"/>
  <c r="N488" i="13"/>
  <c r="M488" i="13"/>
  <c r="L488" i="13"/>
  <c r="K488" i="13"/>
  <c r="J488" i="13"/>
  <c r="O488" i="13" s="1"/>
  <c r="N487" i="13"/>
  <c r="M487" i="13"/>
  <c r="L487" i="13"/>
  <c r="K487" i="13"/>
  <c r="J487" i="13"/>
  <c r="N486" i="13"/>
  <c r="M486" i="13"/>
  <c r="L486" i="13"/>
  <c r="K486" i="13"/>
  <c r="J486" i="13"/>
  <c r="N485" i="13"/>
  <c r="M485" i="13"/>
  <c r="L485" i="13"/>
  <c r="K485" i="13"/>
  <c r="J485" i="13"/>
  <c r="O485" i="13" s="1"/>
  <c r="N484" i="13"/>
  <c r="M484" i="13"/>
  <c r="L484" i="13"/>
  <c r="K484" i="13"/>
  <c r="J484" i="13"/>
  <c r="N483" i="13"/>
  <c r="M483" i="13"/>
  <c r="L483" i="13"/>
  <c r="K483" i="13"/>
  <c r="J483" i="13"/>
  <c r="N482" i="13"/>
  <c r="M482" i="13"/>
  <c r="L482" i="13"/>
  <c r="K482" i="13"/>
  <c r="J482" i="13"/>
  <c r="O482" i="13" s="1"/>
  <c r="N481" i="13"/>
  <c r="M481" i="13"/>
  <c r="L481" i="13"/>
  <c r="K481" i="13"/>
  <c r="J481" i="13"/>
  <c r="N480" i="13"/>
  <c r="M480" i="13"/>
  <c r="L480" i="13"/>
  <c r="K480" i="13"/>
  <c r="J480" i="13"/>
  <c r="N479" i="13"/>
  <c r="M479" i="13"/>
  <c r="L479" i="13"/>
  <c r="K479" i="13"/>
  <c r="J479" i="13"/>
  <c r="N478" i="13"/>
  <c r="M478" i="13"/>
  <c r="L478" i="13"/>
  <c r="K478" i="13"/>
  <c r="J478" i="13"/>
  <c r="N477" i="13"/>
  <c r="M477" i="13"/>
  <c r="L477" i="13"/>
  <c r="K477" i="13"/>
  <c r="J477" i="13"/>
  <c r="O477" i="13" s="1"/>
  <c r="N476" i="13"/>
  <c r="M476" i="13"/>
  <c r="L476" i="13"/>
  <c r="K476" i="13"/>
  <c r="J476" i="13"/>
  <c r="N475" i="13"/>
  <c r="M475" i="13"/>
  <c r="L475" i="13"/>
  <c r="K475" i="13"/>
  <c r="J475" i="13"/>
  <c r="N474" i="13"/>
  <c r="M474" i="13"/>
  <c r="L474" i="13"/>
  <c r="K474" i="13"/>
  <c r="J474" i="13"/>
  <c r="O474" i="13" s="1"/>
  <c r="N473" i="13"/>
  <c r="M473" i="13"/>
  <c r="L473" i="13"/>
  <c r="K473" i="13"/>
  <c r="J473" i="13"/>
  <c r="N472" i="13"/>
  <c r="M472" i="13"/>
  <c r="L472" i="13"/>
  <c r="K472" i="13"/>
  <c r="J472" i="13"/>
  <c r="N471" i="13"/>
  <c r="M471" i="13"/>
  <c r="L471" i="13"/>
  <c r="K471" i="13"/>
  <c r="J471" i="13"/>
  <c r="N470" i="13"/>
  <c r="M470" i="13"/>
  <c r="L470" i="13"/>
  <c r="K470" i="13"/>
  <c r="J470" i="13"/>
  <c r="N469" i="13"/>
  <c r="M469" i="13"/>
  <c r="L469" i="13"/>
  <c r="K469" i="13"/>
  <c r="J469" i="13"/>
  <c r="N468" i="13"/>
  <c r="M468" i="13"/>
  <c r="L468" i="13"/>
  <c r="K468" i="13"/>
  <c r="J468" i="13"/>
  <c r="N467" i="13"/>
  <c r="M467" i="13"/>
  <c r="L467" i="13"/>
  <c r="K467" i="13"/>
  <c r="J467" i="13"/>
  <c r="O466" i="13"/>
  <c r="N466" i="13"/>
  <c r="M466" i="13"/>
  <c r="L466" i="13"/>
  <c r="K466" i="13"/>
  <c r="J466" i="13"/>
  <c r="N465" i="13"/>
  <c r="M465" i="13"/>
  <c r="L465" i="13"/>
  <c r="K465" i="13"/>
  <c r="J465" i="13"/>
  <c r="N464" i="13"/>
  <c r="M464" i="13"/>
  <c r="L464" i="13"/>
  <c r="K464" i="13"/>
  <c r="J464" i="13"/>
  <c r="N463" i="13"/>
  <c r="M463" i="13"/>
  <c r="L463" i="13"/>
  <c r="K463" i="13"/>
  <c r="J463" i="13"/>
  <c r="N462" i="13"/>
  <c r="M462" i="13"/>
  <c r="L462" i="13"/>
  <c r="K462" i="13"/>
  <c r="J462" i="13"/>
  <c r="N461" i="13"/>
  <c r="M461" i="13"/>
  <c r="L461" i="13"/>
  <c r="K461" i="13"/>
  <c r="O461" i="13" s="1"/>
  <c r="J461" i="13"/>
  <c r="N460" i="13"/>
  <c r="M460" i="13"/>
  <c r="L460" i="13"/>
  <c r="K460" i="13"/>
  <c r="J460" i="13"/>
  <c r="N459" i="13"/>
  <c r="M459" i="13"/>
  <c r="L459" i="13"/>
  <c r="K459" i="13"/>
  <c r="J459" i="13"/>
  <c r="N458" i="13"/>
  <c r="M458" i="13"/>
  <c r="L458" i="13"/>
  <c r="K458" i="13"/>
  <c r="O458" i="13" s="1"/>
  <c r="J458" i="13"/>
  <c r="N457" i="13"/>
  <c r="M457" i="13"/>
  <c r="L457" i="13"/>
  <c r="K457" i="13"/>
  <c r="J457" i="13"/>
  <c r="N456" i="13"/>
  <c r="M456" i="13"/>
  <c r="L456" i="13"/>
  <c r="K456" i="13"/>
  <c r="J456" i="13"/>
  <c r="O456" i="13" s="1"/>
  <c r="N455" i="13"/>
  <c r="M455" i="13"/>
  <c r="L455" i="13"/>
  <c r="K455" i="13"/>
  <c r="J455" i="13"/>
  <c r="N454" i="13"/>
  <c r="M454" i="13"/>
  <c r="L454" i="13"/>
  <c r="K454" i="13"/>
  <c r="J454" i="13"/>
  <c r="N453" i="13"/>
  <c r="M453" i="13"/>
  <c r="L453" i="13"/>
  <c r="K453" i="13"/>
  <c r="J453" i="13"/>
  <c r="O453" i="13" s="1"/>
  <c r="N452" i="13"/>
  <c r="M452" i="13"/>
  <c r="L452" i="13"/>
  <c r="K452" i="13"/>
  <c r="J452" i="13"/>
  <c r="N451" i="13"/>
  <c r="M451" i="13"/>
  <c r="L451" i="13"/>
  <c r="K451" i="13"/>
  <c r="J451" i="13"/>
  <c r="N450" i="13"/>
  <c r="M450" i="13"/>
  <c r="L450" i="13"/>
  <c r="K450" i="13"/>
  <c r="J450" i="13"/>
  <c r="O450" i="13" s="1"/>
  <c r="N449" i="13"/>
  <c r="M449" i="13"/>
  <c r="L449" i="13"/>
  <c r="K449" i="13"/>
  <c r="J449" i="13"/>
  <c r="N448" i="13"/>
  <c r="M448" i="13"/>
  <c r="L448" i="13"/>
  <c r="K448" i="13"/>
  <c r="J448" i="13"/>
  <c r="N447" i="13"/>
  <c r="M447" i="13"/>
  <c r="L447" i="13"/>
  <c r="K447" i="13"/>
  <c r="J447" i="13"/>
  <c r="N446" i="13"/>
  <c r="M446" i="13"/>
  <c r="L446" i="13"/>
  <c r="K446" i="13"/>
  <c r="J446" i="13"/>
  <c r="N445" i="13"/>
  <c r="M445" i="13"/>
  <c r="L445" i="13"/>
  <c r="K445" i="13"/>
  <c r="J445" i="13"/>
  <c r="O445" i="13" s="1"/>
  <c r="N444" i="13"/>
  <c r="M444" i="13"/>
  <c r="L444" i="13"/>
  <c r="K444" i="13"/>
  <c r="J444" i="13"/>
  <c r="N443" i="13"/>
  <c r="M443" i="13"/>
  <c r="L443" i="13"/>
  <c r="K443" i="13"/>
  <c r="J443" i="13"/>
  <c r="N442" i="13"/>
  <c r="M442" i="13"/>
  <c r="L442" i="13"/>
  <c r="K442" i="13"/>
  <c r="J442" i="13"/>
  <c r="O442" i="13" s="1"/>
  <c r="N441" i="13"/>
  <c r="M441" i="13"/>
  <c r="L441" i="13"/>
  <c r="K441" i="13"/>
  <c r="J441" i="13"/>
  <c r="N440" i="13"/>
  <c r="M440" i="13"/>
  <c r="L440" i="13"/>
  <c r="K440" i="13"/>
  <c r="J440" i="13"/>
  <c r="N439" i="13"/>
  <c r="M439" i="13"/>
  <c r="L439" i="13"/>
  <c r="K439" i="13"/>
  <c r="J439" i="13"/>
  <c r="N438" i="13"/>
  <c r="M438" i="13"/>
  <c r="L438" i="13"/>
  <c r="K438" i="13"/>
  <c r="J438" i="13"/>
  <c r="N437" i="13"/>
  <c r="M437" i="13"/>
  <c r="L437" i="13"/>
  <c r="K437" i="13"/>
  <c r="J437" i="13"/>
  <c r="N436" i="13"/>
  <c r="M436" i="13"/>
  <c r="L436" i="13"/>
  <c r="K436" i="13"/>
  <c r="J436" i="13"/>
  <c r="N435" i="13"/>
  <c r="M435" i="13"/>
  <c r="L435" i="13"/>
  <c r="K435" i="13"/>
  <c r="J435" i="13"/>
  <c r="O434" i="13"/>
  <c r="N434" i="13"/>
  <c r="M434" i="13"/>
  <c r="L434" i="13"/>
  <c r="K434" i="13"/>
  <c r="J434" i="13"/>
  <c r="N433" i="13"/>
  <c r="M433" i="13"/>
  <c r="L433" i="13"/>
  <c r="K433" i="13"/>
  <c r="J433" i="13"/>
  <c r="N432" i="13"/>
  <c r="M432" i="13"/>
  <c r="L432" i="13"/>
  <c r="K432" i="13"/>
  <c r="J432" i="13"/>
  <c r="N431" i="13"/>
  <c r="M431" i="13"/>
  <c r="L431" i="13"/>
  <c r="K431" i="13"/>
  <c r="J431" i="13"/>
  <c r="N430" i="13"/>
  <c r="M430" i="13"/>
  <c r="L430" i="13"/>
  <c r="K430" i="13"/>
  <c r="J430" i="13"/>
  <c r="N429" i="13"/>
  <c r="M429" i="13"/>
  <c r="L429" i="13"/>
  <c r="K429" i="13"/>
  <c r="J429" i="13"/>
  <c r="N428" i="13"/>
  <c r="M428" i="13"/>
  <c r="L428" i="13"/>
  <c r="K428" i="13"/>
  <c r="J428" i="13"/>
  <c r="N427" i="13"/>
  <c r="M427" i="13"/>
  <c r="L427" i="13"/>
  <c r="K427" i="13"/>
  <c r="J427" i="13"/>
  <c r="N426" i="13"/>
  <c r="M426" i="13"/>
  <c r="L426" i="13"/>
  <c r="K426" i="13"/>
  <c r="J426" i="13"/>
  <c r="O426" i="13" s="1"/>
  <c r="N425" i="13"/>
  <c r="M425" i="13"/>
  <c r="L425" i="13"/>
  <c r="K425" i="13"/>
  <c r="J425" i="13"/>
  <c r="N424" i="13"/>
  <c r="M424" i="13"/>
  <c r="L424" i="13"/>
  <c r="K424" i="13"/>
  <c r="J424" i="13"/>
  <c r="N423" i="13"/>
  <c r="M423" i="13"/>
  <c r="L423" i="13"/>
  <c r="K423" i="13"/>
  <c r="J423" i="13"/>
  <c r="N422" i="13"/>
  <c r="M422" i="13"/>
  <c r="L422" i="13"/>
  <c r="K422" i="13"/>
  <c r="J422" i="13"/>
  <c r="N421" i="13"/>
  <c r="M421" i="13"/>
  <c r="L421" i="13"/>
  <c r="K421" i="13"/>
  <c r="J421" i="13"/>
  <c r="O420" i="13"/>
  <c r="N420" i="13"/>
  <c r="M420" i="13"/>
  <c r="L420" i="13"/>
  <c r="K420" i="13"/>
  <c r="J420" i="13"/>
  <c r="N419" i="13"/>
  <c r="M419" i="13"/>
  <c r="L419" i="13"/>
  <c r="K419" i="13"/>
  <c r="J419" i="13"/>
  <c r="N418" i="13"/>
  <c r="M418" i="13"/>
  <c r="L418" i="13"/>
  <c r="K418" i="13"/>
  <c r="O418" i="13" s="1"/>
  <c r="J418" i="13"/>
  <c r="N417" i="13"/>
  <c r="M417" i="13"/>
  <c r="L417" i="13"/>
  <c r="K417" i="13"/>
  <c r="J417" i="13"/>
  <c r="N416" i="13"/>
  <c r="M416" i="13"/>
  <c r="L416" i="13"/>
  <c r="K416" i="13"/>
  <c r="J416" i="13"/>
  <c r="N415" i="13"/>
  <c r="M415" i="13"/>
  <c r="L415" i="13"/>
  <c r="K415" i="13"/>
  <c r="J415" i="13"/>
  <c r="N414" i="13"/>
  <c r="M414" i="13"/>
  <c r="L414" i="13"/>
  <c r="K414" i="13"/>
  <c r="J414" i="13"/>
  <c r="N413" i="13"/>
  <c r="M413" i="13"/>
  <c r="L413" i="13"/>
  <c r="K413" i="13"/>
  <c r="J413" i="13"/>
  <c r="N412" i="13"/>
  <c r="M412" i="13"/>
  <c r="L412" i="13"/>
  <c r="K412" i="13"/>
  <c r="J412" i="13"/>
  <c r="O412" i="13" s="1"/>
  <c r="N411" i="13"/>
  <c r="M411" i="13"/>
  <c r="L411" i="13"/>
  <c r="K411" i="13"/>
  <c r="J411" i="13"/>
  <c r="N410" i="13"/>
  <c r="M410" i="13"/>
  <c r="L410" i="13"/>
  <c r="K410" i="13"/>
  <c r="O410" i="13" s="1"/>
  <c r="J410" i="13"/>
  <c r="N409" i="13"/>
  <c r="M409" i="13"/>
  <c r="L409" i="13"/>
  <c r="K409" i="13"/>
  <c r="J409" i="13"/>
  <c r="N408" i="13"/>
  <c r="M408" i="13"/>
  <c r="L408" i="13"/>
  <c r="K408" i="13"/>
  <c r="J408" i="13"/>
  <c r="O408" i="13" s="1"/>
  <c r="N407" i="13"/>
  <c r="M407" i="13"/>
  <c r="L407" i="13"/>
  <c r="K407" i="13"/>
  <c r="J407" i="13"/>
  <c r="N406" i="13"/>
  <c r="M406" i="13"/>
  <c r="L406" i="13"/>
  <c r="K406" i="13"/>
  <c r="J406" i="13"/>
  <c r="N405" i="13"/>
  <c r="M405" i="13"/>
  <c r="L405" i="13"/>
  <c r="K405" i="13"/>
  <c r="J405" i="13"/>
  <c r="N404" i="13"/>
  <c r="M404" i="13"/>
  <c r="L404" i="13"/>
  <c r="K404" i="13"/>
  <c r="J404" i="13"/>
  <c r="N403" i="13"/>
  <c r="M403" i="13"/>
  <c r="L403" i="13"/>
  <c r="K403" i="13"/>
  <c r="J403" i="13"/>
  <c r="N402" i="13"/>
  <c r="M402" i="13"/>
  <c r="L402" i="13"/>
  <c r="K402" i="13"/>
  <c r="J402" i="13"/>
  <c r="N401" i="13"/>
  <c r="M401" i="13"/>
  <c r="L401" i="13"/>
  <c r="K401" i="13"/>
  <c r="J401" i="13"/>
  <c r="N400" i="13"/>
  <c r="M400" i="13"/>
  <c r="L400" i="13"/>
  <c r="K400" i="13"/>
  <c r="J400" i="13"/>
  <c r="N399" i="13"/>
  <c r="M399" i="13"/>
  <c r="L399" i="13"/>
  <c r="K399" i="13"/>
  <c r="J399" i="13"/>
  <c r="N398" i="13"/>
  <c r="M398" i="13"/>
  <c r="L398" i="13"/>
  <c r="K398" i="13"/>
  <c r="J398" i="13"/>
  <c r="N397" i="13"/>
  <c r="M397" i="13"/>
  <c r="L397" i="13"/>
  <c r="K397" i="13"/>
  <c r="J397" i="13"/>
  <c r="N396" i="13"/>
  <c r="M396" i="13"/>
  <c r="L396" i="13"/>
  <c r="K396" i="13"/>
  <c r="J396" i="13"/>
  <c r="N395" i="13"/>
  <c r="M395" i="13"/>
  <c r="L395" i="13"/>
  <c r="K395" i="13"/>
  <c r="J395" i="13"/>
  <c r="O395" i="13" s="1"/>
  <c r="N394" i="13"/>
  <c r="M394" i="13"/>
  <c r="L394" i="13"/>
  <c r="K394" i="13"/>
  <c r="J394" i="13"/>
  <c r="N393" i="13"/>
  <c r="M393" i="13"/>
  <c r="L393" i="13"/>
  <c r="K393" i="13"/>
  <c r="J393" i="13"/>
  <c r="N392" i="13"/>
  <c r="M392" i="13"/>
  <c r="L392" i="13"/>
  <c r="K392" i="13"/>
  <c r="J392" i="13"/>
  <c r="N391" i="13"/>
  <c r="M391" i="13"/>
  <c r="L391" i="13"/>
  <c r="K391" i="13"/>
  <c r="J391" i="13"/>
  <c r="N390" i="13"/>
  <c r="M390" i="13"/>
  <c r="L390" i="13"/>
  <c r="K390" i="13"/>
  <c r="J390" i="13"/>
  <c r="O390" i="13" s="1"/>
  <c r="N389" i="13"/>
  <c r="M389" i="13"/>
  <c r="L389" i="13"/>
  <c r="K389" i="13"/>
  <c r="J389" i="13"/>
  <c r="N388" i="13"/>
  <c r="M388" i="13"/>
  <c r="L388" i="13"/>
  <c r="K388" i="13"/>
  <c r="J388" i="13"/>
  <c r="N387" i="13"/>
  <c r="M387" i="13"/>
  <c r="L387" i="13"/>
  <c r="K387" i="13"/>
  <c r="J387" i="13"/>
  <c r="O387" i="13" s="1"/>
  <c r="N386" i="13"/>
  <c r="M386" i="13"/>
  <c r="L386" i="13"/>
  <c r="K386" i="13"/>
  <c r="J386" i="13"/>
  <c r="O385" i="13"/>
  <c r="N385" i="13"/>
  <c r="M385" i="13"/>
  <c r="L385" i="13"/>
  <c r="K385" i="13"/>
  <c r="J385" i="13"/>
  <c r="N384" i="13"/>
  <c r="M384" i="13"/>
  <c r="L384" i="13"/>
  <c r="K384" i="13"/>
  <c r="J384" i="13"/>
  <c r="N383" i="13"/>
  <c r="M383" i="13"/>
  <c r="L383" i="13"/>
  <c r="K383" i="13"/>
  <c r="J383" i="13"/>
  <c r="N382" i="13"/>
  <c r="M382" i="13"/>
  <c r="L382" i="13"/>
  <c r="K382" i="13"/>
  <c r="J382" i="13"/>
  <c r="N381" i="13"/>
  <c r="M381" i="13"/>
  <c r="L381" i="13"/>
  <c r="K381" i="13"/>
  <c r="J381" i="13"/>
  <c r="N380" i="13"/>
  <c r="M380" i="13"/>
  <c r="L380" i="13"/>
  <c r="K380" i="13"/>
  <c r="J380" i="13"/>
  <c r="N379" i="13"/>
  <c r="M379" i="13"/>
  <c r="L379" i="13"/>
  <c r="K379" i="13"/>
  <c r="J379" i="13"/>
  <c r="O379" i="13" s="1"/>
  <c r="N378" i="13"/>
  <c r="M378" i="13"/>
  <c r="L378" i="13"/>
  <c r="K378" i="13"/>
  <c r="J378" i="13"/>
  <c r="N377" i="13"/>
  <c r="M377" i="13"/>
  <c r="L377" i="13"/>
  <c r="K377" i="13"/>
  <c r="J377" i="13"/>
  <c r="N376" i="13"/>
  <c r="M376" i="13"/>
  <c r="L376" i="13"/>
  <c r="K376" i="13"/>
  <c r="J376" i="13"/>
  <c r="N375" i="13"/>
  <c r="M375" i="13"/>
  <c r="L375" i="13"/>
  <c r="K375" i="13"/>
  <c r="J375" i="13"/>
  <c r="N374" i="13"/>
  <c r="M374" i="13"/>
  <c r="L374" i="13"/>
  <c r="K374" i="13"/>
  <c r="J374" i="13"/>
  <c r="O374" i="13" s="1"/>
  <c r="N373" i="13"/>
  <c r="M373" i="13"/>
  <c r="L373" i="13"/>
  <c r="K373" i="13"/>
  <c r="J373" i="13"/>
  <c r="N372" i="13"/>
  <c r="M372" i="13"/>
  <c r="L372" i="13"/>
  <c r="K372" i="13"/>
  <c r="J372" i="13"/>
  <c r="N371" i="13"/>
  <c r="M371" i="13"/>
  <c r="L371" i="13"/>
  <c r="K371" i="13"/>
  <c r="J371" i="13"/>
  <c r="O371" i="13" s="1"/>
  <c r="N370" i="13"/>
  <c r="M370" i="13"/>
  <c r="L370" i="13"/>
  <c r="K370" i="13"/>
  <c r="J370" i="13"/>
  <c r="N369" i="13"/>
  <c r="M369" i="13"/>
  <c r="L369" i="13"/>
  <c r="K369" i="13"/>
  <c r="O369" i="13" s="1"/>
  <c r="J369" i="13"/>
  <c r="N368" i="13"/>
  <c r="M368" i="13"/>
  <c r="L368" i="13"/>
  <c r="K368" i="13"/>
  <c r="J368" i="13"/>
  <c r="N367" i="13"/>
  <c r="M367" i="13"/>
  <c r="L367" i="13"/>
  <c r="K367" i="13"/>
  <c r="J367" i="13"/>
  <c r="N366" i="13"/>
  <c r="M366" i="13"/>
  <c r="L366" i="13"/>
  <c r="K366" i="13"/>
  <c r="J366" i="13"/>
  <c r="N365" i="13"/>
  <c r="M365" i="13"/>
  <c r="L365" i="13"/>
  <c r="K365" i="13"/>
  <c r="J365" i="13"/>
  <c r="N364" i="13"/>
  <c r="M364" i="13"/>
  <c r="L364" i="13"/>
  <c r="K364" i="13"/>
  <c r="J364" i="13"/>
  <c r="N363" i="13"/>
  <c r="M363" i="13"/>
  <c r="L363" i="13"/>
  <c r="K363" i="13"/>
  <c r="J363" i="13"/>
  <c r="O363" i="13" s="1"/>
  <c r="N362" i="13"/>
  <c r="M362" i="13"/>
  <c r="L362" i="13"/>
  <c r="K362" i="13"/>
  <c r="J362" i="13"/>
  <c r="N361" i="13"/>
  <c r="M361" i="13"/>
  <c r="L361" i="13"/>
  <c r="K361" i="13"/>
  <c r="J361" i="13"/>
  <c r="N360" i="13"/>
  <c r="M360" i="13"/>
  <c r="L360" i="13"/>
  <c r="K360" i="13"/>
  <c r="J360" i="13"/>
  <c r="N359" i="13"/>
  <c r="M359" i="13"/>
  <c r="L359" i="13"/>
  <c r="K359" i="13"/>
  <c r="J359" i="13"/>
  <c r="N358" i="13"/>
  <c r="M358" i="13"/>
  <c r="L358" i="13"/>
  <c r="K358" i="13"/>
  <c r="J358" i="13"/>
  <c r="O358" i="13" s="1"/>
  <c r="N357" i="13"/>
  <c r="M357" i="13"/>
  <c r="L357" i="13"/>
  <c r="K357" i="13"/>
  <c r="J357" i="13"/>
  <c r="N356" i="13"/>
  <c r="M356" i="13"/>
  <c r="L356" i="13"/>
  <c r="K356" i="13"/>
  <c r="J356" i="13"/>
  <c r="N355" i="13"/>
  <c r="M355" i="13"/>
  <c r="L355" i="13"/>
  <c r="K355" i="13"/>
  <c r="J355" i="13"/>
  <c r="O355" i="13" s="1"/>
  <c r="N354" i="13"/>
  <c r="M354" i="13"/>
  <c r="L354" i="13"/>
  <c r="K354" i="13"/>
  <c r="J354" i="13"/>
  <c r="O353" i="13"/>
  <c r="N353" i="13"/>
  <c r="M353" i="13"/>
  <c r="L353" i="13"/>
  <c r="K353" i="13"/>
  <c r="J353" i="13"/>
  <c r="N352" i="13"/>
  <c r="M352" i="13"/>
  <c r="L352" i="13"/>
  <c r="K352" i="13"/>
  <c r="J352" i="13"/>
  <c r="N351" i="13"/>
  <c r="M351" i="13"/>
  <c r="L351" i="13"/>
  <c r="K351" i="13"/>
  <c r="J351" i="13"/>
  <c r="N350" i="13"/>
  <c r="M350" i="13"/>
  <c r="L350" i="13"/>
  <c r="K350" i="13"/>
  <c r="J350" i="13"/>
  <c r="N349" i="13"/>
  <c r="M349" i="13"/>
  <c r="L349" i="13"/>
  <c r="K349" i="13"/>
  <c r="J349" i="13"/>
  <c r="N348" i="13"/>
  <c r="M348" i="13"/>
  <c r="L348" i="13"/>
  <c r="K348" i="13"/>
  <c r="J348" i="13"/>
  <c r="N347" i="13"/>
  <c r="M347" i="13"/>
  <c r="L347" i="13"/>
  <c r="K347" i="13"/>
  <c r="J347" i="13"/>
  <c r="O347" i="13" s="1"/>
  <c r="N346" i="13"/>
  <c r="M346" i="13"/>
  <c r="L346" i="13"/>
  <c r="K346" i="13"/>
  <c r="J346" i="13"/>
  <c r="N345" i="13"/>
  <c r="M345" i="13"/>
  <c r="L345" i="13"/>
  <c r="K345" i="13"/>
  <c r="J345" i="13"/>
  <c r="N344" i="13"/>
  <c r="M344" i="13"/>
  <c r="L344" i="13"/>
  <c r="K344" i="13"/>
  <c r="J344" i="13"/>
  <c r="N343" i="13"/>
  <c r="M343" i="13"/>
  <c r="L343" i="13"/>
  <c r="K343" i="13"/>
  <c r="J343" i="13"/>
  <c r="N342" i="13"/>
  <c r="M342" i="13"/>
  <c r="L342" i="13"/>
  <c r="K342" i="13"/>
  <c r="J342" i="13"/>
  <c r="O342" i="13" s="1"/>
  <c r="N341" i="13"/>
  <c r="M341" i="13"/>
  <c r="L341" i="13"/>
  <c r="K341" i="13"/>
  <c r="J341" i="13"/>
  <c r="N340" i="13"/>
  <c r="M340" i="13"/>
  <c r="L340" i="13"/>
  <c r="K340" i="13"/>
  <c r="J340" i="13"/>
  <c r="N339" i="13"/>
  <c r="M339" i="13"/>
  <c r="L339" i="13"/>
  <c r="K339" i="13"/>
  <c r="J339" i="13"/>
  <c r="O339" i="13" s="1"/>
  <c r="N338" i="13"/>
  <c r="M338" i="13"/>
  <c r="L338" i="13"/>
  <c r="K338" i="13"/>
  <c r="J338" i="13"/>
  <c r="N337" i="13"/>
  <c r="M337" i="13"/>
  <c r="L337" i="13"/>
  <c r="K337" i="13"/>
  <c r="O337" i="13" s="1"/>
  <c r="J337" i="13"/>
  <c r="N336" i="13"/>
  <c r="M336" i="13"/>
  <c r="L336" i="13"/>
  <c r="K336" i="13"/>
  <c r="J336" i="13"/>
  <c r="N335" i="13"/>
  <c r="M335" i="13"/>
  <c r="L335" i="13"/>
  <c r="K335" i="13"/>
  <c r="J335" i="13"/>
  <c r="N334" i="13"/>
  <c r="M334" i="13"/>
  <c r="L334" i="13"/>
  <c r="K334" i="13"/>
  <c r="J334" i="13"/>
  <c r="N333" i="13"/>
  <c r="M333" i="13"/>
  <c r="L333" i="13"/>
  <c r="K333" i="13"/>
  <c r="J333" i="13"/>
  <c r="N332" i="13"/>
  <c r="M332" i="13"/>
  <c r="L332" i="13"/>
  <c r="K332" i="13"/>
  <c r="J332" i="13"/>
  <c r="N331" i="13"/>
  <c r="M331" i="13"/>
  <c r="L331" i="13"/>
  <c r="K331" i="13"/>
  <c r="J331" i="13"/>
  <c r="O331" i="13" s="1"/>
  <c r="N330" i="13"/>
  <c r="M330" i="13"/>
  <c r="L330" i="13"/>
  <c r="K330" i="13"/>
  <c r="J330" i="13"/>
  <c r="N329" i="13"/>
  <c r="M329" i="13"/>
  <c r="L329" i="13"/>
  <c r="K329" i="13"/>
  <c r="J329" i="13"/>
  <c r="N328" i="13"/>
  <c r="M328" i="13"/>
  <c r="L328" i="13"/>
  <c r="K328" i="13"/>
  <c r="J328" i="13"/>
  <c r="N327" i="13"/>
  <c r="M327" i="13"/>
  <c r="L327" i="13"/>
  <c r="K327" i="13"/>
  <c r="J327" i="13"/>
  <c r="N326" i="13"/>
  <c r="M326" i="13"/>
  <c r="L326" i="13"/>
  <c r="K326" i="13"/>
  <c r="J326" i="13"/>
  <c r="O326" i="13" s="1"/>
  <c r="N325" i="13"/>
  <c r="M325" i="13"/>
  <c r="L325" i="13"/>
  <c r="K325" i="13"/>
  <c r="J325" i="13"/>
  <c r="N324" i="13"/>
  <c r="M324" i="13"/>
  <c r="L324" i="13"/>
  <c r="K324" i="13"/>
  <c r="J324" i="13"/>
  <c r="N323" i="13"/>
  <c r="M323" i="13"/>
  <c r="L323" i="13"/>
  <c r="K323" i="13"/>
  <c r="J323" i="13"/>
  <c r="O323" i="13" s="1"/>
  <c r="N322" i="13"/>
  <c r="M322" i="13"/>
  <c r="L322" i="13"/>
  <c r="K322" i="13"/>
  <c r="J322" i="13"/>
  <c r="O321" i="13"/>
  <c r="N321" i="13"/>
  <c r="M321" i="13"/>
  <c r="L321" i="13"/>
  <c r="K321" i="13"/>
  <c r="J321" i="13"/>
  <c r="N320" i="13"/>
  <c r="M320" i="13"/>
  <c r="L320" i="13"/>
  <c r="K320" i="13"/>
  <c r="J320" i="13"/>
  <c r="N319" i="13"/>
  <c r="M319" i="13"/>
  <c r="L319" i="13"/>
  <c r="K319" i="13"/>
  <c r="J319" i="13"/>
  <c r="O318" i="13"/>
  <c r="N318" i="13"/>
  <c r="M318" i="13"/>
  <c r="L318" i="13"/>
  <c r="K318" i="13"/>
  <c r="J318" i="13"/>
  <c r="N317" i="13"/>
  <c r="M317" i="13"/>
  <c r="L317" i="13"/>
  <c r="K317" i="13"/>
  <c r="J317" i="13"/>
  <c r="N316" i="13"/>
  <c r="M316" i="13"/>
  <c r="L316" i="13"/>
  <c r="K316" i="13"/>
  <c r="J316" i="13"/>
  <c r="O315" i="13"/>
  <c r="N315" i="13"/>
  <c r="M315" i="13"/>
  <c r="L315" i="13"/>
  <c r="K315" i="13"/>
  <c r="J315" i="13"/>
  <c r="N314" i="13"/>
  <c r="M314" i="13"/>
  <c r="L314" i="13"/>
  <c r="K314" i="13"/>
  <c r="J314" i="13"/>
  <c r="N313" i="13"/>
  <c r="M313" i="13"/>
  <c r="L313" i="13"/>
  <c r="K313" i="13"/>
  <c r="J313" i="13"/>
  <c r="N312" i="13"/>
  <c r="M312" i="13"/>
  <c r="L312" i="13"/>
  <c r="K312" i="13"/>
  <c r="J312" i="13"/>
  <c r="N311" i="13"/>
  <c r="M311" i="13"/>
  <c r="L311" i="13"/>
  <c r="K311" i="13"/>
  <c r="J311" i="13"/>
  <c r="O310" i="13"/>
  <c r="N310" i="13"/>
  <c r="M310" i="13"/>
  <c r="L310" i="13"/>
  <c r="K310" i="13"/>
  <c r="J310" i="13"/>
  <c r="N309" i="13"/>
  <c r="M309" i="13"/>
  <c r="L309" i="13"/>
  <c r="K309" i="13"/>
  <c r="J309" i="13"/>
  <c r="N308" i="13"/>
  <c r="M308" i="13"/>
  <c r="L308" i="13"/>
  <c r="K308" i="13"/>
  <c r="J308" i="13"/>
  <c r="O307" i="13"/>
  <c r="N307" i="13"/>
  <c r="M307" i="13"/>
  <c r="L307" i="13"/>
  <c r="K307" i="13"/>
  <c r="J307" i="13"/>
  <c r="N306" i="13"/>
  <c r="M306" i="13"/>
  <c r="L306" i="13"/>
  <c r="K306" i="13"/>
  <c r="J306" i="13"/>
  <c r="N305" i="13"/>
  <c r="M305" i="13"/>
  <c r="L305" i="13"/>
  <c r="K305" i="13"/>
  <c r="J305" i="13"/>
  <c r="O305" i="13" s="1"/>
  <c r="N304" i="13"/>
  <c r="M304" i="13"/>
  <c r="L304" i="13"/>
  <c r="K304" i="13"/>
  <c r="J304" i="13"/>
  <c r="N303" i="13"/>
  <c r="M303" i="13"/>
  <c r="L303" i="13"/>
  <c r="K303" i="13"/>
  <c r="J303" i="13"/>
  <c r="N302" i="13"/>
  <c r="M302" i="13"/>
  <c r="L302" i="13"/>
  <c r="K302" i="13"/>
  <c r="J302" i="13"/>
  <c r="N301" i="13"/>
  <c r="M301" i="13"/>
  <c r="L301" i="13"/>
  <c r="K301" i="13"/>
  <c r="J301" i="13"/>
  <c r="N300" i="13"/>
  <c r="M300" i="13"/>
  <c r="L300" i="13"/>
  <c r="K300" i="13"/>
  <c r="J300" i="13"/>
  <c r="O300" i="13" s="1"/>
  <c r="N299" i="13"/>
  <c r="M299" i="13"/>
  <c r="L299" i="13"/>
  <c r="K299" i="13"/>
  <c r="J299" i="13"/>
  <c r="O299" i="13" s="1"/>
  <c r="N298" i="13"/>
  <c r="M298" i="13"/>
  <c r="L298" i="13"/>
  <c r="K298" i="13"/>
  <c r="J298" i="13"/>
  <c r="O297" i="13"/>
  <c r="N297" i="13"/>
  <c r="M297" i="13"/>
  <c r="L297" i="13"/>
  <c r="K297" i="13"/>
  <c r="J297" i="13"/>
  <c r="N296" i="13"/>
  <c r="M296" i="13"/>
  <c r="L296" i="13"/>
  <c r="K296" i="13"/>
  <c r="J296" i="13"/>
  <c r="N295" i="13"/>
  <c r="M295" i="13"/>
  <c r="L295" i="13"/>
  <c r="K295" i="13"/>
  <c r="J295" i="13"/>
  <c r="N294" i="13"/>
  <c r="M294" i="13"/>
  <c r="L294" i="13"/>
  <c r="K294" i="13"/>
  <c r="J294" i="13"/>
  <c r="N293" i="13"/>
  <c r="M293" i="13"/>
  <c r="L293" i="13"/>
  <c r="K293" i="13"/>
  <c r="J293" i="13"/>
  <c r="N292" i="13"/>
  <c r="M292" i="13"/>
  <c r="L292" i="13"/>
  <c r="K292" i="13"/>
  <c r="J292" i="13"/>
  <c r="N291" i="13"/>
  <c r="M291" i="13"/>
  <c r="L291" i="13"/>
  <c r="K291" i="13"/>
  <c r="J291" i="13"/>
  <c r="N290" i="13"/>
  <c r="M290" i="13"/>
  <c r="L290" i="13"/>
  <c r="K290" i="13"/>
  <c r="J290" i="13"/>
  <c r="N289" i="13"/>
  <c r="M289" i="13"/>
  <c r="L289" i="13"/>
  <c r="K289" i="13"/>
  <c r="J289" i="13"/>
  <c r="N288" i="13"/>
  <c r="M288" i="13"/>
  <c r="L288" i="13"/>
  <c r="K288" i="13"/>
  <c r="J288" i="13"/>
  <c r="N287" i="13"/>
  <c r="M287" i="13"/>
  <c r="L287" i="13"/>
  <c r="K287" i="13"/>
  <c r="J287" i="13"/>
  <c r="O286" i="13"/>
  <c r="N286" i="13"/>
  <c r="M286" i="13"/>
  <c r="L286" i="13"/>
  <c r="K286" i="13"/>
  <c r="J286" i="13"/>
  <c r="N285" i="13"/>
  <c r="M285" i="13"/>
  <c r="L285" i="13"/>
  <c r="K285" i="13"/>
  <c r="J285" i="13"/>
  <c r="N284" i="13"/>
  <c r="M284" i="13"/>
  <c r="L284" i="13"/>
  <c r="K284" i="13"/>
  <c r="J284" i="13"/>
  <c r="N283" i="13"/>
  <c r="M283" i="13"/>
  <c r="L283" i="13"/>
  <c r="K283" i="13"/>
  <c r="J283" i="13"/>
  <c r="N282" i="13"/>
  <c r="M282" i="13"/>
  <c r="L282" i="13"/>
  <c r="K282" i="13"/>
  <c r="J282" i="13"/>
  <c r="O281" i="13"/>
  <c r="N281" i="13"/>
  <c r="M281" i="13"/>
  <c r="L281" i="13"/>
  <c r="K281" i="13"/>
  <c r="J281" i="13"/>
  <c r="N280" i="13"/>
  <c r="M280" i="13"/>
  <c r="L280" i="13"/>
  <c r="K280" i="13"/>
  <c r="J280" i="13"/>
  <c r="N279" i="13"/>
  <c r="M279" i="13"/>
  <c r="L279" i="13"/>
  <c r="K279" i="13"/>
  <c r="J279" i="13"/>
  <c r="O278" i="13"/>
  <c r="N278" i="13"/>
  <c r="M278" i="13"/>
  <c r="L278" i="13"/>
  <c r="K278" i="13"/>
  <c r="J278" i="13"/>
  <c r="N277" i="13"/>
  <c r="M277" i="13"/>
  <c r="L277" i="13"/>
  <c r="K277" i="13"/>
  <c r="J277" i="13"/>
  <c r="N276" i="13"/>
  <c r="M276" i="13"/>
  <c r="L276" i="13"/>
  <c r="K276" i="13"/>
  <c r="J276" i="13"/>
  <c r="O275" i="13"/>
  <c r="N275" i="13"/>
  <c r="M275" i="13"/>
  <c r="L275" i="13"/>
  <c r="K275" i="13"/>
  <c r="J275" i="13"/>
  <c r="N274" i="13"/>
  <c r="M274" i="13"/>
  <c r="L274" i="13"/>
  <c r="K274" i="13"/>
  <c r="J274" i="13"/>
  <c r="N273" i="13"/>
  <c r="M273" i="13"/>
  <c r="L273" i="13"/>
  <c r="K273" i="13"/>
  <c r="J273" i="13"/>
  <c r="N272" i="13"/>
  <c r="M272" i="13"/>
  <c r="L272" i="13"/>
  <c r="K272" i="13"/>
  <c r="J272" i="13"/>
  <c r="N271" i="13"/>
  <c r="M271" i="13"/>
  <c r="L271" i="13"/>
  <c r="K271" i="13"/>
  <c r="J271" i="13"/>
  <c r="N270" i="13"/>
  <c r="M270" i="13"/>
  <c r="L270" i="13"/>
  <c r="K270" i="13"/>
  <c r="J270" i="13"/>
  <c r="N269" i="13"/>
  <c r="M269" i="13"/>
  <c r="L269" i="13"/>
  <c r="K269" i="13"/>
  <c r="J269" i="13"/>
  <c r="N268" i="13"/>
  <c r="M268" i="13"/>
  <c r="L268" i="13"/>
  <c r="K268" i="13"/>
  <c r="J268" i="13"/>
  <c r="N267" i="13"/>
  <c r="M267" i="13"/>
  <c r="L267" i="13"/>
  <c r="K267" i="13"/>
  <c r="J267" i="13"/>
  <c r="O267" i="13" s="1"/>
  <c r="N266" i="13"/>
  <c r="M266" i="13"/>
  <c r="L266" i="13"/>
  <c r="K266" i="13"/>
  <c r="J266" i="13"/>
  <c r="N265" i="13"/>
  <c r="M265" i="13"/>
  <c r="L265" i="13"/>
  <c r="K265" i="13"/>
  <c r="J265" i="13"/>
  <c r="N264" i="13"/>
  <c r="M264" i="13"/>
  <c r="L264" i="13"/>
  <c r="K264" i="13"/>
  <c r="J264" i="13"/>
  <c r="N263" i="13"/>
  <c r="M263" i="13"/>
  <c r="L263" i="13"/>
  <c r="K263" i="13"/>
  <c r="J263" i="13"/>
  <c r="N262" i="13"/>
  <c r="M262" i="13"/>
  <c r="L262" i="13"/>
  <c r="K262" i="13"/>
  <c r="J262" i="13"/>
  <c r="N261" i="13"/>
  <c r="M261" i="13"/>
  <c r="L261" i="13"/>
  <c r="K261" i="13"/>
  <c r="J261" i="13"/>
  <c r="N260" i="13"/>
  <c r="M260" i="13"/>
  <c r="L260" i="13"/>
  <c r="K260" i="13"/>
  <c r="J260" i="13"/>
  <c r="N259" i="13"/>
  <c r="M259" i="13"/>
  <c r="L259" i="13"/>
  <c r="K259" i="13"/>
  <c r="O259" i="13" s="1"/>
  <c r="J259" i="13"/>
  <c r="N258" i="13"/>
  <c r="M258" i="13"/>
  <c r="L258" i="13"/>
  <c r="K258" i="13"/>
  <c r="J258" i="13"/>
  <c r="N257" i="13"/>
  <c r="M257" i="13"/>
  <c r="L257" i="13"/>
  <c r="K257" i="13"/>
  <c r="J257" i="13"/>
  <c r="N256" i="13"/>
  <c r="M256" i="13"/>
  <c r="L256" i="13"/>
  <c r="K256" i="13"/>
  <c r="J256" i="13"/>
  <c r="O256" i="13" s="1"/>
  <c r="N255" i="13"/>
  <c r="M255" i="13"/>
  <c r="L255" i="13"/>
  <c r="K255" i="13"/>
  <c r="J255" i="13"/>
  <c r="N254" i="13"/>
  <c r="M254" i="13"/>
  <c r="L254" i="13"/>
  <c r="K254" i="13"/>
  <c r="J254" i="13"/>
  <c r="N253" i="13"/>
  <c r="M253" i="13"/>
  <c r="L253" i="13"/>
  <c r="K253" i="13"/>
  <c r="J253" i="13"/>
  <c r="N252" i="13"/>
  <c r="M252" i="13"/>
  <c r="L252" i="13"/>
  <c r="K252" i="13"/>
  <c r="J252" i="13"/>
  <c r="N251" i="13"/>
  <c r="M251" i="13"/>
  <c r="L251" i="13"/>
  <c r="K251" i="13"/>
  <c r="J251" i="13"/>
  <c r="O251" i="13" s="1"/>
  <c r="N250" i="13"/>
  <c r="M250" i="13"/>
  <c r="L250" i="13"/>
  <c r="K250" i="13"/>
  <c r="J250" i="13"/>
  <c r="N249" i="13"/>
  <c r="M249" i="13"/>
  <c r="L249" i="13"/>
  <c r="K249" i="13"/>
  <c r="J249" i="13"/>
  <c r="N248" i="13"/>
  <c r="M248" i="13"/>
  <c r="L248" i="13"/>
  <c r="K248" i="13"/>
  <c r="J248" i="13"/>
  <c r="N247" i="13"/>
  <c r="M247" i="13"/>
  <c r="L247" i="13"/>
  <c r="K247" i="13"/>
  <c r="J247" i="13"/>
  <c r="N246" i="13"/>
  <c r="M246" i="13"/>
  <c r="L246" i="13"/>
  <c r="K246" i="13"/>
  <c r="J246" i="13"/>
  <c r="O246" i="13" s="1"/>
  <c r="N245" i="13"/>
  <c r="M245" i="13"/>
  <c r="L245" i="13"/>
  <c r="K245" i="13"/>
  <c r="J245" i="13"/>
  <c r="N244" i="13"/>
  <c r="M244" i="13"/>
  <c r="L244" i="13"/>
  <c r="K244" i="13"/>
  <c r="J244" i="13"/>
  <c r="N243" i="13"/>
  <c r="M243" i="13"/>
  <c r="L243" i="13"/>
  <c r="K243" i="13"/>
  <c r="J243" i="13"/>
  <c r="O243" i="13" s="1"/>
  <c r="N242" i="13"/>
  <c r="M242" i="13"/>
  <c r="L242" i="13"/>
  <c r="K242" i="13"/>
  <c r="J242" i="13"/>
  <c r="N241" i="13"/>
  <c r="M241" i="13"/>
  <c r="L241" i="13"/>
  <c r="K241" i="13"/>
  <c r="J241" i="13"/>
  <c r="N240" i="13"/>
  <c r="M240" i="13"/>
  <c r="L240" i="13"/>
  <c r="K240" i="13"/>
  <c r="J240" i="13"/>
  <c r="N239" i="13"/>
  <c r="M239" i="13"/>
  <c r="L239" i="13"/>
  <c r="K239" i="13"/>
  <c r="J239" i="13"/>
  <c r="N238" i="13"/>
  <c r="M238" i="13"/>
  <c r="L238" i="13"/>
  <c r="K238" i="13"/>
  <c r="J238" i="13"/>
  <c r="N237" i="13"/>
  <c r="M237" i="13"/>
  <c r="L237" i="13"/>
  <c r="K237" i="13"/>
  <c r="J237" i="13"/>
  <c r="N236" i="13"/>
  <c r="M236" i="13"/>
  <c r="L236" i="13"/>
  <c r="K236" i="13"/>
  <c r="J236" i="13"/>
  <c r="O235" i="13"/>
  <c r="N235" i="13"/>
  <c r="M235" i="13"/>
  <c r="L235" i="13"/>
  <c r="K235" i="13"/>
  <c r="J235" i="13"/>
  <c r="N234" i="13"/>
  <c r="M234" i="13"/>
  <c r="L234" i="13"/>
  <c r="K234" i="13"/>
  <c r="J234" i="13"/>
  <c r="N233" i="13"/>
  <c r="M233" i="13"/>
  <c r="L233" i="13"/>
  <c r="K233" i="13"/>
  <c r="J233" i="13"/>
  <c r="N232" i="13"/>
  <c r="M232" i="13"/>
  <c r="L232" i="13"/>
  <c r="K232" i="13"/>
  <c r="J232" i="13"/>
  <c r="N231" i="13"/>
  <c r="M231" i="13"/>
  <c r="L231" i="13"/>
  <c r="K231" i="13"/>
  <c r="J231" i="13"/>
  <c r="O230" i="13"/>
  <c r="N230" i="13"/>
  <c r="M230" i="13"/>
  <c r="L230" i="13"/>
  <c r="K230" i="13"/>
  <c r="J230" i="13"/>
  <c r="N229" i="13"/>
  <c r="M229" i="13"/>
  <c r="L229" i="13"/>
  <c r="K229" i="13"/>
  <c r="J229" i="13"/>
  <c r="N228" i="13"/>
  <c r="M228" i="13"/>
  <c r="L228" i="13"/>
  <c r="K228" i="13"/>
  <c r="J228" i="13"/>
  <c r="O227" i="13"/>
  <c r="N227" i="13"/>
  <c r="M227" i="13"/>
  <c r="L227" i="13"/>
  <c r="K227" i="13"/>
  <c r="J227" i="13"/>
  <c r="N226" i="13"/>
  <c r="M226" i="13"/>
  <c r="L226" i="13"/>
  <c r="K226" i="13"/>
  <c r="J226" i="13"/>
  <c r="N225" i="13"/>
  <c r="M225" i="13"/>
  <c r="L225" i="13"/>
  <c r="K225" i="13"/>
  <c r="J225" i="13"/>
  <c r="N224" i="13"/>
  <c r="M224" i="13"/>
  <c r="L224" i="13"/>
  <c r="K224" i="13"/>
  <c r="J224" i="13"/>
  <c r="N223" i="13"/>
  <c r="M223" i="13"/>
  <c r="L223" i="13"/>
  <c r="K223" i="13"/>
  <c r="J223" i="13"/>
  <c r="N222" i="13"/>
  <c r="M222" i="13"/>
  <c r="L222" i="13"/>
  <c r="K222" i="13"/>
  <c r="J222" i="13"/>
  <c r="N221" i="13"/>
  <c r="M221" i="13"/>
  <c r="L221" i="13"/>
  <c r="K221" i="13"/>
  <c r="J221" i="13"/>
  <c r="N220" i="13"/>
  <c r="M220" i="13"/>
  <c r="L220" i="13"/>
  <c r="K220" i="13"/>
  <c r="J220" i="13"/>
  <c r="N219" i="13"/>
  <c r="M219" i="13"/>
  <c r="L219" i="13"/>
  <c r="K219" i="13"/>
  <c r="J219" i="13"/>
  <c r="O219" i="13" s="1"/>
  <c r="N218" i="13"/>
  <c r="M218" i="13"/>
  <c r="L218" i="13"/>
  <c r="K218" i="13"/>
  <c r="J218" i="13"/>
  <c r="N217" i="13"/>
  <c r="M217" i="13"/>
  <c r="L217" i="13"/>
  <c r="K217" i="13"/>
  <c r="J217" i="13"/>
  <c r="N216" i="13"/>
  <c r="M216" i="13"/>
  <c r="L216" i="13"/>
  <c r="K216" i="13"/>
  <c r="J216" i="13"/>
  <c r="N215" i="13"/>
  <c r="M215" i="13"/>
  <c r="L215" i="13"/>
  <c r="K215" i="13"/>
  <c r="J215" i="13"/>
  <c r="N214" i="13"/>
  <c r="M214" i="13"/>
  <c r="L214" i="13"/>
  <c r="K214" i="13"/>
  <c r="J214" i="13"/>
  <c r="O214" i="13" s="1"/>
  <c r="N213" i="13"/>
  <c r="M213" i="13"/>
  <c r="L213" i="13"/>
  <c r="K213" i="13"/>
  <c r="J213" i="13"/>
  <c r="N212" i="13"/>
  <c r="M212" i="13"/>
  <c r="L212" i="13"/>
  <c r="K212" i="13"/>
  <c r="J212" i="13"/>
  <c r="N211" i="13"/>
  <c r="M211" i="13"/>
  <c r="L211" i="13"/>
  <c r="K211" i="13"/>
  <c r="J211" i="13"/>
  <c r="O211" i="13" s="1"/>
  <c r="N210" i="13"/>
  <c r="M210" i="13"/>
  <c r="L210" i="13"/>
  <c r="K210" i="13"/>
  <c r="J210" i="13"/>
  <c r="N209" i="13"/>
  <c r="M209" i="13"/>
  <c r="L209" i="13"/>
  <c r="K209" i="13"/>
  <c r="J209" i="13"/>
  <c r="N208" i="13"/>
  <c r="M208" i="13"/>
  <c r="L208" i="13"/>
  <c r="K208" i="13"/>
  <c r="J208" i="13"/>
  <c r="N207" i="13"/>
  <c r="M207" i="13"/>
  <c r="L207" i="13"/>
  <c r="K207" i="13"/>
  <c r="J207" i="13"/>
  <c r="N206" i="13"/>
  <c r="M206" i="13"/>
  <c r="L206" i="13"/>
  <c r="K206" i="13"/>
  <c r="J206" i="13"/>
  <c r="N205" i="13"/>
  <c r="M205" i="13"/>
  <c r="L205" i="13"/>
  <c r="K205" i="13"/>
  <c r="J205" i="13"/>
  <c r="N204" i="13"/>
  <c r="M204" i="13"/>
  <c r="L204" i="13"/>
  <c r="K204" i="13"/>
  <c r="J204" i="13"/>
  <c r="N203" i="13"/>
  <c r="M203" i="13"/>
  <c r="L203" i="13"/>
  <c r="K203" i="13"/>
  <c r="O203" i="13" s="1"/>
  <c r="J203" i="13"/>
  <c r="N202" i="13"/>
  <c r="M202" i="13"/>
  <c r="L202" i="13"/>
  <c r="K202" i="13"/>
  <c r="J202" i="13"/>
  <c r="N201" i="13"/>
  <c r="M201" i="13"/>
  <c r="L201" i="13"/>
  <c r="K201" i="13"/>
  <c r="J201" i="13"/>
  <c r="N200" i="13"/>
  <c r="M200" i="13"/>
  <c r="L200" i="13"/>
  <c r="K200" i="13"/>
  <c r="J200" i="13"/>
  <c r="N199" i="13"/>
  <c r="M199" i="13"/>
  <c r="L199" i="13"/>
  <c r="K199" i="13"/>
  <c r="J199" i="13"/>
  <c r="O198" i="13"/>
  <c r="N198" i="13"/>
  <c r="M198" i="13"/>
  <c r="L198" i="13"/>
  <c r="K198" i="13"/>
  <c r="J198" i="13"/>
  <c r="N197" i="13"/>
  <c r="M197" i="13"/>
  <c r="L197" i="13"/>
  <c r="K197" i="13"/>
  <c r="J197" i="13"/>
  <c r="N196" i="13"/>
  <c r="M196" i="13"/>
  <c r="L196" i="13"/>
  <c r="K196" i="13"/>
  <c r="J196" i="13"/>
  <c r="O195" i="13"/>
  <c r="N195" i="13"/>
  <c r="M195" i="13"/>
  <c r="L195" i="13"/>
  <c r="K195" i="13"/>
  <c r="J195" i="13"/>
  <c r="N194" i="13"/>
  <c r="M194" i="13"/>
  <c r="L194" i="13"/>
  <c r="K194" i="13"/>
  <c r="J194" i="13"/>
  <c r="N193" i="13"/>
  <c r="M193" i="13"/>
  <c r="L193" i="13"/>
  <c r="K193" i="13"/>
  <c r="J193" i="13"/>
  <c r="N192" i="13"/>
  <c r="M192" i="13"/>
  <c r="L192" i="13"/>
  <c r="K192" i="13"/>
  <c r="J192" i="13"/>
  <c r="N191" i="13"/>
  <c r="M191" i="13"/>
  <c r="L191" i="13"/>
  <c r="K191" i="13"/>
  <c r="J191" i="13"/>
  <c r="N190" i="13"/>
  <c r="M190" i="13"/>
  <c r="L190" i="13"/>
  <c r="K190" i="13"/>
  <c r="J190" i="13"/>
  <c r="N189" i="13"/>
  <c r="M189" i="13"/>
  <c r="L189" i="13"/>
  <c r="K189" i="13"/>
  <c r="J189" i="13"/>
  <c r="N188" i="13"/>
  <c r="M188" i="13"/>
  <c r="L188" i="13"/>
  <c r="K188" i="13"/>
  <c r="J188" i="13"/>
  <c r="N187" i="13"/>
  <c r="M187" i="13"/>
  <c r="L187" i="13"/>
  <c r="K187" i="13"/>
  <c r="J187" i="13"/>
  <c r="O187" i="13" s="1"/>
  <c r="N186" i="13"/>
  <c r="M186" i="13"/>
  <c r="L186" i="13"/>
  <c r="K186" i="13"/>
  <c r="J186" i="13"/>
  <c r="N185" i="13"/>
  <c r="M185" i="13"/>
  <c r="L185" i="13"/>
  <c r="K185" i="13"/>
  <c r="J185" i="13"/>
  <c r="N184" i="13"/>
  <c r="M184" i="13"/>
  <c r="L184" i="13"/>
  <c r="K184" i="13"/>
  <c r="J184" i="13"/>
  <c r="N183" i="13"/>
  <c r="M183" i="13"/>
  <c r="L183" i="13"/>
  <c r="K183" i="13"/>
  <c r="J183" i="13"/>
  <c r="N182" i="13"/>
  <c r="M182" i="13"/>
  <c r="L182" i="13"/>
  <c r="K182" i="13"/>
  <c r="J182" i="13"/>
  <c r="O182" i="13" s="1"/>
  <c r="N181" i="13"/>
  <c r="M181" i="13"/>
  <c r="L181" i="13"/>
  <c r="K181" i="13"/>
  <c r="J181" i="13"/>
  <c r="N180" i="13"/>
  <c r="M180" i="13"/>
  <c r="L180" i="13"/>
  <c r="K180" i="13"/>
  <c r="J180" i="13"/>
  <c r="N179" i="13"/>
  <c r="M179" i="13"/>
  <c r="L179" i="13"/>
  <c r="K179" i="13"/>
  <c r="J179" i="13"/>
  <c r="O179" i="13" s="1"/>
  <c r="N178" i="13"/>
  <c r="M178" i="13"/>
  <c r="L178" i="13"/>
  <c r="K178" i="13"/>
  <c r="J178" i="13"/>
  <c r="N177" i="13"/>
  <c r="M177" i="13"/>
  <c r="L177" i="13"/>
  <c r="K177" i="13"/>
  <c r="J177" i="13"/>
  <c r="N176" i="13"/>
  <c r="M176" i="13"/>
  <c r="L176" i="13"/>
  <c r="K176" i="13"/>
  <c r="J176" i="13"/>
  <c r="N175" i="13"/>
  <c r="M175" i="13"/>
  <c r="L175" i="13"/>
  <c r="K175" i="13"/>
  <c r="J175" i="13"/>
  <c r="N174" i="13"/>
  <c r="M174" i="13"/>
  <c r="L174" i="13"/>
  <c r="K174" i="13"/>
  <c r="J174" i="13"/>
  <c r="N173" i="13"/>
  <c r="M173" i="13"/>
  <c r="L173" i="13"/>
  <c r="K173" i="13"/>
  <c r="J173" i="13"/>
  <c r="N172" i="13"/>
  <c r="M172" i="13"/>
  <c r="L172" i="13"/>
  <c r="K172" i="13"/>
  <c r="J172" i="13"/>
  <c r="N171" i="13"/>
  <c r="M171" i="13"/>
  <c r="L171" i="13"/>
  <c r="K171" i="13"/>
  <c r="O171" i="13" s="1"/>
  <c r="J171" i="13"/>
  <c r="N170" i="13"/>
  <c r="M170" i="13"/>
  <c r="L170" i="13"/>
  <c r="K170" i="13"/>
  <c r="J170" i="13"/>
  <c r="N169" i="13"/>
  <c r="M169" i="13"/>
  <c r="L169" i="13"/>
  <c r="K169" i="13"/>
  <c r="J169" i="13"/>
  <c r="N168" i="13"/>
  <c r="M168" i="13"/>
  <c r="L168" i="13"/>
  <c r="K168" i="13"/>
  <c r="J168" i="13"/>
  <c r="O168" i="13" s="1"/>
  <c r="N167" i="13"/>
  <c r="M167" i="13"/>
  <c r="L167" i="13"/>
  <c r="K167" i="13"/>
  <c r="J167" i="13"/>
  <c r="N166" i="13"/>
  <c r="M166" i="13"/>
  <c r="L166" i="13"/>
  <c r="K166" i="13"/>
  <c r="O166" i="13" s="1"/>
  <c r="J166" i="13"/>
  <c r="N165" i="13"/>
  <c r="M165" i="13"/>
  <c r="L165" i="13"/>
  <c r="K165" i="13"/>
  <c r="J165" i="13"/>
  <c r="N164" i="13"/>
  <c r="M164" i="13"/>
  <c r="L164" i="13"/>
  <c r="K164" i="13"/>
  <c r="J164" i="13"/>
  <c r="N163" i="13"/>
  <c r="M163" i="13"/>
  <c r="L163" i="13"/>
  <c r="K163" i="13"/>
  <c r="O163" i="13" s="1"/>
  <c r="J163" i="13"/>
  <c r="N162" i="13"/>
  <c r="M162" i="13"/>
  <c r="L162" i="13"/>
  <c r="K162" i="13"/>
  <c r="J162" i="13"/>
  <c r="N161" i="13"/>
  <c r="M161" i="13"/>
  <c r="L161" i="13"/>
  <c r="K161" i="13"/>
  <c r="J161" i="13"/>
  <c r="N160" i="13"/>
  <c r="M160" i="13"/>
  <c r="L160" i="13"/>
  <c r="K160" i="13"/>
  <c r="J160" i="13"/>
  <c r="N159" i="13"/>
  <c r="M159" i="13"/>
  <c r="L159" i="13"/>
  <c r="K159" i="13"/>
  <c r="J159" i="13"/>
  <c r="O158" i="13"/>
  <c r="N158" i="13"/>
  <c r="M158" i="13"/>
  <c r="L158" i="13"/>
  <c r="K158" i="13"/>
  <c r="J158" i="13"/>
  <c r="N157" i="13"/>
  <c r="M157" i="13"/>
  <c r="L157" i="13"/>
  <c r="K157" i="13"/>
  <c r="J157" i="13"/>
  <c r="N156" i="13"/>
  <c r="M156" i="13"/>
  <c r="L156" i="13"/>
  <c r="K156" i="13"/>
  <c r="J156" i="13"/>
  <c r="O155" i="13"/>
  <c r="N155" i="13"/>
  <c r="M155" i="13"/>
  <c r="L155" i="13"/>
  <c r="K155" i="13"/>
  <c r="J155" i="13"/>
  <c r="N154" i="13"/>
  <c r="M154" i="13"/>
  <c r="L154" i="13"/>
  <c r="K154" i="13"/>
  <c r="J154" i="13"/>
  <c r="N153" i="13"/>
  <c r="M153" i="13"/>
  <c r="L153" i="13"/>
  <c r="K153" i="13"/>
  <c r="J153" i="13"/>
  <c r="N152" i="13"/>
  <c r="M152" i="13"/>
  <c r="L152" i="13"/>
  <c r="K152" i="13"/>
  <c r="J152" i="13"/>
  <c r="N151" i="13"/>
  <c r="M151" i="13"/>
  <c r="L151" i="13"/>
  <c r="K151" i="13"/>
  <c r="J151" i="13"/>
  <c r="N150" i="13"/>
  <c r="M150" i="13"/>
  <c r="L150" i="13"/>
  <c r="K150" i="13"/>
  <c r="J150" i="13"/>
  <c r="N149" i="13"/>
  <c r="M149" i="13"/>
  <c r="L149" i="13"/>
  <c r="K149" i="13"/>
  <c r="J149" i="13"/>
  <c r="N148" i="13"/>
  <c r="M148" i="13"/>
  <c r="L148" i="13"/>
  <c r="K148" i="13"/>
  <c r="J148" i="13"/>
  <c r="N147" i="13"/>
  <c r="M147" i="13"/>
  <c r="L147" i="13"/>
  <c r="K147" i="13"/>
  <c r="J147" i="13"/>
  <c r="O147" i="13" s="1"/>
  <c r="N146" i="13"/>
  <c r="M146" i="13"/>
  <c r="L146" i="13"/>
  <c r="K146" i="13"/>
  <c r="J146" i="13"/>
  <c r="N145" i="13"/>
  <c r="M145" i="13"/>
  <c r="L145" i="13"/>
  <c r="K145" i="13"/>
  <c r="J145" i="13"/>
  <c r="N144" i="13"/>
  <c r="M144" i="13"/>
  <c r="L144" i="13"/>
  <c r="K144" i="13"/>
  <c r="J144" i="13"/>
  <c r="N143" i="13"/>
  <c r="M143" i="13"/>
  <c r="L143" i="13"/>
  <c r="K143" i="13"/>
  <c r="J143" i="13"/>
  <c r="N142" i="13"/>
  <c r="M142" i="13"/>
  <c r="L142" i="13"/>
  <c r="K142" i="13"/>
  <c r="J142" i="13"/>
  <c r="O142" i="13" s="1"/>
  <c r="N141" i="13"/>
  <c r="M141" i="13"/>
  <c r="L141" i="13"/>
  <c r="K141" i="13"/>
  <c r="J141" i="13"/>
  <c r="N140" i="13"/>
  <c r="M140" i="13"/>
  <c r="L140" i="13"/>
  <c r="K140" i="13"/>
  <c r="J140" i="13"/>
  <c r="N139" i="13"/>
  <c r="M139" i="13"/>
  <c r="L139" i="13"/>
  <c r="K139" i="13"/>
  <c r="J139" i="13"/>
  <c r="N138" i="13"/>
  <c r="M138" i="13"/>
  <c r="L138" i="13"/>
  <c r="K138" i="13"/>
  <c r="J138" i="13"/>
  <c r="N137" i="13"/>
  <c r="M137" i="13"/>
  <c r="L137" i="13"/>
  <c r="K137" i="13"/>
  <c r="J137" i="13"/>
  <c r="N136" i="13"/>
  <c r="M136" i="13"/>
  <c r="L136" i="13"/>
  <c r="K136" i="13"/>
  <c r="J136" i="13"/>
  <c r="N135" i="13"/>
  <c r="M135" i="13"/>
  <c r="L135" i="13"/>
  <c r="K135" i="13"/>
  <c r="J135" i="13"/>
  <c r="O135" i="13" s="1"/>
  <c r="N134" i="13"/>
  <c r="M134" i="13"/>
  <c r="L134" i="13"/>
  <c r="K134" i="13"/>
  <c r="J134" i="13"/>
  <c r="O134" i="13" s="1"/>
  <c r="N133" i="13"/>
  <c r="M133" i="13"/>
  <c r="L133" i="13"/>
  <c r="K133" i="13"/>
  <c r="J133" i="13"/>
  <c r="N132" i="13"/>
  <c r="M132" i="13"/>
  <c r="L132" i="13"/>
  <c r="K132" i="13"/>
  <c r="J132" i="13"/>
  <c r="N131" i="13"/>
  <c r="M131" i="13"/>
  <c r="L131" i="13"/>
  <c r="K131" i="13"/>
  <c r="J131" i="13"/>
  <c r="N130" i="13"/>
  <c r="M130" i="13"/>
  <c r="L130" i="13"/>
  <c r="K130" i="13"/>
  <c r="J130" i="13"/>
  <c r="N129" i="13"/>
  <c r="M129" i="13"/>
  <c r="L129" i="13"/>
  <c r="K129" i="13"/>
  <c r="J129" i="13"/>
  <c r="N128" i="13"/>
  <c r="M128" i="13"/>
  <c r="L128" i="13"/>
  <c r="K128" i="13"/>
  <c r="J128" i="13"/>
  <c r="O128" i="13" s="1"/>
  <c r="N127" i="13"/>
  <c r="M127" i="13"/>
  <c r="L127" i="13"/>
  <c r="K127" i="13"/>
  <c r="J127" i="13"/>
  <c r="N126" i="13"/>
  <c r="M126" i="13"/>
  <c r="L126" i="13"/>
  <c r="K126" i="13"/>
  <c r="O126" i="13" s="1"/>
  <c r="J126" i="13"/>
  <c r="N125" i="13"/>
  <c r="M125" i="13"/>
  <c r="L125" i="13"/>
  <c r="K125" i="13"/>
  <c r="J125" i="13"/>
  <c r="N124" i="13"/>
  <c r="M124" i="13"/>
  <c r="L124" i="13"/>
  <c r="K124" i="13"/>
  <c r="J124" i="13"/>
  <c r="N123" i="13"/>
  <c r="M123" i="13"/>
  <c r="L123" i="13"/>
  <c r="K123" i="13"/>
  <c r="O123" i="13" s="1"/>
  <c r="J123" i="13"/>
  <c r="N122" i="13"/>
  <c r="M122" i="13"/>
  <c r="L122" i="13"/>
  <c r="K122" i="13"/>
  <c r="J122" i="13"/>
  <c r="N121" i="13"/>
  <c r="M121" i="13"/>
  <c r="L121" i="13"/>
  <c r="K121" i="13"/>
  <c r="J121" i="13"/>
  <c r="N120" i="13"/>
  <c r="M120" i="13"/>
  <c r="L120" i="13"/>
  <c r="K120" i="13"/>
  <c r="J120" i="13"/>
  <c r="N119" i="13"/>
  <c r="M119" i="13"/>
  <c r="L119" i="13"/>
  <c r="K119" i="13"/>
  <c r="J119" i="13"/>
  <c r="N118" i="13"/>
  <c r="M118" i="13"/>
  <c r="L118" i="13"/>
  <c r="K118" i="13"/>
  <c r="J118" i="13"/>
  <c r="N117" i="13"/>
  <c r="M117" i="13"/>
  <c r="L117" i="13"/>
  <c r="K117" i="13"/>
  <c r="J117" i="13"/>
  <c r="N116" i="13"/>
  <c r="M116" i="13"/>
  <c r="L116" i="13"/>
  <c r="K116" i="13"/>
  <c r="J116" i="13"/>
  <c r="N115" i="13"/>
  <c r="M115" i="13"/>
  <c r="L115" i="13"/>
  <c r="K115" i="13"/>
  <c r="J115" i="13"/>
  <c r="O115" i="13" s="1"/>
  <c r="N114" i="13"/>
  <c r="M114" i="13"/>
  <c r="L114" i="13"/>
  <c r="K114" i="13"/>
  <c r="J114" i="13"/>
  <c r="N113" i="13"/>
  <c r="M113" i="13"/>
  <c r="L113" i="13"/>
  <c r="K113" i="13"/>
  <c r="J113" i="13"/>
  <c r="N112" i="13"/>
  <c r="M112" i="13"/>
  <c r="L112" i="13"/>
  <c r="K112" i="13"/>
  <c r="J112" i="13"/>
  <c r="N111" i="13"/>
  <c r="M111" i="13"/>
  <c r="L111" i="13"/>
  <c r="K111" i="13"/>
  <c r="J111" i="13"/>
  <c r="N110" i="13"/>
  <c r="M110" i="13"/>
  <c r="L110" i="13"/>
  <c r="K110" i="13"/>
  <c r="J110" i="13"/>
  <c r="O110" i="13" s="1"/>
  <c r="N109" i="13"/>
  <c r="M109" i="13"/>
  <c r="L109" i="13"/>
  <c r="K109" i="13"/>
  <c r="J109" i="13"/>
  <c r="N108" i="13"/>
  <c r="M108" i="13"/>
  <c r="L108" i="13"/>
  <c r="K108" i="13"/>
  <c r="J108" i="13"/>
  <c r="O108" i="13" s="1"/>
  <c r="N107" i="13"/>
  <c r="M107" i="13"/>
  <c r="L107" i="13"/>
  <c r="K107" i="13"/>
  <c r="J107" i="13"/>
  <c r="N106" i="13"/>
  <c r="M106" i="13"/>
  <c r="L106" i="13"/>
  <c r="K106" i="13"/>
  <c r="J106" i="13"/>
  <c r="N105" i="13"/>
  <c r="M105" i="13"/>
  <c r="L105" i="13"/>
  <c r="K105" i="13"/>
  <c r="J105" i="13"/>
  <c r="N104" i="13"/>
  <c r="M104" i="13"/>
  <c r="L104" i="13"/>
  <c r="K104" i="13"/>
  <c r="J104" i="13"/>
  <c r="N103" i="13"/>
  <c r="M103" i="13"/>
  <c r="L103" i="13"/>
  <c r="K103" i="13"/>
  <c r="J103" i="13"/>
  <c r="O103" i="13" s="1"/>
  <c r="N102" i="13"/>
  <c r="M102" i="13"/>
  <c r="L102" i="13"/>
  <c r="K102" i="13"/>
  <c r="J102" i="13"/>
  <c r="O102" i="13" s="1"/>
  <c r="N101" i="13"/>
  <c r="M101" i="13"/>
  <c r="L101" i="13"/>
  <c r="K101" i="13"/>
  <c r="J101" i="13"/>
  <c r="N100" i="13"/>
  <c r="M100" i="13"/>
  <c r="L100" i="13"/>
  <c r="K100" i="13"/>
  <c r="J100" i="13"/>
  <c r="N99" i="13"/>
  <c r="M99" i="13"/>
  <c r="L99" i="13"/>
  <c r="K99" i="13"/>
  <c r="J99" i="13"/>
  <c r="N98" i="13"/>
  <c r="M98" i="13"/>
  <c r="L98" i="13"/>
  <c r="K98" i="13"/>
  <c r="J98" i="13"/>
  <c r="N97" i="13"/>
  <c r="M97" i="13"/>
  <c r="L97" i="13"/>
  <c r="K97" i="13"/>
  <c r="J97" i="13"/>
  <c r="N96" i="13"/>
  <c r="M96" i="13"/>
  <c r="L96" i="13"/>
  <c r="K96" i="13"/>
  <c r="J96" i="13"/>
  <c r="N95" i="13"/>
  <c r="M95" i="13"/>
  <c r="L95" i="13"/>
  <c r="K95" i="13"/>
  <c r="J95" i="13"/>
  <c r="N94" i="13"/>
  <c r="M94" i="13"/>
  <c r="L94" i="13"/>
  <c r="K94" i="13"/>
  <c r="J94" i="13"/>
  <c r="N93" i="13"/>
  <c r="M93" i="13"/>
  <c r="L93" i="13"/>
  <c r="K93" i="13"/>
  <c r="J93" i="13"/>
  <c r="N92" i="13"/>
  <c r="M92" i="13"/>
  <c r="L92" i="13"/>
  <c r="K92" i="13"/>
  <c r="J92" i="13"/>
  <c r="N91" i="13"/>
  <c r="M91" i="13"/>
  <c r="L91" i="13"/>
  <c r="K91" i="13"/>
  <c r="J91" i="13"/>
  <c r="N90" i="13"/>
  <c r="M90" i="13"/>
  <c r="L90" i="13"/>
  <c r="K90" i="13"/>
  <c r="J90" i="13"/>
  <c r="N89" i="13"/>
  <c r="M89" i="13"/>
  <c r="L89" i="13"/>
  <c r="K89" i="13"/>
  <c r="J89" i="13"/>
  <c r="N88" i="13"/>
  <c r="M88" i="13"/>
  <c r="L88" i="13"/>
  <c r="K88" i="13"/>
  <c r="J88" i="13"/>
  <c r="N87" i="13"/>
  <c r="M87" i="13"/>
  <c r="L87" i="13"/>
  <c r="K87" i="13"/>
  <c r="J87" i="13"/>
  <c r="N86" i="13"/>
  <c r="M86" i="13"/>
  <c r="L86" i="13"/>
  <c r="K86" i="13"/>
  <c r="J86" i="13"/>
  <c r="N85" i="13"/>
  <c r="M85" i="13"/>
  <c r="L85" i="13"/>
  <c r="K85" i="13"/>
  <c r="J85" i="13"/>
  <c r="N84" i="13"/>
  <c r="M84" i="13"/>
  <c r="L84" i="13"/>
  <c r="K84" i="13"/>
  <c r="J84" i="13"/>
  <c r="N83" i="13"/>
  <c r="M83" i="13"/>
  <c r="L83" i="13"/>
  <c r="K83" i="13"/>
  <c r="J83" i="13"/>
  <c r="N82" i="13"/>
  <c r="M82" i="13"/>
  <c r="L82" i="13"/>
  <c r="K82" i="13"/>
  <c r="J82" i="13"/>
  <c r="N81" i="13"/>
  <c r="M81" i="13"/>
  <c r="L81" i="13"/>
  <c r="K81" i="13"/>
  <c r="J81" i="13"/>
  <c r="N80" i="13"/>
  <c r="M80" i="13"/>
  <c r="L80" i="13"/>
  <c r="K80" i="13"/>
  <c r="J80" i="13"/>
  <c r="N79" i="13"/>
  <c r="M79" i="13"/>
  <c r="L79" i="13"/>
  <c r="K79" i="13"/>
  <c r="J79" i="13"/>
  <c r="N78" i="13"/>
  <c r="M78" i="13"/>
  <c r="L78" i="13"/>
  <c r="K78" i="13"/>
  <c r="J78" i="13"/>
  <c r="N77" i="13"/>
  <c r="M77" i="13"/>
  <c r="L77" i="13"/>
  <c r="K77" i="13"/>
  <c r="J77" i="13"/>
  <c r="N76" i="13"/>
  <c r="M76" i="13"/>
  <c r="L76" i="13"/>
  <c r="K76" i="13"/>
  <c r="J76" i="13"/>
  <c r="N75" i="13"/>
  <c r="M75" i="13"/>
  <c r="L75" i="13"/>
  <c r="K75" i="13"/>
  <c r="J75" i="13"/>
  <c r="N74" i="13"/>
  <c r="M74" i="13"/>
  <c r="L74" i="13"/>
  <c r="K74" i="13"/>
  <c r="J74" i="13"/>
  <c r="N73" i="13"/>
  <c r="M73" i="13"/>
  <c r="L73" i="13"/>
  <c r="K73" i="13"/>
  <c r="J73" i="13"/>
  <c r="N72" i="13"/>
  <c r="M72" i="13"/>
  <c r="L72" i="13"/>
  <c r="K72" i="13"/>
  <c r="J72" i="13"/>
  <c r="N71" i="13"/>
  <c r="M71" i="13"/>
  <c r="L71" i="13"/>
  <c r="K71" i="13"/>
  <c r="J71" i="13"/>
  <c r="N70" i="13"/>
  <c r="M70" i="13"/>
  <c r="L70" i="13"/>
  <c r="K70" i="13"/>
  <c r="J70" i="13"/>
  <c r="N69" i="13"/>
  <c r="M69" i="13"/>
  <c r="L69" i="13"/>
  <c r="K69" i="13"/>
  <c r="J69" i="13"/>
  <c r="N68" i="13"/>
  <c r="M68" i="13"/>
  <c r="L68" i="13"/>
  <c r="K68" i="13"/>
  <c r="J68" i="13"/>
  <c r="N67" i="13"/>
  <c r="M67" i="13"/>
  <c r="L67" i="13"/>
  <c r="K67" i="13"/>
  <c r="J67" i="13"/>
  <c r="N66" i="13"/>
  <c r="M66" i="13"/>
  <c r="L66" i="13"/>
  <c r="K66" i="13"/>
  <c r="J66" i="13"/>
  <c r="N65" i="13"/>
  <c r="M65" i="13"/>
  <c r="L65" i="13"/>
  <c r="K65" i="13"/>
  <c r="J65" i="13"/>
  <c r="N64" i="13"/>
  <c r="M64" i="13"/>
  <c r="L64" i="13"/>
  <c r="K64" i="13"/>
  <c r="J64" i="13"/>
  <c r="N63" i="13"/>
  <c r="M63" i="13"/>
  <c r="L63" i="13"/>
  <c r="K63" i="13"/>
  <c r="J63" i="13"/>
  <c r="N62" i="13"/>
  <c r="M62" i="13"/>
  <c r="L62" i="13"/>
  <c r="K62" i="13"/>
  <c r="J62" i="13"/>
  <c r="N61" i="13"/>
  <c r="M61" i="13"/>
  <c r="L61" i="13"/>
  <c r="K61" i="13"/>
  <c r="J61" i="13"/>
  <c r="N60" i="13"/>
  <c r="M60" i="13"/>
  <c r="L60" i="13"/>
  <c r="K60" i="13"/>
  <c r="J60" i="13"/>
  <c r="N59" i="13"/>
  <c r="M59" i="13"/>
  <c r="L59" i="13"/>
  <c r="K59" i="13"/>
  <c r="J59" i="13"/>
  <c r="N58" i="13"/>
  <c r="M58" i="13"/>
  <c r="L58" i="13"/>
  <c r="K58" i="13"/>
  <c r="J58" i="13"/>
  <c r="N57" i="13"/>
  <c r="M57" i="13"/>
  <c r="L57" i="13"/>
  <c r="K57" i="13"/>
  <c r="J57" i="13"/>
  <c r="N56" i="13"/>
  <c r="M56" i="13"/>
  <c r="L56" i="13"/>
  <c r="K56" i="13"/>
  <c r="J56" i="13"/>
  <c r="N55" i="13"/>
  <c r="M55" i="13"/>
  <c r="L55" i="13"/>
  <c r="K55" i="13"/>
  <c r="J55" i="13"/>
  <c r="N54" i="13"/>
  <c r="M54" i="13"/>
  <c r="L54" i="13"/>
  <c r="K54" i="13"/>
  <c r="J54" i="13"/>
  <c r="N53" i="13"/>
  <c r="M53" i="13"/>
  <c r="L53" i="13"/>
  <c r="K53" i="13"/>
  <c r="J53" i="13"/>
  <c r="N52" i="13"/>
  <c r="M52" i="13"/>
  <c r="L52" i="13"/>
  <c r="K52" i="13"/>
  <c r="J52" i="13"/>
  <c r="N51" i="13"/>
  <c r="M51" i="13"/>
  <c r="L51" i="13"/>
  <c r="K51" i="13"/>
  <c r="J51" i="13"/>
  <c r="N50" i="13"/>
  <c r="M50" i="13"/>
  <c r="L50" i="13"/>
  <c r="K50" i="13"/>
  <c r="J50" i="13"/>
  <c r="N49" i="13"/>
  <c r="M49" i="13"/>
  <c r="L49" i="13"/>
  <c r="K49" i="13"/>
  <c r="J49" i="13"/>
  <c r="N48" i="13"/>
  <c r="M48" i="13"/>
  <c r="L48" i="13"/>
  <c r="K48" i="13"/>
  <c r="J48" i="13"/>
  <c r="N47" i="13"/>
  <c r="M47" i="13"/>
  <c r="L47" i="13"/>
  <c r="K47" i="13"/>
  <c r="J47" i="13"/>
  <c r="N46" i="13"/>
  <c r="M46" i="13"/>
  <c r="L46" i="13"/>
  <c r="K46" i="13"/>
  <c r="J46" i="13"/>
  <c r="N45" i="13"/>
  <c r="M45" i="13"/>
  <c r="L45" i="13"/>
  <c r="K45" i="13"/>
  <c r="J45" i="13"/>
  <c r="N44" i="13"/>
  <c r="M44" i="13"/>
  <c r="L44" i="13"/>
  <c r="K44" i="13"/>
  <c r="J44" i="13"/>
  <c r="N43" i="13"/>
  <c r="M43" i="13"/>
  <c r="O43" i="13" s="1"/>
  <c r="L43" i="13"/>
  <c r="K43" i="13"/>
  <c r="J43" i="13"/>
  <c r="N42" i="13"/>
  <c r="M42" i="13"/>
  <c r="L42" i="13"/>
  <c r="K42" i="13"/>
  <c r="J42" i="13"/>
  <c r="N41" i="13"/>
  <c r="M41" i="13"/>
  <c r="L41" i="13"/>
  <c r="K41" i="13"/>
  <c r="O41" i="13" s="1"/>
  <c r="J41" i="13"/>
  <c r="N40" i="13"/>
  <c r="M40" i="13"/>
  <c r="L40" i="13"/>
  <c r="K40" i="13"/>
  <c r="J40" i="13"/>
  <c r="N39" i="13"/>
  <c r="M39" i="13"/>
  <c r="L39" i="13"/>
  <c r="K39" i="13"/>
  <c r="J39" i="13"/>
  <c r="N38" i="13"/>
  <c r="M38" i="13"/>
  <c r="L38" i="13"/>
  <c r="K38" i="13"/>
  <c r="J38" i="13"/>
  <c r="N37" i="13"/>
  <c r="M37" i="13"/>
  <c r="L37" i="13"/>
  <c r="K37" i="13"/>
  <c r="J37" i="13"/>
  <c r="N36" i="13"/>
  <c r="M36" i="13"/>
  <c r="L36" i="13"/>
  <c r="K36" i="13"/>
  <c r="J36" i="13"/>
  <c r="N35" i="13"/>
  <c r="M35" i="13"/>
  <c r="O35" i="13" s="1"/>
  <c r="L35" i="13"/>
  <c r="K35" i="13"/>
  <c r="J35" i="13"/>
  <c r="N34" i="13"/>
  <c r="M34" i="13"/>
  <c r="L34" i="13"/>
  <c r="K34" i="13"/>
  <c r="J34" i="13"/>
  <c r="N33" i="13"/>
  <c r="M33" i="13"/>
  <c r="L33" i="13"/>
  <c r="K33" i="13"/>
  <c r="O33" i="13" s="1"/>
  <c r="J33" i="13"/>
  <c r="N32" i="13"/>
  <c r="M32" i="13"/>
  <c r="L32" i="13"/>
  <c r="K32" i="13"/>
  <c r="J32" i="13"/>
  <c r="N31" i="13"/>
  <c r="M31" i="13"/>
  <c r="L31" i="13"/>
  <c r="K31" i="13"/>
  <c r="J31" i="13"/>
  <c r="N30" i="13"/>
  <c r="M30" i="13"/>
  <c r="L30" i="13"/>
  <c r="K30" i="13"/>
  <c r="J30" i="13"/>
  <c r="N29" i="13"/>
  <c r="M29" i="13"/>
  <c r="L29" i="13"/>
  <c r="K29" i="13"/>
  <c r="J29" i="13"/>
  <c r="N28" i="13"/>
  <c r="M28" i="13"/>
  <c r="L28" i="13"/>
  <c r="K28" i="13"/>
  <c r="J28" i="13"/>
  <c r="N27" i="13"/>
  <c r="M27" i="13"/>
  <c r="L27" i="13"/>
  <c r="K27" i="13"/>
  <c r="J27" i="13"/>
  <c r="N26" i="13"/>
  <c r="M26" i="13"/>
  <c r="L26" i="13"/>
  <c r="K26" i="13"/>
  <c r="J26" i="13"/>
  <c r="N25" i="13"/>
  <c r="M25" i="13"/>
  <c r="L25" i="13"/>
  <c r="K25" i="13"/>
  <c r="J25" i="13"/>
  <c r="R24" i="13"/>
  <c r="R25" i="13" s="1"/>
  <c r="N24" i="13"/>
  <c r="M24" i="13"/>
  <c r="L24" i="13"/>
  <c r="K24" i="13"/>
  <c r="J24" i="13"/>
  <c r="N23" i="13"/>
  <c r="M23" i="13"/>
  <c r="L23" i="13"/>
  <c r="K23" i="13"/>
  <c r="J23" i="13"/>
  <c r="N22" i="13"/>
  <c r="M22" i="13"/>
  <c r="L22" i="13"/>
  <c r="K22" i="13"/>
  <c r="J22" i="13"/>
  <c r="O22" i="13" s="1"/>
  <c r="T21" i="13"/>
  <c r="N21" i="13"/>
  <c r="M21" i="13"/>
  <c r="L21" i="13"/>
  <c r="K21" i="13"/>
  <c r="J21" i="13"/>
  <c r="N20" i="13"/>
  <c r="M20" i="13"/>
  <c r="L20" i="13"/>
  <c r="K20" i="13"/>
  <c r="J20" i="13"/>
  <c r="R19" i="13" a="1"/>
  <c r="R19" i="13" s="1"/>
  <c r="N19" i="13"/>
  <c r="M19" i="13"/>
  <c r="L19" i="13"/>
  <c r="K19" i="13"/>
  <c r="J19" i="13"/>
  <c r="N18" i="13"/>
  <c r="M18" i="13"/>
  <c r="L18" i="13"/>
  <c r="K18" i="13"/>
  <c r="J18" i="13"/>
  <c r="O18" i="13" s="1"/>
  <c r="N17" i="13"/>
  <c r="M17" i="13"/>
  <c r="L17" i="13"/>
  <c r="K17" i="13"/>
  <c r="J17" i="13"/>
  <c r="N16" i="13"/>
  <c r="M16" i="13"/>
  <c r="L16" i="13"/>
  <c r="K16" i="13"/>
  <c r="O16" i="13" s="1"/>
  <c r="J16" i="13"/>
  <c r="N15" i="13"/>
  <c r="M15" i="13"/>
  <c r="L15" i="13"/>
  <c r="K15" i="13"/>
  <c r="J15" i="13"/>
  <c r="N14" i="13"/>
  <c r="M14" i="13"/>
  <c r="L14" i="13"/>
  <c r="K14" i="13"/>
  <c r="J14" i="13"/>
  <c r="N13" i="13"/>
  <c r="M13" i="13"/>
  <c r="L13" i="13"/>
  <c r="K13" i="13"/>
  <c r="J13" i="13"/>
  <c r="N12" i="13"/>
  <c r="M12" i="13"/>
  <c r="L12" i="13"/>
  <c r="K12" i="13"/>
  <c r="J12" i="13"/>
  <c r="N11" i="13"/>
  <c r="M11" i="13"/>
  <c r="L11" i="13"/>
  <c r="K11" i="13"/>
  <c r="J11" i="13"/>
  <c r="N10" i="13"/>
  <c r="M10" i="13"/>
  <c r="L10" i="13"/>
  <c r="K10" i="13"/>
  <c r="J10" i="13"/>
  <c r="N9" i="13"/>
  <c r="M9" i="13"/>
  <c r="L9" i="13"/>
  <c r="K9" i="13"/>
  <c r="J9" i="13"/>
  <c r="N8" i="13"/>
  <c r="M8" i="13"/>
  <c r="U4" i="13" s="1"/>
  <c r="L8" i="13"/>
  <c r="K8" i="13"/>
  <c r="J8" i="13"/>
  <c r="N7" i="13"/>
  <c r="M7" i="13"/>
  <c r="L7" i="13"/>
  <c r="K7" i="13"/>
  <c r="J7" i="13"/>
  <c r="N6" i="13"/>
  <c r="M6" i="13"/>
  <c r="L6" i="13"/>
  <c r="K6" i="13"/>
  <c r="J6" i="13"/>
  <c r="V5" i="13"/>
  <c r="U5" i="13"/>
  <c r="T5" i="13"/>
  <c r="N5" i="13"/>
  <c r="M5" i="13"/>
  <c r="L5" i="13"/>
  <c r="K5" i="13"/>
  <c r="J5" i="13"/>
  <c r="N4" i="13"/>
  <c r="M4" i="13"/>
  <c r="L4" i="13"/>
  <c r="O4" i="13" s="1"/>
  <c r="K4" i="13"/>
  <c r="J4" i="13"/>
  <c r="N3" i="13"/>
  <c r="V6" i="13" s="1"/>
  <c r="M3" i="13"/>
  <c r="U6" i="13" s="1"/>
  <c r="L3" i="13"/>
  <c r="T6" i="13" s="1"/>
  <c r="K3" i="13"/>
  <c r="S6" i="13" s="1"/>
  <c r="J3" i="13"/>
  <c r="O312" i="13" l="1"/>
  <c r="O569" i="13"/>
  <c r="O578" i="13"/>
  <c r="O604" i="13"/>
  <c r="O709" i="13"/>
  <c r="O712" i="13"/>
  <c r="O717" i="13"/>
  <c r="O725" i="13"/>
  <c r="O733" i="13"/>
  <c r="O741" i="13"/>
  <c r="O749" i="13"/>
  <c r="O757" i="13"/>
  <c r="O765" i="13"/>
  <c r="O773" i="13"/>
  <c r="O790" i="13"/>
  <c r="O822" i="13"/>
  <c r="O854" i="13"/>
  <c r="O1044" i="13"/>
  <c r="O1117" i="13"/>
  <c r="O1151" i="13"/>
  <c r="V4" i="13"/>
  <c r="AD5" i="13" s="1"/>
  <c r="O104" i="13"/>
  <c r="O152" i="13"/>
  <c r="O192" i="13"/>
  <c r="O232" i="13"/>
  <c r="O31" i="13"/>
  <c r="O39" i="13"/>
  <c r="O63" i="13"/>
  <c r="O79" i="13"/>
  <c r="O95" i="13"/>
  <c r="O240" i="13"/>
  <c r="O291" i="13"/>
  <c r="O294" i="13"/>
  <c r="O335" i="13"/>
  <c r="O344" i="13"/>
  <c r="O376" i="13"/>
  <c r="O447" i="13"/>
  <c r="O479" i="13"/>
  <c r="O537" i="13"/>
  <c r="O560" i="13"/>
  <c r="O589" i="13"/>
  <c r="O617" i="13"/>
  <c r="O798" i="13"/>
  <c r="O813" i="13"/>
  <c r="O830" i="13"/>
  <c r="O877" i="13"/>
  <c r="O880" i="13"/>
  <c r="O924" i="13"/>
  <c r="O927" i="13"/>
  <c r="O951" i="13"/>
  <c r="O972" i="13"/>
  <c r="O1071" i="13"/>
  <c r="O1165" i="13"/>
  <c r="O36" i="13"/>
  <c r="O44" i="13"/>
  <c r="O120" i="13"/>
  <c r="O140" i="13"/>
  <c r="O160" i="13"/>
  <c r="O200" i="13"/>
  <c r="O288" i="13"/>
  <c r="O296" i="13"/>
  <c r="O320" i="13"/>
  <c r="O352" i="13"/>
  <c r="O384" i="13"/>
  <c r="O505" i="13"/>
  <c r="O557" i="13"/>
  <c r="R6" i="13"/>
  <c r="O3" i="13"/>
  <c r="S5" i="13"/>
  <c r="O25" i="13"/>
  <c r="O49" i="13"/>
  <c r="O57" i="13"/>
  <c r="O65" i="13"/>
  <c r="O73" i="13"/>
  <c r="O81" i="13"/>
  <c r="O89" i="13"/>
  <c r="O97" i="13"/>
  <c r="O143" i="13"/>
  <c r="O208" i="13"/>
  <c r="O248" i="13"/>
  <c r="O332" i="13"/>
  <c r="O424" i="13"/>
  <c r="O597" i="13"/>
  <c r="O639" i="13"/>
  <c r="O789" i="13"/>
  <c r="O806" i="13"/>
  <c r="O838" i="13"/>
  <c r="O891" i="13"/>
  <c r="O959" i="13"/>
  <c r="O962" i="13"/>
  <c r="O1037" i="13"/>
  <c r="O1040" i="13"/>
  <c r="O1133" i="13"/>
  <c r="O7" i="13"/>
  <c r="O21" i="13"/>
  <c r="O111" i="13"/>
  <c r="O176" i="13"/>
  <c r="O216" i="13"/>
  <c r="O264" i="13"/>
  <c r="O613" i="13"/>
  <c r="O616" i="13"/>
  <c r="O636" i="13"/>
  <c r="O647" i="13"/>
  <c r="O750" i="13"/>
  <c r="O758" i="13"/>
  <c r="O766" i="13"/>
  <c r="O899" i="13"/>
  <c r="O997" i="13"/>
  <c r="O1039" i="13"/>
  <c r="O1101" i="13"/>
  <c r="O1135" i="13"/>
  <c r="O136" i="13"/>
  <c r="O224" i="13"/>
  <c r="O272" i="13"/>
  <c r="O316" i="13"/>
  <c r="O336" i="13"/>
  <c r="O368" i="13"/>
  <c r="O400" i="13"/>
  <c r="O681" i="13"/>
  <c r="O780" i="13"/>
  <c r="O805" i="13"/>
  <c r="O814" i="13"/>
  <c r="O837" i="13"/>
  <c r="O846" i="13"/>
  <c r="O925" i="13"/>
  <c r="O1005" i="13"/>
  <c r="O1047" i="13"/>
  <c r="O1149" i="13"/>
  <c r="O6" i="13"/>
  <c r="O61" i="13"/>
  <c r="O77" i="13"/>
  <c r="O93" i="13"/>
  <c r="O184" i="13"/>
  <c r="O425" i="13"/>
  <c r="O439" i="13"/>
  <c r="O471" i="13"/>
  <c r="O615" i="13"/>
  <c r="O661" i="13"/>
  <c r="O788" i="13"/>
  <c r="O943" i="13"/>
  <c r="O1036" i="13"/>
  <c r="O1069" i="13"/>
  <c r="O1103" i="13"/>
  <c r="O1115" i="13"/>
  <c r="AC1162" i="13"/>
  <c r="AC1154" i="13"/>
  <c r="AC1146" i="13"/>
  <c r="AC1138" i="13"/>
  <c r="AC1130" i="13"/>
  <c r="AC1122" i="13"/>
  <c r="AC1114" i="13"/>
  <c r="AC1106" i="13"/>
  <c r="AC1098" i="13"/>
  <c r="AC1090" i="13"/>
  <c r="AC1082" i="13"/>
  <c r="AC1074" i="13"/>
  <c r="AC1066" i="13"/>
  <c r="AC1159" i="13"/>
  <c r="AC1151" i="13"/>
  <c r="AC1143" i="13"/>
  <c r="AC1135" i="13"/>
  <c r="AC1127" i="13"/>
  <c r="AC1119" i="13"/>
  <c r="AC1111" i="13"/>
  <c r="AC1103" i="13"/>
  <c r="AC1095" i="13"/>
  <c r="AC1087" i="13"/>
  <c r="AC1079" i="13"/>
  <c r="AC1115" i="13"/>
  <c r="AC1107" i="13"/>
  <c r="AC1099" i="13"/>
  <c r="AC1165" i="13"/>
  <c r="AC1157" i="13"/>
  <c r="AC1149" i="13"/>
  <c r="AC1164" i="13"/>
  <c r="AC1148" i="13"/>
  <c r="AC1132" i="13"/>
  <c r="AC1116" i="13"/>
  <c r="AC1100" i="13"/>
  <c r="AC1084" i="13"/>
  <c r="AC1068" i="13"/>
  <c r="AC1047" i="13"/>
  <c r="AC1039" i="13"/>
  <c r="AC1031" i="13"/>
  <c r="AC1023" i="13"/>
  <c r="AC1156" i="13"/>
  <c r="AC1140" i="13"/>
  <c r="AC1124" i="13"/>
  <c r="AC1108" i="13"/>
  <c r="AC1092" i="13"/>
  <c r="AC1076" i="13"/>
  <c r="AC1060" i="13"/>
  <c r="AC1057" i="13"/>
  <c r="AC1051" i="13"/>
  <c r="AC1043" i="13"/>
  <c r="AC1035" i="13"/>
  <c r="AC1036" i="13"/>
  <c r="AC1007" i="13"/>
  <c r="AC1010" i="13"/>
  <c r="AC1008" i="13"/>
  <c r="AC979" i="13"/>
  <c r="AC972" i="13"/>
  <c r="AC1028" i="13"/>
  <c r="AC1027" i="13"/>
  <c r="AC1020" i="13"/>
  <c r="AC1019" i="13"/>
  <c r="AC1011" i="13"/>
  <c r="AC1052" i="13"/>
  <c r="AC1038" i="13"/>
  <c r="AC1016" i="13"/>
  <c r="AC1004" i="13"/>
  <c r="AC999" i="13"/>
  <c r="AC996" i="13"/>
  <c r="AC991" i="13"/>
  <c r="AC988" i="13"/>
  <c r="AC1032" i="13"/>
  <c r="AC963" i="13"/>
  <c r="AC1005" i="13"/>
  <c r="AC1015" i="13"/>
  <c r="AC975" i="13"/>
  <c r="AC964" i="13"/>
  <c r="AC1044" i="13"/>
  <c r="AC987" i="13"/>
  <c r="AC976" i="13"/>
  <c r="AC915" i="13"/>
  <c r="AC907" i="13"/>
  <c r="AC899" i="13"/>
  <c r="AC891" i="13"/>
  <c r="AC883" i="13"/>
  <c r="AC875" i="13"/>
  <c r="AC995" i="13"/>
  <c r="AC955" i="13"/>
  <c r="AC954" i="13"/>
  <c r="AC947" i="13"/>
  <c r="AC946" i="13"/>
  <c r="AC939" i="13"/>
  <c r="AC938" i="13"/>
  <c r="AC931" i="13"/>
  <c r="AC930" i="13"/>
  <c r="AC920" i="13"/>
  <c r="AC912" i="13"/>
  <c r="AC904" i="13"/>
  <c r="AC896" i="13"/>
  <c r="AC888" i="13"/>
  <c r="AC1003" i="13"/>
  <c r="AC1030" i="13"/>
  <c r="AC989" i="13"/>
  <c r="AC973" i="13"/>
  <c r="AC960" i="13"/>
  <c r="AC951" i="13"/>
  <c r="AC852" i="13"/>
  <c r="AC844" i="13"/>
  <c r="AC1048" i="13"/>
  <c r="AC922" i="13"/>
  <c r="AC901" i="13"/>
  <c r="AC900" i="13"/>
  <c r="AC890" i="13"/>
  <c r="AC980" i="13"/>
  <c r="AC923" i="13"/>
  <c r="AC846" i="13"/>
  <c r="AC924" i="13"/>
  <c r="AC914" i="13"/>
  <c r="AC893" i="13"/>
  <c r="AC880" i="13"/>
  <c r="AC872" i="13"/>
  <c r="AC859" i="13"/>
  <c r="AC851" i="13"/>
  <c r="AC843" i="13"/>
  <c r="AC835" i="13"/>
  <c r="AC827" i="13"/>
  <c r="AC819" i="13"/>
  <c r="AC795" i="13"/>
  <c r="AC787" i="13"/>
  <c r="AC779" i="13"/>
  <c r="AC771" i="13"/>
  <c r="AC763" i="13"/>
  <c r="AC935" i="13"/>
  <c r="AC869" i="13"/>
  <c r="AC943" i="13"/>
  <c r="AC909" i="13"/>
  <c r="AC908" i="13"/>
  <c r="AC898" i="13"/>
  <c r="AC867" i="13"/>
  <c r="AC876" i="13"/>
  <c r="AC836" i="13"/>
  <c r="AC804" i="13"/>
  <c r="AC997" i="13"/>
  <c r="AC971" i="13"/>
  <c r="AC884" i="13"/>
  <c r="AC877" i="13"/>
  <c r="AC861" i="13"/>
  <c r="AC856" i="13"/>
  <c r="AC845" i="13"/>
  <c r="AC837" i="13"/>
  <c r="AC816" i="13"/>
  <c r="AC805" i="13"/>
  <c r="AC927" i="13"/>
  <c r="AC916" i="13"/>
  <c r="AC828" i="13"/>
  <c r="AC906" i="13"/>
  <c r="AC885" i="13"/>
  <c r="AC840" i="13"/>
  <c r="AC829" i="13"/>
  <c r="AC808" i="13"/>
  <c r="AC797" i="13"/>
  <c r="AC917" i="13"/>
  <c r="AC820" i="13"/>
  <c r="AC940" i="13"/>
  <c r="AC882" i="13"/>
  <c r="AC874" i="13"/>
  <c r="AC812" i="13"/>
  <c r="AC788" i="13"/>
  <c r="AC780" i="13"/>
  <c r="AC772" i="13"/>
  <c r="AC824" i="13"/>
  <c r="AC773" i="13"/>
  <c r="AC864" i="13"/>
  <c r="AC848" i="13"/>
  <c r="AC711" i="13"/>
  <c r="AC703" i="13"/>
  <c r="AC695" i="13"/>
  <c r="AC687" i="13"/>
  <c r="AC679" i="13"/>
  <c r="AC671" i="13"/>
  <c r="AC663" i="13"/>
  <c r="AC655" i="13"/>
  <c r="AC647" i="13"/>
  <c r="AC639" i="13"/>
  <c r="AC631" i="13"/>
  <c r="AC623" i="13"/>
  <c r="AC615" i="13"/>
  <c r="AC599" i="13"/>
  <c r="AC591" i="13"/>
  <c r="AC948" i="13"/>
  <c r="AC832" i="13"/>
  <c r="AC800" i="13"/>
  <c r="AC796" i="13"/>
  <c r="AC792" i="13"/>
  <c r="AC853" i="13"/>
  <c r="AC789" i="13"/>
  <c r="AC776" i="13"/>
  <c r="AC764" i="13"/>
  <c r="AC758" i="13"/>
  <c r="AC756" i="13"/>
  <c r="AC750" i="13"/>
  <c r="AC748" i="13"/>
  <c r="AC742" i="13"/>
  <c r="AC740" i="13"/>
  <c r="AC734" i="13"/>
  <c r="AC732" i="13"/>
  <c r="AC726" i="13"/>
  <c r="AC724" i="13"/>
  <c r="AC718" i="13"/>
  <c r="AC716" i="13"/>
  <c r="AC707" i="13"/>
  <c r="AC699" i="13"/>
  <c r="AC691" i="13"/>
  <c r="AC683" i="13"/>
  <c r="AC675" i="13"/>
  <c r="AC667" i="13"/>
  <c r="AC659" i="13"/>
  <c r="AC651" i="13"/>
  <c r="AC643" i="13"/>
  <c r="AC635" i="13"/>
  <c r="AC627" i="13"/>
  <c r="AC619" i="13"/>
  <c r="AC611" i="13"/>
  <c r="AC603" i="13"/>
  <c r="AC781" i="13"/>
  <c r="AC766" i="13"/>
  <c r="AC708" i="13"/>
  <c r="AC676" i="13"/>
  <c r="AC644" i="13"/>
  <c r="AC612" i="13"/>
  <c r="AC583" i="13"/>
  <c r="AC813" i="13"/>
  <c r="AC700" i="13"/>
  <c r="AC668" i="13"/>
  <c r="AC636" i="13"/>
  <c r="AC604" i="13"/>
  <c r="AC692" i="13"/>
  <c r="AC660" i="13"/>
  <c r="AC628" i="13"/>
  <c r="AC596" i="13"/>
  <c r="AC588" i="13"/>
  <c r="AC580" i="13"/>
  <c r="AC500" i="13"/>
  <c r="AC492" i="13"/>
  <c r="AC741" i="13"/>
  <c r="AC620" i="13"/>
  <c r="AC555" i="13"/>
  <c r="AC523" i="13"/>
  <c r="AC491" i="13"/>
  <c r="AC821" i="13"/>
  <c r="AC662" i="13"/>
  <c r="AC608" i="13"/>
  <c r="AC584" i="13"/>
  <c r="AC574" i="13"/>
  <c r="AC565" i="13"/>
  <c r="AC542" i="13"/>
  <c r="AC510" i="13"/>
  <c r="AC501" i="13"/>
  <c r="AC765" i="13"/>
  <c r="AC733" i="13"/>
  <c r="AC672" i="13"/>
  <c r="AC563" i="13"/>
  <c r="AC531" i="13"/>
  <c r="AC499" i="13"/>
  <c r="AC477" i="13"/>
  <c r="AC469" i="13"/>
  <c r="AC461" i="13"/>
  <c r="AC453" i="13"/>
  <c r="AC684" i="13"/>
  <c r="AC652" i="13"/>
  <c r="AC598" i="13"/>
  <c r="AC592" i="13"/>
  <c r="AC550" i="13"/>
  <c r="AC518" i="13"/>
  <c r="AC488" i="13"/>
  <c r="AC458" i="13"/>
  <c r="AC757" i="13"/>
  <c r="AC725" i="13"/>
  <c r="AC694" i="13"/>
  <c r="AC640" i="13"/>
  <c r="AC579" i="13"/>
  <c r="AC571" i="13"/>
  <c r="AC539" i="13"/>
  <c r="AC507" i="13"/>
  <c r="AC487" i="13"/>
  <c r="AC407" i="13"/>
  <c r="AC749" i="13"/>
  <c r="AC717" i="13"/>
  <c r="AC630" i="13"/>
  <c r="AC534" i="13"/>
  <c r="AC476" i="13"/>
  <c r="AC444" i="13"/>
  <c r="AC503" i="13"/>
  <c r="AC465" i="13"/>
  <c r="AC433" i="13"/>
  <c r="AC566" i="13"/>
  <c r="AC535" i="13"/>
  <c r="AC496" i="13"/>
  <c r="AC495" i="13"/>
  <c r="AC494" i="13"/>
  <c r="AC468" i="13"/>
  <c r="AC436" i="13"/>
  <c r="AC398" i="13"/>
  <c r="AC390" i="13"/>
  <c r="AC382" i="13"/>
  <c r="AC374" i="13"/>
  <c r="AC366" i="13"/>
  <c r="AC358" i="13"/>
  <c r="AC350" i="13"/>
  <c r="AC342" i="13"/>
  <c r="AC334" i="13"/>
  <c r="AC326" i="13"/>
  <c r="AC318" i="13"/>
  <c r="AC310" i="13"/>
  <c r="AC302" i="13"/>
  <c r="AC784" i="13"/>
  <c r="AC528" i="13"/>
  <c r="AC527" i="13"/>
  <c r="AC526" i="13"/>
  <c r="AC504" i="13"/>
  <c r="AC493" i="13"/>
  <c r="AC457" i="13"/>
  <c r="AC425" i="13"/>
  <c r="AC410" i="13"/>
  <c r="AC401" i="13"/>
  <c r="AC395" i="13"/>
  <c r="AC387" i="13"/>
  <c r="AC379" i="13"/>
  <c r="AC371" i="13"/>
  <c r="AC363" i="13"/>
  <c r="AC355" i="13"/>
  <c r="AC347" i="13"/>
  <c r="AC339" i="13"/>
  <c r="AC331" i="13"/>
  <c r="AC323" i="13"/>
  <c r="AC315" i="13"/>
  <c r="AC307" i="13"/>
  <c r="AC299" i="13"/>
  <c r="AC291" i="13"/>
  <c r="AC283" i="13"/>
  <c r="AC567" i="13"/>
  <c r="AC536" i="13"/>
  <c r="AC525" i="13"/>
  <c r="AC460" i="13"/>
  <c r="AC428" i="13"/>
  <c r="AC420" i="13"/>
  <c r="AC304" i="13"/>
  <c r="AC473" i="13"/>
  <c r="AC462" i="13"/>
  <c r="AC370" i="13"/>
  <c r="AC338" i="13"/>
  <c r="AC306" i="13"/>
  <c r="AC293" i="13"/>
  <c r="AC568" i="13"/>
  <c r="AC549" i="13"/>
  <c r="AC547" i="13"/>
  <c r="AC481" i="13"/>
  <c r="AC416" i="13"/>
  <c r="AC373" i="13"/>
  <c r="AC341" i="13"/>
  <c r="AC309" i="13"/>
  <c r="AC587" i="13"/>
  <c r="AC502" i="13"/>
  <c r="AC418" i="13"/>
  <c r="AC409" i="13"/>
  <c r="AC408" i="13"/>
  <c r="AC394" i="13"/>
  <c r="AC383" i="13"/>
  <c r="AC362" i="13"/>
  <c r="AC351" i="13"/>
  <c r="AC330" i="13"/>
  <c r="AC319" i="13"/>
  <c r="AC190" i="13"/>
  <c r="AC182" i="13"/>
  <c r="AC174" i="13"/>
  <c r="AC166" i="13"/>
  <c r="AC158" i="13"/>
  <c r="AC150" i="13"/>
  <c r="AC142" i="13"/>
  <c r="AC134" i="13"/>
  <c r="AC126" i="13"/>
  <c r="AC118" i="13"/>
  <c r="AC110" i="13"/>
  <c r="AC102" i="13"/>
  <c r="AC470" i="13"/>
  <c r="AC452" i="13"/>
  <c r="AC417" i="13"/>
  <c r="AC406" i="13"/>
  <c r="AC397" i="13"/>
  <c r="AC365" i="13"/>
  <c r="AC333" i="13"/>
  <c r="AC288" i="13"/>
  <c r="AC275" i="13"/>
  <c r="AC267" i="13"/>
  <c r="AC259" i="13"/>
  <c r="AC251" i="13"/>
  <c r="AC243" i="13"/>
  <c r="AC235" i="13"/>
  <c r="AC227" i="13"/>
  <c r="AC219" i="13"/>
  <c r="AC211" i="13"/>
  <c r="AC203" i="13"/>
  <c r="AC195" i="13"/>
  <c r="AC187" i="13"/>
  <c r="AC179" i="13"/>
  <c r="AC171" i="13"/>
  <c r="AC163" i="13"/>
  <c r="AC595" i="13"/>
  <c r="AC386" i="13"/>
  <c r="AC354" i="13"/>
  <c r="AC322" i="13"/>
  <c r="AC286" i="13"/>
  <c r="AC560" i="13"/>
  <c r="AC559" i="13"/>
  <c r="AC558" i="13"/>
  <c r="AC515" i="13"/>
  <c r="AC484" i="13"/>
  <c r="AC400" i="13"/>
  <c r="AC389" i="13"/>
  <c r="AC357" i="13"/>
  <c r="AC325" i="13"/>
  <c r="AC301" i="13"/>
  <c r="AC296" i="13"/>
  <c r="AC287" i="13"/>
  <c r="AC22" i="13"/>
  <c r="AC346" i="13"/>
  <c r="AC335" i="13"/>
  <c r="AC314" i="13"/>
  <c r="AC303" i="13"/>
  <c r="AC298" i="13"/>
  <c r="AC285" i="13"/>
  <c r="AC271" i="13"/>
  <c r="AC266" i="13"/>
  <c r="AC255" i="13"/>
  <c r="AC250" i="13"/>
  <c r="AC239" i="13"/>
  <c r="AC234" i="13"/>
  <c r="AC223" i="13"/>
  <c r="AC218" i="13"/>
  <c r="AC207" i="13"/>
  <c r="AC202" i="13"/>
  <c r="AC191" i="13"/>
  <c r="AC186" i="13"/>
  <c r="AC175" i="13"/>
  <c r="AC170" i="13"/>
  <c r="AC159" i="13"/>
  <c r="AC557" i="13"/>
  <c r="AC441" i="13"/>
  <c r="AC378" i="13"/>
  <c r="AC367" i="13"/>
  <c r="AC151" i="13"/>
  <c r="AC131" i="13"/>
  <c r="AC130" i="13"/>
  <c r="AC119" i="13"/>
  <c r="AC399" i="13"/>
  <c r="AC155" i="13"/>
  <c r="AC154" i="13"/>
  <c r="AC143" i="13"/>
  <c r="AC123" i="13"/>
  <c r="AC122" i="13"/>
  <c r="AC111" i="13"/>
  <c r="AC10" i="13"/>
  <c r="AC517" i="13"/>
  <c r="AC430" i="13"/>
  <c r="AC294" i="13"/>
  <c r="AC274" i="13"/>
  <c r="AC263" i="13"/>
  <c r="AC258" i="13"/>
  <c r="AC247" i="13"/>
  <c r="AC242" i="13"/>
  <c r="AC231" i="13"/>
  <c r="AC226" i="13"/>
  <c r="AC215" i="13"/>
  <c r="AC210" i="13"/>
  <c r="AC199" i="13"/>
  <c r="AC194" i="13"/>
  <c r="AC183" i="13"/>
  <c r="AC178" i="13"/>
  <c r="AC167" i="13"/>
  <c r="AC162" i="13"/>
  <c r="AC704" i="13"/>
  <c r="AC449" i="13"/>
  <c r="AC349" i="13"/>
  <c r="AC317" i="13"/>
  <c r="AC147" i="13"/>
  <c r="AC146" i="13"/>
  <c r="AC135" i="13"/>
  <c r="AC115" i="13"/>
  <c r="AC114" i="13"/>
  <c r="AC103" i="13"/>
  <c r="AC381" i="13"/>
  <c r="AC295" i="13"/>
  <c r="AC139" i="13"/>
  <c r="AC138" i="13"/>
  <c r="AC127" i="13"/>
  <c r="AC107" i="13"/>
  <c r="AC106" i="13"/>
  <c r="AC40" i="13"/>
  <c r="AC39" i="13"/>
  <c r="AC32" i="13"/>
  <c r="AC31" i="13"/>
  <c r="AC9" i="13"/>
  <c r="AC6" i="13"/>
  <c r="AC13" i="13"/>
  <c r="AC4" i="13"/>
  <c r="AC3" i="13"/>
  <c r="AC16" i="13"/>
  <c r="AC5" i="13"/>
  <c r="AC17" i="13"/>
  <c r="AC7" i="13"/>
  <c r="AD1159" i="13"/>
  <c r="AD1151" i="13"/>
  <c r="AD1143" i="13"/>
  <c r="AD1135" i="13"/>
  <c r="AD1127" i="13"/>
  <c r="AD1119" i="13"/>
  <c r="AD1111" i="13"/>
  <c r="AD1103" i="13"/>
  <c r="AD1095" i="13"/>
  <c r="AD1087" i="13"/>
  <c r="AD1079" i="13"/>
  <c r="AD1071" i="13"/>
  <c r="AD1063" i="13"/>
  <c r="AD1164" i="13"/>
  <c r="AD1156" i="13"/>
  <c r="AD1148" i="13"/>
  <c r="AD1140" i="13"/>
  <c r="AD1132" i="13"/>
  <c r="AD1124" i="13"/>
  <c r="AD1116" i="13"/>
  <c r="AD1108" i="13"/>
  <c r="AD1092" i="13"/>
  <c r="AD1084" i="13"/>
  <c r="AD1112" i="13"/>
  <c r="AD1064" i="13"/>
  <c r="AD1162" i="13"/>
  <c r="AD1154" i="13"/>
  <c r="AD1153" i="13"/>
  <c r="AD1137" i="13"/>
  <c r="AD1121" i="13"/>
  <c r="AD1105" i="13"/>
  <c r="AD1089" i="13"/>
  <c r="AD1073" i="13"/>
  <c r="AD1052" i="13"/>
  <c r="AD1044" i="13"/>
  <c r="AD1036" i="13"/>
  <c r="AD1028" i="13"/>
  <c r="AD1155" i="13"/>
  <c r="AD1139" i="13"/>
  <c r="AD1123" i="13"/>
  <c r="AD1107" i="13"/>
  <c r="AD1091" i="13"/>
  <c r="AD1075" i="13"/>
  <c r="AD1161" i="13"/>
  <c r="AD1145" i="13"/>
  <c r="AD1129" i="13"/>
  <c r="AD1113" i="13"/>
  <c r="AD1097" i="13"/>
  <c r="AD1081" i="13"/>
  <c r="AD1065" i="13"/>
  <c r="AD1048" i="13"/>
  <c r="AD1040" i="13"/>
  <c r="AD1032" i="13"/>
  <c r="AD1037" i="13"/>
  <c r="AD1016" i="13"/>
  <c r="AD1163" i="13"/>
  <c r="AD1147" i="13"/>
  <c r="AD1131" i="13"/>
  <c r="AD1115" i="13"/>
  <c r="AD1099" i="13"/>
  <c r="AD1083" i="13"/>
  <c r="AD1067" i="13"/>
  <c r="AD1020" i="13"/>
  <c r="AD1015" i="13"/>
  <c r="AD1008" i="13"/>
  <c r="AD1041" i="13"/>
  <c r="AD1033" i="13"/>
  <c r="AD1025" i="13"/>
  <c r="AD1009" i="13"/>
  <c r="AD961" i="13"/>
  <c r="AD977" i="13"/>
  <c r="AD1043" i="13"/>
  <c r="AD1012" i="13"/>
  <c r="AD1054" i="13"/>
  <c r="AD1049" i="13"/>
  <c r="AD1045" i="13"/>
  <c r="AD1024" i="13"/>
  <c r="AD1007" i="13"/>
  <c r="AD968" i="13"/>
  <c r="AD1001" i="13"/>
  <c r="AD965" i="13"/>
  <c r="AD964" i="13"/>
  <c r="AD994" i="13"/>
  <c r="AD976" i="13"/>
  <c r="AD1002" i="13"/>
  <c r="AD952" i="13"/>
  <c r="AD944" i="13"/>
  <c r="AD936" i="13"/>
  <c r="AD928" i="13"/>
  <c r="AD920" i="13"/>
  <c r="AD912" i="13"/>
  <c r="AD904" i="13"/>
  <c r="AD896" i="13"/>
  <c r="AD888" i="13"/>
  <c r="AD880" i="13"/>
  <c r="AD872" i="13"/>
  <c r="AD969" i="13"/>
  <c r="AD956" i="13"/>
  <c r="AD951" i="13"/>
  <c r="AD948" i="13"/>
  <c r="AD943" i="13"/>
  <c r="AD940" i="13"/>
  <c r="AD935" i="13"/>
  <c r="AD932" i="13"/>
  <c r="AD927" i="13"/>
  <c r="AD917" i="13"/>
  <c r="AD909" i="13"/>
  <c r="AD901" i="13"/>
  <c r="AD893" i="13"/>
  <c r="AD885" i="13"/>
  <c r="AD1004" i="13"/>
  <c r="AD992" i="13"/>
  <c r="AD985" i="13"/>
  <c r="AD962" i="13"/>
  <c r="AD890" i="13"/>
  <c r="AD849" i="13"/>
  <c r="AD911" i="13"/>
  <c r="AD1013" i="13"/>
  <c r="AD959" i="13"/>
  <c r="AD924" i="13"/>
  <c r="AD914" i="13"/>
  <c r="AD996" i="13"/>
  <c r="AD993" i="13"/>
  <c r="AD984" i="13"/>
  <c r="AD970" i="13"/>
  <c r="AD960" i="13"/>
  <c r="AD903" i="13"/>
  <c r="AD882" i="13"/>
  <c r="AD881" i="13"/>
  <c r="AD877" i="13"/>
  <c r="AD874" i="13"/>
  <c r="AD873" i="13"/>
  <c r="AD864" i="13"/>
  <c r="AD856" i="13"/>
  <c r="AD840" i="13"/>
  <c r="AD832" i="13"/>
  <c r="AD824" i="13"/>
  <c r="AD816" i="13"/>
  <c r="AD784" i="13"/>
  <c r="AD776" i="13"/>
  <c r="AD768" i="13"/>
  <c r="AD988" i="13"/>
  <c r="AD898" i="13"/>
  <c r="AD897" i="13"/>
  <c r="AD919" i="13"/>
  <c r="AD887" i="13"/>
  <c r="AD868" i="13"/>
  <c r="AD869" i="13"/>
  <c r="AD861" i="13"/>
  <c r="AD850" i="13"/>
  <c r="AD845" i="13"/>
  <c r="AD837" i="13"/>
  <c r="AD826" i="13"/>
  <c r="AD805" i="13"/>
  <c r="AD794" i="13"/>
  <c r="AD1000" i="13"/>
  <c r="AD905" i="13"/>
  <c r="AD817" i="13"/>
  <c r="AD906" i="13"/>
  <c r="AD895" i="13"/>
  <c r="AD829" i="13"/>
  <c r="AD818" i="13"/>
  <c r="AD972" i="13"/>
  <c r="AD879" i="13"/>
  <c r="AD871" i="13"/>
  <c r="AD841" i="13"/>
  <c r="AD809" i="13"/>
  <c r="AD858" i="13"/>
  <c r="AD853" i="13"/>
  <c r="AD842" i="13"/>
  <c r="AD821" i="13"/>
  <c r="AD810" i="13"/>
  <c r="AD834" i="13"/>
  <c r="AD813" i="13"/>
  <c r="AD802" i="13"/>
  <c r="AD786" i="13"/>
  <c r="AD785" i="13"/>
  <c r="AD778" i="13"/>
  <c r="AD777" i="13"/>
  <c r="AD825" i="13"/>
  <c r="AD769" i="13"/>
  <c r="AD708" i="13"/>
  <c r="AD700" i="13"/>
  <c r="AD692" i="13"/>
  <c r="AD684" i="13"/>
  <c r="AD676" i="13"/>
  <c r="AD668" i="13"/>
  <c r="AD660" i="13"/>
  <c r="AD652" i="13"/>
  <c r="AD644" i="13"/>
  <c r="AD636" i="13"/>
  <c r="AD628" i="13"/>
  <c r="AD620" i="13"/>
  <c r="AD612" i="13"/>
  <c r="AD604" i="13"/>
  <c r="AD596" i="13"/>
  <c r="AD588" i="13"/>
  <c r="AD797" i="13"/>
  <c r="AD765" i="13"/>
  <c r="AD763" i="13"/>
  <c r="AD762" i="13"/>
  <c r="AD761" i="13"/>
  <c r="AD757" i="13"/>
  <c r="AD755" i="13"/>
  <c r="AD754" i="13"/>
  <c r="AD753" i="13"/>
  <c r="AD749" i="13"/>
  <c r="AD747" i="13"/>
  <c r="AD746" i="13"/>
  <c r="AD745" i="13"/>
  <c r="AD741" i="13"/>
  <c r="AD739" i="13"/>
  <c r="AD738" i="13"/>
  <c r="AD737" i="13"/>
  <c r="AD733" i="13"/>
  <c r="AD731" i="13"/>
  <c r="AD730" i="13"/>
  <c r="AD729" i="13"/>
  <c r="AD725" i="13"/>
  <c r="AD723" i="13"/>
  <c r="AD722" i="13"/>
  <c r="AD721" i="13"/>
  <c r="AD717" i="13"/>
  <c r="AD715" i="13"/>
  <c r="AD714" i="13"/>
  <c r="AD713" i="13"/>
  <c r="AD704" i="13"/>
  <c r="AD696" i="13"/>
  <c r="AD688" i="13"/>
  <c r="AD680" i="13"/>
  <c r="AD672" i="13"/>
  <c r="AD664" i="13"/>
  <c r="AD656" i="13"/>
  <c r="AD648" i="13"/>
  <c r="AD640" i="13"/>
  <c r="AD632" i="13"/>
  <c r="AD624" i="13"/>
  <c r="AD616" i="13"/>
  <c r="AD608" i="13"/>
  <c r="AD600" i="13"/>
  <c r="AD707" i="13"/>
  <c r="AD697" i="13"/>
  <c r="AD675" i="13"/>
  <c r="AD665" i="13"/>
  <c r="AD643" i="13"/>
  <c r="AD633" i="13"/>
  <c r="AD611" i="13"/>
  <c r="AD601" i="13"/>
  <c r="AD770" i="13"/>
  <c r="AD699" i="13"/>
  <c r="AD689" i="13"/>
  <c r="AD667" i="13"/>
  <c r="AD657" i="13"/>
  <c r="AD635" i="13"/>
  <c r="AD625" i="13"/>
  <c r="AD603" i="13"/>
  <c r="AD833" i="13"/>
  <c r="AD801" i="13"/>
  <c r="AD701" i="13"/>
  <c r="AD669" i="13"/>
  <c r="AD681" i="13"/>
  <c r="AD649" i="13"/>
  <c r="AD617" i="13"/>
  <c r="AD593" i="13"/>
  <c r="AD497" i="13"/>
  <c r="AD489" i="13"/>
  <c r="AD592" i="13"/>
  <c r="AD584" i="13"/>
  <c r="AD619" i="13"/>
  <c r="AD583" i="13"/>
  <c r="AD544" i="13"/>
  <c r="AD512" i="13"/>
  <c r="AD576" i="13"/>
  <c r="AD563" i="13"/>
  <c r="AD531" i="13"/>
  <c r="AD522" i="13"/>
  <c r="AD499" i="13"/>
  <c r="AD490" i="13"/>
  <c r="AD621" i="13"/>
  <c r="AD609" i="13"/>
  <c r="AD552" i="13"/>
  <c r="AD520" i="13"/>
  <c r="AD474" i="13"/>
  <c r="AD466" i="13"/>
  <c r="AD458" i="13"/>
  <c r="AD450" i="13"/>
  <c r="AD442" i="13"/>
  <c r="AD683" i="13"/>
  <c r="AD673" i="13"/>
  <c r="AD651" i="13"/>
  <c r="AD605" i="13"/>
  <c r="AD580" i="13"/>
  <c r="AD579" i="13"/>
  <c r="AD571" i="13"/>
  <c r="AD539" i="13"/>
  <c r="AD507" i="13"/>
  <c r="AD560" i="13"/>
  <c r="AD548" i="13"/>
  <c r="AD528" i="13"/>
  <c r="AD516" i="13"/>
  <c r="AD496" i="13"/>
  <c r="AD484" i="13"/>
  <c r="AD412" i="13"/>
  <c r="AD404" i="13"/>
  <c r="AD705" i="13"/>
  <c r="AD637" i="13"/>
  <c r="AD486" i="13"/>
  <c r="AD465" i="13"/>
  <c r="AD454" i="13"/>
  <c r="AD443" i="13"/>
  <c r="AD433" i="13"/>
  <c r="AD414" i="13"/>
  <c r="AD685" i="13"/>
  <c r="AD492" i="13"/>
  <c r="AD491" i="13"/>
  <c r="AD653" i="13"/>
  <c r="AD641" i="13"/>
  <c r="AD524" i="13"/>
  <c r="AD523" i="13"/>
  <c r="AD506" i="13"/>
  <c r="AD504" i="13"/>
  <c r="AD493" i="13"/>
  <c r="AD478" i="13"/>
  <c r="AD467" i="13"/>
  <c r="AD457" i="13"/>
  <c r="AD446" i="13"/>
  <c r="AD435" i="13"/>
  <c r="AD425" i="13"/>
  <c r="AD422" i="13"/>
  <c r="AD395" i="13"/>
  <c r="AD387" i="13"/>
  <c r="AD379" i="13"/>
  <c r="AD371" i="13"/>
  <c r="AD363" i="13"/>
  <c r="AD355" i="13"/>
  <c r="AD347" i="13"/>
  <c r="AD339" i="13"/>
  <c r="AD331" i="13"/>
  <c r="AD323" i="13"/>
  <c r="AD315" i="13"/>
  <c r="AD307" i="13"/>
  <c r="AD299" i="13"/>
  <c r="AD793" i="13"/>
  <c r="AD555" i="13"/>
  <c r="AD538" i="13"/>
  <c r="AD536" i="13"/>
  <c r="AD525" i="13"/>
  <c r="AD392" i="13"/>
  <c r="AD384" i="13"/>
  <c r="AD376" i="13"/>
  <c r="AD368" i="13"/>
  <c r="AD360" i="13"/>
  <c r="AD352" i="13"/>
  <c r="AD344" i="13"/>
  <c r="AD336" i="13"/>
  <c r="AD328" i="13"/>
  <c r="AD320" i="13"/>
  <c r="AD312" i="13"/>
  <c r="AD296" i="13"/>
  <c r="AD288" i="13"/>
  <c r="AD556" i="13"/>
  <c r="AD515" i="13"/>
  <c r="AD514" i="13"/>
  <c r="AD481" i="13"/>
  <c r="AD470" i="13"/>
  <c r="AD449" i="13"/>
  <c r="AD438" i="13"/>
  <c r="AD409" i="13"/>
  <c r="AD400" i="13"/>
  <c r="AD570" i="13"/>
  <c r="AD568" i="13"/>
  <c r="AD547" i="13"/>
  <c r="AD546" i="13"/>
  <c r="AD291" i="13"/>
  <c r="AD282" i="13"/>
  <c r="AD405" i="13"/>
  <c r="AD394" i="13"/>
  <c r="AD383" i="13"/>
  <c r="AD362" i="13"/>
  <c r="AD351" i="13"/>
  <c r="AD330" i="13"/>
  <c r="AD319" i="13"/>
  <c r="AD28" i="13"/>
  <c r="AD419" i="13"/>
  <c r="AD417" i="13"/>
  <c r="AD407" i="13"/>
  <c r="AD406" i="13"/>
  <c r="AD290" i="13"/>
  <c r="AD187" i="13"/>
  <c r="AD179" i="13"/>
  <c r="AD171" i="13"/>
  <c r="AD163" i="13"/>
  <c r="AD155" i="13"/>
  <c r="AD147" i="13"/>
  <c r="AD139" i="13"/>
  <c r="AD131" i="13"/>
  <c r="AD123" i="13"/>
  <c r="AD115" i="13"/>
  <c r="AD107" i="13"/>
  <c r="AD396" i="13"/>
  <c r="AD386" i="13"/>
  <c r="AD375" i="13"/>
  <c r="AD364" i="13"/>
  <c r="AD354" i="13"/>
  <c r="AD343" i="13"/>
  <c r="AD332" i="13"/>
  <c r="AD322" i="13"/>
  <c r="AD311" i="13"/>
  <c r="AD272" i="13"/>
  <c r="AD264" i="13"/>
  <c r="AD256" i="13"/>
  <c r="AD248" i="13"/>
  <c r="AD240" i="13"/>
  <c r="AD232" i="13"/>
  <c r="AD224" i="13"/>
  <c r="AD216" i="13"/>
  <c r="AD208" i="13"/>
  <c r="AD200" i="13"/>
  <c r="AD192" i="13"/>
  <c r="AD184" i="13"/>
  <c r="AD176" i="13"/>
  <c r="AD168" i="13"/>
  <c r="AD160" i="13"/>
  <c r="AD301" i="13"/>
  <c r="AD557" i="13"/>
  <c r="AD441" i="13"/>
  <c r="AD430" i="13"/>
  <c r="AD399" i="13"/>
  <c r="AD378" i="13"/>
  <c r="AD367" i="13"/>
  <c r="AD346" i="13"/>
  <c r="AD335" i="13"/>
  <c r="AD314" i="13"/>
  <c r="AD298" i="13"/>
  <c r="AD285" i="13"/>
  <c r="AD152" i="13"/>
  <c r="AD151" i="13"/>
  <c r="AD140" i="13"/>
  <c r="AD120" i="13"/>
  <c r="AD119" i="13"/>
  <c r="AD108" i="13"/>
  <c r="AD97" i="13"/>
  <c r="AD81" i="13"/>
  <c r="AD65" i="13"/>
  <c r="AD49" i="13"/>
  <c r="AD99" i="13"/>
  <c r="AD83" i="13"/>
  <c r="AD67" i="13"/>
  <c r="AD51" i="13"/>
  <c r="AD473" i="13"/>
  <c r="AD415" i="13"/>
  <c r="AD144" i="13"/>
  <c r="AD143" i="13"/>
  <c r="AD132" i="13"/>
  <c r="AD112" i="13"/>
  <c r="AD111" i="13"/>
  <c r="AD100" i="13"/>
  <c r="AD85" i="13"/>
  <c r="AD84" i="13"/>
  <c r="AD69" i="13"/>
  <c r="AD53" i="13"/>
  <c r="AD348" i="13"/>
  <c r="AD327" i="13"/>
  <c r="AD316" i="13"/>
  <c r="AD293" i="13"/>
  <c r="AD268" i="13"/>
  <c r="AD263" i="13"/>
  <c r="AD252" i="13"/>
  <c r="AD247" i="13"/>
  <c r="AD236" i="13"/>
  <c r="AD231" i="13"/>
  <c r="AD220" i="13"/>
  <c r="AD215" i="13"/>
  <c r="AD204" i="13"/>
  <c r="AD199" i="13"/>
  <c r="AD188" i="13"/>
  <c r="AD183" i="13"/>
  <c r="AD172" i="13"/>
  <c r="AD167" i="13"/>
  <c r="AD87" i="13"/>
  <c r="AD71" i="13"/>
  <c r="AD55" i="13"/>
  <c r="AD21" i="13"/>
  <c r="AD462" i="13"/>
  <c r="AD380" i="13"/>
  <c r="AD359" i="13"/>
  <c r="AD156" i="13"/>
  <c r="AD136" i="13"/>
  <c r="AD135" i="13"/>
  <c r="AD124" i="13"/>
  <c r="AD104" i="13"/>
  <c r="AD103" i="13"/>
  <c r="AD89" i="13"/>
  <c r="AD73" i="13"/>
  <c r="AD57" i="13"/>
  <c r="AD391" i="13"/>
  <c r="AD338" i="13"/>
  <c r="AD306" i="13"/>
  <c r="AD295" i="13"/>
  <c r="AD91" i="13"/>
  <c r="AD75" i="13"/>
  <c r="AD59" i="13"/>
  <c r="AD370" i="13"/>
  <c r="AD283" i="13"/>
  <c r="AD148" i="13"/>
  <c r="AD128" i="13"/>
  <c r="AD127" i="13"/>
  <c r="AD116" i="13"/>
  <c r="AD93" i="13"/>
  <c r="AD92" i="13"/>
  <c r="AD77" i="13"/>
  <c r="AD76" i="13"/>
  <c r="AD61" i="13"/>
  <c r="AD60" i="13"/>
  <c r="AD13" i="13"/>
  <c r="AD284" i="13"/>
  <c r="AD276" i="13"/>
  <c r="AD271" i="13"/>
  <c r="AD260" i="13"/>
  <c r="AD255" i="13"/>
  <c r="AD244" i="13"/>
  <c r="AD239" i="13"/>
  <c r="AD228" i="13"/>
  <c r="AD223" i="13"/>
  <c r="AD212" i="13"/>
  <c r="AD207" i="13"/>
  <c r="AD196" i="13"/>
  <c r="AD191" i="13"/>
  <c r="AD180" i="13"/>
  <c r="AD175" i="13"/>
  <c r="AD164" i="13"/>
  <c r="AD159" i="13"/>
  <c r="AD95" i="13"/>
  <c r="AD94" i="13"/>
  <c r="AD79" i="13"/>
  <c r="AD78" i="13"/>
  <c r="AD63" i="13"/>
  <c r="AD62" i="13"/>
  <c r="AD47" i="13"/>
  <c r="AD46" i="13"/>
  <c r="AD43" i="13"/>
  <c r="AD42" i="13"/>
  <c r="AD38" i="13"/>
  <c r="AD35" i="13"/>
  <c r="AD34" i="13"/>
  <c r="AD30" i="13"/>
  <c r="AD14" i="13"/>
  <c r="AD4" i="13"/>
  <c r="AD15" i="13"/>
  <c r="AD18" i="13"/>
  <c r="AD10" i="13"/>
  <c r="AD8" i="13"/>
  <c r="AD6" i="13"/>
  <c r="AD3" i="13"/>
  <c r="AD54" i="13"/>
  <c r="AD70" i="13"/>
  <c r="AD86" i="13"/>
  <c r="S4" i="13"/>
  <c r="AA8" i="13" s="1"/>
  <c r="T4" i="13"/>
  <c r="AB8" i="13" s="1"/>
  <c r="AD17" i="13"/>
  <c r="AC14" i="13"/>
  <c r="O28" i="13"/>
  <c r="O12" i="13"/>
  <c r="AD23" i="13"/>
  <c r="O23" i="13"/>
  <c r="AD48" i="13"/>
  <c r="AD56" i="13"/>
  <c r="AD64" i="13"/>
  <c r="AD72" i="13"/>
  <c r="AD80" i="13"/>
  <c r="AD88" i="13"/>
  <c r="AD96" i="13"/>
  <c r="O9" i="13"/>
  <c r="O5" i="13"/>
  <c r="O8" i="13"/>
  <c r="O27" i="13"/>
  <c r="R4" i="13"/>
  <c r="Z5" i="13" s="1"/>
  <c r="R5" i="13"/>
  <c r="AC12" i="13"/>
  <c r="O13" i="13"/>
  <c r="AC25" i="13"/>
  <c r="AD50" i="13"/>
  <c r="AD58" i="13"/>
  <c r="AD66" i="13"/>
  <c r="AD74" i="13"/>
  <c r="AD82" i="13"/>
  <c r="AD90" i="13"/>
  <c r="AD98" i="13"/>
  <c r="AD7" i="13"/>
  <c r="AC8" i="13"/>
  <c r="AC11" i="13"/>
  <c r="AD12" i="13"/>
  <c r="O15" i="13"/>
  <c r="O17" i="13"/>
  <c r="AC20" i="13"/>
  <c r="AD25" i="13"/>
  <c r="O10" i="13"/>
  <c r="AD11" i="13"/>
  <c r="AC18" i="13"/>
  <c r="AC19" i="13"/>
  <c r="O26" i="13"/>
  <c r="AD52" i="13"/>
  <c r="AD68" i="13"/>
  <c r="AD19" i="13"/>
  <c r="AD24" i="13"/>
  <c r="AC55" i="13"/>
  <c r="AC56" i="13"/>
  <c r="O56" i="13"/>
  <c r="AC71" i="13"/>
  <c r="AC72" i="13"/>
  <c r="O72" i="13"/>
  <c r="AC87" i="13"/>
  <c r="AC88" i="13"/>
  <c r="O88" i="13"/>
  <c r="AD105" i="13"/>
  <c r="O109" i="13"/>
  <c r="AD114" i="13"/>
  <c r="AC124" i="13"/>
  <c r="AD125" i="13"/>
  <c r="O130" i="13"/>
  <c r="AD137" i="13"/>
  <c r="Z141" i="13"/>
  <c r="O141" i="13"/>
  <c r="AD146" i="13"/>
  <c r="AC156" i="13"/>
  <c r="AD157" i="13"/>
  <c r="AC168" i="13"/>
  <c r="AD169" i="13"/>
  <c r="AC173" i="13"/>
  <c r="AD174" i="13"/>
  <c r="Z177" i="13"/>
  <c r="AC184" i="13"/>
  <c r="AD185" i="13"/>
  <c r="AC189" i="13"/>
  <c r="AD190" i="13"/>
  <c r="AD195" i="13"/>
  <c r="AC200" i="13"/>
  <c r="AD201" i="13"/>
  <c r="AC205" i="13"/>
  <c r="AD206" i="13"/>
  <c r="Z209" i="13"/>
  <c r="AD211" i="13"/>
  <c r="AC216" i="13"/>
  <c r="AD217" i="13"/>
  <c r="AC221" i="13"/>
  <c r="AD222" i="13"/>
  <c r="AD227" i="13"/>
  <c r="AC232" i="13"/>
  <c r="AD233" i="13"/>
  <c r="AC237" i="13"/>
  <c r="AD238" i="13"/>
  <c r="AD243" i="13"/>
  <c r="Z246" i="13"/>
  <c r="AB247" i="13"/>
  <c r="AC248" i="13"/>
  <c r="AD249" i="13"/>
  <c r="AC253" i="13"/>
  <c r="AD254" i="13"/>
  <c r="AD259" i="13"/>
  <c r="AC264" i="13"/>
  <c r="AD265" i="13"/>
  <c r="AC269" i="13"/>
  <c r="AD270" i="13"/>
  <c r="Z273" i="13"/>
  <c r="AD275" i="13"/>
  <c r="AD302" i="13"/>
  <c r="AD313" i="13"/>
  <c r="AD324" i="13"/>
  <c r="AD345" i="13"/>
  <c r="AD366" i="13"/>
  <c r="O366" i="13"/>
  <c r="O383" i="13"/>
  <c r="AC391" i="13"/>
  <c r="AC422" i="13"/>
  <c r="O422" i="13"/>
  <c r="AD530" i="13"/>
  <c r="AC533" i="13"/>
  <c r="O535" i="13"/>
  <c r="AD22" i="13"/>
  <c r="AC23" i="13"/>
  <c r="AC24" i="13"/>
  <c r="Z33" i="13"/>
  <c r="O34" i="13"/>
  <c r="Z40" i="13"/>
  <c r="O42" i="13"/>
  <c r="Z43" i="13"/>
  <c r="O47" i="13"/>
  <c r="AC53" i="13"/>
  <c r="AC54" i="13"/>
  <c r="O54" i="13"/>
  <c r="AC69" i="13"/>
  <c r="AC70" i="13"/>
  <c r="O70" i="13"/>
  <c r="AC85" i="13"/>
  <c r="AC86" i="13"/>
  <c r="O86" i="13"/>
  <c r="AC101" i="13"/>
  <c r="AD102" i="13"/>
  <c r="AC112" i="13"/>
  <c r="AC113" i="13"/>
  <c r="O113" i="13"/>
  <c r="Z118" i="13"/>
  <c r="AB132" i="13"/>
  <c r="AC133" i="13"/>
  <c r="AD134" i="13"/>
  <c r="AC144" i="13"/>
  <c r="AC145" i="13"/>
  <c r="O145" i="13"/>
  <c r="AD162" i="13"/>
  <c r="O165" i="13"/>
  <c r="O170" i="13"/>
  <c r="AD173" i="13"/>
  <c r="O174" i="13"/>
  <c r="AD178" i="13"/>
  <c r="O181" i="13"/>
  <c r="O186" i="13"/>
  <c r="AD189" i="13"/>
  <c r="O190" i="13"/>
  <c r="AD194" i="13"/>
  <c r="O197" i="13"/>
  <c r="O202" i="13"/>
  <c r="AD205" i="13"/>
  <c r="O206" i="13"/>
  <c r="AD210" i="13"/>
  <c r="Z213" i="13"/>
  <c r="O213" i="13"/>
  <c r="O218" i="13"/>
  <c r="AD221" i="13"/>
  <c r="O222" i="13"/>
  <c r="AD226" i="13"/>
  <c r="O229" i="13"/>
  <c r="O234" i="13"/>
  <c r="AD237" i="13"/>
  <c r="O238" i="13"/>
  <c r="AD242" i="13"/>
  <c r="O245" i="13"/>
  <c r="O250" i="13"/>
  <c r="AD253" i="13"/>
  <c r="O254" i="13"/>
  <c r="AD258" i="13"/>
  <c r="O261" i="13"/>
  <c r="Z266" i="13"/>
  <c r="O266" i="13"/>
  <c r="AD269" i="13"/>
  <c r="O270" i="13"/>
  <c r="AD274" i="13"/>
  <c r="O277" i="13"/>
  <c r="AC279" i="13"/>
  <c r="AC282" i="13"/>
  <c r="O302" i="13"/>
  <c r="O319" i="13"/>
  <c r="AD334" i="13"/>
  <c r="O334" i="13"/>
  <c r="O351" i="13"/>
  <c r="AC359" i="13"/>
  <c r="AC376" i="13"/>
  <c r="O406" i="13"/>
  <c r="AD437" i="13"/>
  <c r="O437" i="13"/>
  <c r="AD471" i="13"/>
  <c r="O530" i="13"/>
  <c r="AD533" i="13"/>
  <c r="AC564" i="13"/>
  <c r="AB25" i="13"/>
  <c r="AC28" i="13"/>
  <c r="AC51" i="13"/>
  <c r="AC52" i="13"/>
  <c r="O52" i="13"/>
  <c r="AC67" i="13"/>
  <c r="AC68" i="13"/>
  <c r="O68" i="13"/>
  <c r="AC83" i="13"/>
  <c r="AC84" i="13"/>
  <c r="O84" i="13"/>
  <c r="AC99" i="13"/>
  <c r="AC100" i="13"/>
  <c r="O100" i="13"/>
  <c r="AD101" i="13"/>
  <c r="O106" i="13"/>
  <c r="AD113" i="13"/>
  <c r="Z117" i="13"/>
  <c r="O117" i="13"/>
  <c r="AD122" i="13"/>
  <c r="Z129" i="13"/>
  <c r="AC132" i="13"/>
  <c r="AD133" i="13"/>
  <c r="O138" i="13"/>
  <c r="AD145" i="13"/>
  <c r="Z149" i="13"/>
  <c r="O149" i="13"/>
  <c r="AD154" i="13"/>
  <c r="AC172" i="13"/>
  <c r="AB177" i="13"/>
  <c r="AC188" i="13"/>
  <c r="AC204" i="13"/>
  <c r="Z207" i="13"/>
  <c r="AC220" i="13"/>
  <c r="AB235" i="13"/>
  <c r="AC236" i="13"/>
  <c r="AC252" i="13"/>
  <c r="Z255" i="13"/>
  <c r="AC268" i="13"/>
  <c r="Z271" i="13"/>
  <c r="AD279" i="13"/>
  <c r="AC312" i="13"/>
  <c r="AC327" i="13"/>
  <c r="AC344" i="13"/>
  <c r="AD397" i="13"/>
  <c r="AB433" i="13"/>
  <c r="AD468" i="13"/>
  <c r="AD564" i="13"/>
  <c r="O665" i="13"/>
  <c r="AC669" i="13"/>
  <c r="AC26" i="13"/>
  <c r="AC27" i="13"/>
  <c r="AC49" i="13"/>
  <c r="AC50" i="13"/>
  <c r="O50" i="13"/>
  <c r="O59" i="13"/>
  <c r="AC65" i="13"/>
  <c r="AC66" i="13"/>
  <c r="O66" i="13"/>
  <c r="O75" i="13"/>
  <c r="AC81" i="13"/>
  <c r="AC82" i="13"/>
  <c r="O82" i="13"/>
  <c r="O91" i="13"/>
  <c r="AC97" i="13"/>
  <c r="AC98" i="13"/>
  <c r="O98" i="13"/>
  <c r="AB108" i="13"/>
  <c r="AC109" i="13"/>
  <c r="AD110" i="13"/>
  <c r="O116" i="13"/>
  <c r="AC120" i="13"/>
  <c r="AC121" i="13"/>
  <c r="O121" i="13"/>
  <c r="Z126" i="13"/>
  <c r="AC141" i="13"/>
  <c r="AD142" i="13"/>
  <c r="O148" i="13"/>
  <c r="AC152" i="13"/>
  <c r="AC153" i="13"/>
  <c r="O153" i="13"/>
  <c r="Z158" i="13"/>
  <c r="O159" i="13"/>
  <c r="AC161" i="13"/>
  <c r="O161" i="13"/>
  <c r="O164" i="13"/>
  <c r="O175" i="13"/>
  <c r="AC177" i="13"/>
  <c r="O177" i="13"/>
  <c r="O180" i="13"/>
  <c r="O191" i="13"/>
  <c r="AC193" i="13"/>
  <c r="O193" i="13"/>
  <c r="O196" i="13"/>
  <c r="AC198" i="13"/>
  <c r="O207" i="13"/>
  <c r="AB208" i="13"/>
  <c r="AC209" i="13"/>
  <c r="O209" i="13"/>
  <c r="O212" i="13"/>
  <c r="AC214" i="13"/>
  <c r="O223" i="13"/>
  <c r="AC225" i="13"/>
  <c r="O225" i="13"/>
  <c r="O228" i="13"/>
  <c r="AC230" i="13"/>
  <c r="O239" i="13"/>
  <c r="AC241" i="13"/>
  <c r="O241" i="13"/>
  <c r="O244" i="13"/>
  <c r="AC246" i="13"/>
  <c r="O255" i="13"/>
  <c r="AC257" i="13"/>
  <c r="O257" i="13"/>
  <c r="O260" i="13"/>
  <c r="AC262" i="13"/>
  <c r="O271" i="13"/>
  <c r="AC273" i="13"/>
  <c r="O273" i="13"/>
  <c r="O276" i="13"/>
  <c r="AC278" i="13"/>
  <c r="Z283" i="13"/>
  <c r="O283" i="13"/>
  <c r="AD287" i="13"/>
  <c r="AC290" i="13"/>
  <c r="O290" i="13"/>
  <c r="AD300" i="13"/>
  <c r="AD365" i="13"/>
  <c r="O392" i="13"/>
  <c r="O396" i="13"/>
  <c r="AB403" i="13"/>
  <c r="O405" i="13"/>
  <c r="O444" i="13"/>
  <c r="AC448" i="13"/>
  <c r="O448" i="13"/>
  <c r="AD483" i="13"/>
  <c r="AD20" i="13"/>
  <c r="AD26" i="13"/>
  <c r="AD27" i="13"/>
  <c r="AC29" i="13"/>
  <c r="AC30" i="13"/>
  <c r="AC33" i="13"/>
  <c r="AC34" i="13"/>
  <c r="AC36" i="13"/>
  <c r="AC37" i="13"/>
  <c r="AC38" i="13"/>
  <c r="AC41" i="13"/>
  <c r="AC42" i="13"/>
  <c r="AC44" i="13"/>
  <c r="AC45" i="13"/>
  <c r="AC46" i="13"/>
  <c r="AC47" i="13"/>
  <c r="AC48" i="13"/>
  <c r="O48" i="13"/>
  <c r="AC63" i="13"/>
  <c r="AC64" i="13"/>
  <c r="O64" i="13"/>
  <c r="AC79" i="13"/>
  <c r="AC80" i="13"/>
  <c r="O80" i="13"/>
  <c r="AC95" i="13"/>
  <c r="AC96" i="13"/>
  <c r="O96" i="13"/>
  <c r="Z105" i="13"/>
  <c r="AC108" i="13"/>
  <c r="AD109" i="13"/>
  <c r="O114" i="13"/>
  <c r="AD121" i="13"/>
  <c r="O125" i="13"/>
  <c r="AD130" i="13"/>
  <c r="O131" i="13"/>
  <c r="AC140" i="13"/>
  <c r="AD141" i="13"/>
  <c r="Z146" i="13"/>
  <c r="O146" i="13"/>
  <c r="AD153" i="13"/>
  <c r="Z157" i="13"/>
  <c r="O157" i="13"/>
  <c r="AC160" i="13"/>
  <c r="AD161" i="13"/>
  <c r="AC165" i="13"/>
  <c r="AD166" i="13"/>
  <c r="Z169" i="13"/>
  <c r="AC176" i="13"/>
  <c r="AD177" i="13"/>
  <c r="AC181" i="13"/>
  <c r="AD182" i="13"/>
  <c r="Z190" i="13"/>
  <c r="AC192" i="13"/>
  <c r="AD193" i="13"/>
  <c r="AC197" i="13"/>
  <c r="AD198" i="13"/>
  <c r="AD203" i="13"/>
  <c r="AC208" i="13"/>
  <c r="AD209" i="13"/>
  <c r="AC213" i="13"/>
  <c r="AD214" i="13"/>
  <c r="Z217" i="13"/>
  <c r="AD219" i="13"/>
  <c r="AC224" i="13"/>
  <c r="AD225" i="13"/>
  <c r="AC229" i="13"/>
  <c r="AD230" i="13"/>
  <c r="AD235" i="13"/>
  <c r="Z238" i="13"/>
  <c r="AB239" i="13"/>
  <c r="AC240" i="13"/>
  <c r="AD241" i="13"/>
  <c r="AC245" i="13"/>
  <c r="AD246" i="13"/>
  <c r="AD251" i="13"/>
  <c r="AC256" i="13"/>
  <c r="AD257" i="13"/>
  <c r="AC261" i="13"/>
  <c r="AD262" i="13"/>
  <c r="Z265" i="13"/>
  <c r="AD267" i="13"/>
  <c r="AC272" i="13"/>
  <c r="AD273" i="13"/>
  <c r="AC277" i="13"/>
  <c r="AD278" i="13"/>
  <c r="AD333" i="13"/>
  <c r="O360" i="13"/>
  <c r="O364" i="13"/>
  <c r="Z370" i="13"/>
  <c r="O370" i="13"/>
  <c r="AC375" i="13"/>
  <c r="O381" i="13"/>
  <c r="AA417" i="13"/>
  <c r="AD448" i="13"/>
  <c r="O463" i="13"/>
  <c r="AC21" i="13"/>
  <c r="AD29" i="13"/>
  <c r="AD31" i="13"/>
  <c r="AD32" i="13"/>
  <c r="AD33" i="13"/>
  <c r="AD36" i="13"/>
  <c r="AD37" i="13"/>
  <c r="AD39" i="13"/>
  <c r="AD40" i="13"/>
  <c r="AD41" i="13"/>
  <c r="AD44" i="13"/>
  <c r="AD45" i="13"/>
  <c r="O55" i="13"/>
  <c r="AC61" i="13"/>
  <c r="AC62" i="13"/>
  <c r="O62" i="13"/>
  <c r="O71" i="13"/>
  <c r="AC77" i="13"/>
  <c r="AC78" i="13"/>
  <c r="O78" i="13"/>
  <c r="O87" i="13"/>
  <c r="AC93" i="13"/>
  <c r="AC94" i="13"/>
  <c r="O94" i="13"/>
  <c r="AA103" i="13"/>
  <c r="AC117" i="13"/>
  <c r="AD118" i="13"/>
  <c r="O119" i="13"/>
  <c r="O124" i="13"/>
  <c r="AC128" i="13"/>
  <c r="AC129" i="13"/>
  <c r="O129" i="13"/>
  <c r="Z134" i="13"/>
  <c r="AC149" i="13"/>
  <c r="AD150" i="13"/>
  <c r="O151" i="13"/>
  <c r="O156" i="13"/>
  <c r="O162" i="13"/>
  <c r="AD165" i="13"/>
  <c r="AD170" i="13"/>
  <c r="O173" i="13"/>
  <c r="O178" i="13"/>
  <c r="AD181" i="13"/>
  <c r="AD186" i="13"/>
  <c r="Z189" i="13"/>
  <c r="O189" i="13"/>
  <c r="Z194" i="13"/>
  <c r="O194" i="13"/>
  <c r="AD197" i="13"/>
  <c r="AD202" i="13"/>
  <c r="Z205" i="13"/>
  <c r="O205" i="13"/>
  <c r="O210" i="13"/>
  <c r="AD213" i="13"/>
  <c r="AD218" i="13"/>
  <c r="O221" i="13"/>
  <c r="Z226" i="13"/>
  <c r="O226" i="13"/>
  <c r="AD229" i="13"/>
  <c r="AD234" i="13"/>
  <c r="Z237" i="13"/>
  <c r="O237" i="13"/>
  <c r="O242" i="13"/>
  <c r="AA243" i="13"/>
  <c r="AB244" i="13"/>
  <c r="AD245" i="13"/>
  <c r="AD250" i="13"/>
  <c r="O253" i="13"/>
  <c r="O258" i="13"/>
  <c r="AD261" i="13"/>
  <c r="O262" i="13"/>
  <c r="AD266" i="13"/>
  <c r="O269" i="13"/>
  <c r="Z274" i="13"/>
  <c r="O274" i="13"/>
  <c r="AD277" i="13"/>
  <c r="O306" i="13"/>
  <c r="AC311" i="13"/>
  <c r="O317" i="13"/>
  <c r="O328" i="13"/>
  <c r="O338" i="13"/>
  <c r="AA342" i="13"/>
  <c r="AC343" i="13"/>
  <c r="O349" i="13"/>
  <c r="AD372" i="13"/>
  <c r="AC388" i="13"/>
  <c r="AB414" i="13"/>
  <c r="AD429" i="13"/>
  <c r="O429" i="13"/>
  <c r="AC438" i="13"/>
  <c r="AD451" i="13"/>
  <c r="AD460" i="13"/>
  <c r="Z475" i="13"/>
  <c r="AC479" i="13"/>
  <c r="O11" i="13"/>
  <c r="AC15" i="13"/>
  <c r="O19" i="13"/>
  <c r="O24" i="13"/>
  <c r="O29" i="13"/>
  <c r="O30" i="13"/>
  <c r="O37" i="13"/>
  <c r="O38" i="13"/>
  <c r="O45" i="13"/>
  <c r="O46" i="13"/>
  <c r="O53" i="13"/>
  <c r="AC59" i="13"/>
  <c r="AC60" i="13"/>
  <c r="O60" i="13"/>
  <c r="O69" i="13"/>
  <c r="AA72" i="13"/>
  <c r="AC75" i="13"/>
  <c r="AC76" i="13"/>
  <c r="O76" i="13"/>
  <c r="O85" i="13"/>
  <c r="AC91" i="13"/>
  <c r="AC92" i="13"/>
  <c r="O92" i="13"/>
  <c r="Z101" i="13"/>
  <c r="O101" i="13"/>
  <c r="AD106" i="13"/>
  <c r="O107" i="13"/>
  <c r="O112" i="13"/>
  <c r="AC116" i="13"/>
  <c r="AD117" i="13"/>
  <c r="O118" i="13"/>
  <c r="O122" i="13"/>
  <c r="AD129" i="13"/>
  <c r="O133" i="13"/>
  <c r="AA134" i="13"/>
  <c r="AD138" i="13"/>
  <c r="O139" i="13"/>
  <c r="O144" i="13"/>
  <c r="Z145" i="13"/>
  <c r="AC148" i="13"/>
  <c r="AD149" i="13"/>
  <c r="O150" i="13"/>
  <c r="O154" i="13"/>
  <c r="AC164" i="13"/>
  <c r="AC180" i="13"/>
  <c r="AB195" i="13"/>
  <c r="AC196" i="13"/>
  <c r="Z199" i="13"/>
  <c r="AC212" i="13"/>
  <c r="Z215" i="13"/>
  <c r="AB217" i="13"/>
  <c r="AC228" i="13"/>
  <c r="AC244" i="13"/>
  <c r="AC260" i="13"/>
  <c r="AC276" i="13"/>
  <c r="AC280" i="13"/>
  <c r="AC289" i="13"/>
  <c r="O289" i="13"/>
  <c r="AD292" i="13"/>
  <c r="AD303" i="13"/>
  <c r="AD308" i="13"/>
  <c r="AD340" i="13"/>
  <c r="AC356" i="13"/>
  <c r="AC377" i="13"/>
  <c r="O377" i="13"/>
  <c r="AD388" i="13"/>
  <c r="AC411" i="13"/>
  <c r="AC414" i="13"/>
  <c r="O455" i="13"/>
  <c r="Z455" i="13"/>
  <c r="AD472" i="13"/>
  <c r="O14" i="13"/>
  <c r="AD16" i="13"/>
  <c r="Z28" i="13"/>
  <c r="AC35" i="13"/>
  <c r="Z39" i="13"/>
  <c r="AC43" i="13"/>
  <c r="O51" i="13"/>
  <c r="AC57" i="13"/>
  <c r="AC58" i="13"/>
  <c r="O58" i="13"/>
  <c r="O67" i="13"/>
  <c r="AA70" i="13"/>
  <c r="AC73" i="13"/>
  <c r="AC74" i="13"/>
  <c r="O74" i="13"/>
  <c r="Z77" i="13"/>
  <c r="O83" i="13"/>
  <c r="AC89" i="13"/>
  <c r="AC90" i="13"/>
  <c r="O90" i="13"/>
  <c r="Z93" i="13"/>
  <c r="O99" i="13"/>
  <c r="AC104" i="13"/>
  <c r="AC105" i="13"/>
  <c r="O105" i="13"/>
  <c r="AC125" i="13"/>
  <c r="AD126" i="13"/>
  <c r="O127" i="13"/>
  <c r="O132" i="13"/>
  <c r="AC136" i="13"/>
  <c r="AC137" i="13"/>
  <c r="O137" i="13"/>
  <c r="AA154" i="13"/>
  <c r="AC157" i="13"/>
  <c r="AD158" i="13"/>
  <c r="O167" i="13"/>
  <c r="AC169" i="13"/>
  <c r="O169" i="13"/>
  <c r="O172" i="13"/>
  <c r="AA183" i="13"/>
  <c r="O183" i="13"/>
  <c r="AC185" i="13"/>
  <c r="O185" i="13"/>
  <c r="O188" i="13"/>
  <c r="O199" i="13"/>
  <c r="AB200" i="13"/>
  <c r="AC201" i="13"/>
  <c r="O201" i="13"/>
  <c r="O204" i="13"/>
  <c r="AC206" i="13"/>
  <c r="O215" i="13"/>
  <c r="AC217" i="13"/>
  <c r="O217" i="13"/>
  <c r="O220" i="13"/>
  <c r="AC222" i="13"/>
  <c r="O231" i="13"/>
  <c r="AC233" i="13"/>
  <c r="O233" i="13"/>
  <c r="O236" i="13"/>
  <c r="AC238" i="13"/>
  <c r="O247" i="13"/>
  <c r="AC249" i="13"/>
  <c r="O249" i="13"/>
  <c r="O252" i="13"/>
  <c r="AC254" i="13"/>
  <c r="O263" i="13"/>
  <c r="AC265" i="13"/>
  <c r="O265" i="13"/>
  <c r="O268" i="13"/>
  <c r="AC270" i="13"/>
  <c r="O282" i="13"/>
  <c r="AD289" i="13"/>
  <c r="Z293" i="13"/>
  <c r="O293" i="13"/>
  <c r="AC313" i="13"/>
  <c r="O313" i="13"/>
  <c r="AC324" i="13"/>
  <c r="AC345" i="13"/>
  <c r="O345" i="13"/>
  <c r="AD356" i="13"/>
  <c r="AD377" i="13"/>
  <c r="AD398" i="13"/>
  <c r="O398" i="13"/>
  <c r="AD411" i="13"/>
  <c r="O472" i="13"/>
  <c r="Z36" i="13"/>
  <c r="AD280" i="13"/>
  <c r="AC281" i="13"/>
  <c r="O285" i="13"/>
  <c r="O295" i="13"/>
  <c r="AC320" i="13"/>
  <c r="AC321" i="13"/>
  <c r="O327" i="13"/>
  <c r="AC332" i="13"/>
  <c r="O340" i="13"/>
  <c r="AC352" i="13"/>
  <c r="AC353" i="13"/>
  <c r="AC364" i="13"/>
  <c r="AC384" i="13"/>
  <c r="AC385" i="13"/>
  <c r="AC396" i="13"/>
  <c r="AC403" i="13"/>
  <c r="AD410" i="13"/>
  <c r="O416" i="13"/>
  <c r="AD421" i="13"/>
  <c r="AD428" i="13"/>
  <c r="Z432" i="13"/>
  <c r="AD440" i="13"/>
  <c r="AC459" i="13"/>
  <c r="Z473" i="13"/>
  <c r="O473" i="13"/>
  <c r="O478" i="13"/>
  <c r="AD479" i="13"/>
  <c r="Z486" i="13"/>
  <c r="AD509" i="13"/>
  <c r="Z513" i="13"/>
  <c r="O513" i="13"/>
  <c r="AD529" i="13"/>
  <c r="AB532" i="13"/>
  <c r="O532" i="13"/>
  <c r="O534" i="13"/>
  <c r="AC553" i="13"/>
  <c r="O553" i="13"/>
  <c r="O555" i="13"/>
  <c r="AC606" i="13"/>
  <c r="O608" i="13"/>
  <c r="AC680" i="13"/>
  <c r="AA804" i="13"/>
  <c r="O804" i="13"/>
  <c r="O20" i="13"/>
  <c r="O32" i="13"/>
  <c r="O40" i="13"/>
  <c r="AD281" i="13"/>
  <c r="AC292" i="13"/>
  <c r="Z298" i="13"/>
  <c r="O298" i="13"/>
  <c r="O301" i="13"/>
  <c r="O304" i="13"/>
  <c r="O308" i="13"/>
  <c r="AD309" i="13"/>
  <c r="AD310" i="13"/>
  <c r="Z314" i="13"/>
  <c r="O314" i="13"/>
  <c r="Z316" i="13"/>
  <c r="AD321" i="13"/>
  <c r="O325" i="13"/>
  <c r="Z337" i="13"/>
  <c r="AD341" i="13"/>
  <c r="AD342" i="13"/>
  <c r="O346" i="13"/>
  <c r="AD353" i="13"/>
  <c r="Z357" i="13"/>
  <c r="O357" i="13"/>
  <c r="O359" i="13"/>
  <c r="Z369" i="13"/>
  <c r="O372" i="13"/>
  <c r="AD373" i="13"/>
  <c r="AD374" i="13"/>
  <c r="O378" i="13"/>
  <c r="AD385" i="13"/>
  <c r="O389" i="13"/>
  <c r="O391" i="13"/>
  <c r="AD403" i="13"/>
  <c r="O413" i="13"/>
  <c r="O415" i="13"/>
  <c r="Z415" i="13"/>
  <c r="O421" i="13"/>
  <c r="AC424" i="13"/>
  <c r="O431" i="13"/>
  <c r="Z431" i="13"/>
  <c r="AD436" i="13"/>
  <c r="AD439" i="13"/>
  <c r="O440" i="13"/>
  <c r="Z443" i="13"/>
  <c r="AC447" i="13"/>
  <c r="AD459" i="13"/>
  <c r="AB478" i="13"/>
  <c r="AD482" i="13"/>
  <c r="O486" i="13"/>
  <c r="Z510" i="13"/>
  <c r="AC511" i="13"/>
  <c r="AD553" i="13"/>
  <c r="AB555" i="13"/>
  <c r="AD606" i="13"/>
  <c r="AC648" i="13"/>
  <c r="O287" i="13"/>
  <c r="O303" i="13"/>
  <c r="AC308" i="13"/>
  <c r="AC328" i="13"/>
  <c r="AC329" i="13"/>
  <c r="AC340" i="13"/>
  <c r="AC360" i="13"/>
  <c r="AC361" i="13"/>
  <c r="AC372" i="13"/>
  <c r="AB391" i="13"/>
  <c r="AC392" i="13"/>
  <c r="AC393" i="13"/>
  <c r="AC413" i="13"/>
  <c r="AD424" i="13"/>
  <c r="AC427" i="13"/>
  <c r="Z441" i="13"/>
  <c r="O441" i="13"/>
  <c r="O446" i="13"/>
  <c r="AD447" i="13"/>
  <c r="AC478" i="13"/>
  <c r="O484" i="13"/>
  <c r="AC508" i="13"/>
  <c r="O583" i="13"/>
  <c r="AD594" i="13"/>
  <c r="AC284" i="13"/>
  <c r="Z290" i="13"/>
  <c r="O292" i="13"/>
  <c r="AD294" i="13"/>
  <c r="Z313" i="13"/>
  <c r="AD317" i="13"/>
  <c r="AD318" i="13"/>
  <c r="Z322" i="13"/>
  <c r="O322" i="13"/>
  <c r="AD329" i="13"/>
  <c r="Z333" i="13"/>
  <c r="O333" i="13"/>
  <c r="AA335" i="13"/>
  <c r="O348" i="13"/>
  <c r="AD349" i="13"/>
  <c r="AD350" i="13"/>
  <c r="O354" i="13"/>
  <c r="AD361" i="13"/>
  <c r="Z365" i="13"/>
  <c r="O365" i="13"/>
  <c r="AA367" i="13"/>
  <c r="O367" i="13"/>
  <c r="Z377" i="13"/>
  <c r="O380" i="13"/>
  <c r="AD381" i="13"/>
  <c r="AD382" i="13"/>
  <c r="O386" i="13"/>
  <c r="AD393" i="13"/>
  <c r="O397" i="13"/>
  <c r="O399" i="13"/>
  <c r="AC402" i="13"/>
  <c r="O402" i="13"/>
  <c r="O404" i="13"/>
  <c r="AD413" i="13"/>
  <c r="AD427" i="13"/>
  <c r="O454" i="13"/>
  <c r="Z465" i="13"/>
  <c r="O465" i="13"/>
  <c r="AD475" i="13"/>
  <c r="AC486" i="13"/>
  <c r="AC489" i="13"/>
  <c r="O491" i="13"/>
  <c r="AC498" i="13"/>
  <c r="AD508" i="13"/>
  <c r="O508" i="13"/>
  <c r="AC521" i="13"/>
  <c r="O523" i="13"/>
  <c r="AC552" i="13"/>
  <c r="AC577" i="13"/>
  <c r="O594" i="13"/>
  <c r="O596" i="13"/>
  <c r="O644" i="13"/>
  <c r="AD645" i="13"/>
  <c r="O649" i="13"/>
  <c r="Z649" i="13"/>
  <c r="O279" i="13"/>
  <c r="O280" i="13"/>
  <c r="AC297" i="13"/>
  <c r="AB300" i="13"/>
  <c r="AC305" i="13"/>
  <c r="O311" i="13"/>
  <c r="AC316" i="13"/>
  <c r="O324" i="13"/>
  <c r="O329" i="13"/>
  <c r="AC336" i="13"/>
  <c r="AC337" i="13"/>
  <c r="O343" i="13"/>
  <c r="AC348" i="13"/>
  <c r="O350" i="13"/>
  <c r="O361" i="13"/>
  <c r="AC368" i="13"/>
  <c r="AC369" i="13"/>
  <c r="AC380" i="13"/>
  <c r="O382" i="13"/>
  <c r="O393" i="13"/>
  <c r="AD402" i="13"/>
  <c r="O407" i="13"/>
  <c r="AC412" i="13"/>
  <c r="AC423" i="13"/>
  <c r="AC426" i="13"/>
  <c r="AC446" i="13"/>
  <c r="Z452" i="13"/>
  <c r="O452" i="13"/>
  <c r="AA468" i="13"/>
  <c r="AD469" i="13"/>
  <c r="O469" i="13"/>
  <c r="Z476" i="13"/>
  <c r="O476" i="13"/>
  <c r="AC480" i="13"/>
  <c r="O480" i="13"/>
  <c r="AD498" i="13"/>
  <c r="AD517" i="13"/>
  <c r="AD521" i="13"/>
  <c r="AB523" i="13"/>
  <c r="AB536" i="13"/>
  <c r="AC540" i="13"/>
  <c r="Z542" i="13"/>
  <c r="AC543" i="13"/>
  <c r="AD586" i="13"/>
  <c r="Z715" i="13"/>
  <c r="O715" i="13"/>
  <c r="O739" i="13"/>
  <c r="O747" i="13"/>
  <c r="O284" i="13"/>
  <c r="AD286" i="13"/>
  <c r="AD297" i="13"/>
  <c r="AC300" i="13"/>
  <c r="AD304" i="13"/>
  <c r="AD305" i="13"/>
  <c r="O309" i="13"/>
  <c r="AD325" i="13"/>
  <c r="AD326" i="13"/>
  <c r="O330" i="13"/>
  <c r="AD337" i="13"/>
  <c r="O341" i="13"/>
  <c r="Z353" i="13"/>
  <c r="O356" i="13"/>
  <c r="AD357" i="13"/>
  <c r="AD358" i="13"/>
  <c r="Z362" i="13"/>
  <c r="O362" i="13"/>
  <c r="AD369" i="13"/>
  <c r="Z373" i="13"/>
  <c r="O373" i="13"/>
  <c r="O375" i="13"/>
  <c r="O388" i="13"/>
  <c r="AD389" i="13"/>
  <c r="AD390" i="13"/>
  <c r="Z394" i="13"/>
  <c r="O394" i="13"/>
  <c r="AD401" i="13"/>
  <c r="AC404" i="13"/>
  <c r="O414" i="13"/>
  <c r="O417" i="13"/>
  <c r="Z417" i="13"/>
  <c r="AD423" i="13"/>
  <c r="AD426" i="13"/>
  <c r="Z433" i="13"/>
  <c r="O433" i="13"/>
  <c r="AC437" i="13"/>
  <c r="AB445" i="13"/>
  <c r="AB448" i="13"/>
  <c r="AC454" i="13"/>
  <c r="AD461" i="13"/>
  <c r="AD480" i="13"/>
  <c r="O487" i="13"/>
  <c r="O498" i="13"/>
  <c r="AD501" i="13"/>
  <c r="O503" i="13"/>
  <c r="AD540" i="13"/>
  <c r="AB564" i="13"/>
  <c r="O564" i="13"/>
  <c r="O566" i="13"/>
  <c r="Z566" i="13"/>
  <c r="AD574" i="13"/>
  <c r="AC405" i="13"/>
  <c r="AB406" i="13"/>
  <c r="O409" i="13"/>
  <c r="AC415" i="13"/>
  <c r="O419" i="13"/>
  <c r="Z420" i="13"/>
  <c r="Z430" i="13"/>
  <c r="AC434" i="13"/>
  <c r="AC435" i="13"/>
  <c r="AC445" i="13"/>
  <c r="AA453" i="13"/>
  <c r="AC455" i="13"/>
  <c r="AC456" i="13"/>
  <c r="AC466" i="13"/>
  <c r="AC467" i="13"/>
  <c r="O500" i="13"/>
  <c r="O502" i="13"/>
  <c r="AC520" i="13"/>
  <c r="AC532" i="13"/>
  <c r="Z547" i="13"/>
  <c r="O547" i="13"/>
  <c r="AA554" i="13"/>
  <c r="O558" i="13"/>
  <c r="Z565" i="13"/>
  <c r="AC576" i="13"/>
  <c r="O601" i="13"/>
  <c r="Z601" i="13"/>
  <c r="O607" i="13"/>
  <c r="Z634" i="13"/>
  <c r="O655" i="13"/>
  <c r="Z655" i="13"/>
  <c r="AC656" i="13"/>
  <c r="O676" i="13"/>
  <c r="AD677" i="13"/>
  <c r="AD703" i="13"/>
  <c r="O401" i="13"/>
  <c r="Z428" i="13"/>
  <c r="O428" i="13"/>
  <c r="O430" i="13"/>
  <c r="AD434" i="13"/>
  <c r="Z440" i="13"/>
  <c r="AD444" i="13"/>
  <c r="AD445" i="13"/>
  <c r="Z449" i="13"/>
  <c r="O449" i="13"/>
  <c r="Z451" i="13"/>
  <c r="AB453" i="13"/>
  <c r="AD455" i="13"/>
  <c r="AD456" i="13"/>
  <c r="O460" i="13"/>
  <c r="O462" i="13"/>
  <c r="Z472" i="13"/>
  <c r="AB474" i="13"/>
  <c r="AD476" i="13"/>
  <c r="AD477" i="13"/>
  <c r="Z481" i="13"/>
  <c r="O481" i="13"/>
  <c r="AB485" i="13"/>
  <c r="AD488" i="13"/>
  <c r="Z515" i="13"/>
  <c r="O515" i="13"/>
  <c r="AD532" i="13"/>
  <c r="AD542" i="13"/>
  <c r="AC551" i="13"/>
  <c r="O554" i="13"/>
  <c r="O565" i="13"/>
  <c r="AA565" i="13"/>
  <c r="O568" i="13"/>
  <c r="Z568" i="13"/>
  <c r="AC573" i="13"/>
  <c r="O575" i="13"/>
  <c r="AD602" i="13"/>
  <c r="AC605" i="13"/>
  <c r="AD629" i="13"/>
  <c r="Z643" i="13"/>
  <c r="O643" i="13"/>
  <c r="O687" i="13"/>
  <c r="Z687" i="13"/>
  <c r="AC688" i="13"/>
  <c r="AD691" i="13"/>
  <c r="AD787" i="13"/>
  <c r="O791" i="13"/>
  <c r="Z791" i="13"/>
  <c r="AB408" i="13"/>
  <c r="O411" i="13"/>
  <c r="Z412" i="13"/>
  <c r="AD416" i="13"/>
  <c r="Z422" i="13"/>
  <c r="AC431" i="13"/>
  <c r="AC432" i="13"/>
  <c r="AC442" i="13"/>
  <c r="AC443" i="13"/>
  <c r="AC463" i="13"/>
  <c r="AC464" i="13"/>
  <c r="AC474" i="13"/>
  <c r="AC475" i="13"/>
  <c r="AC485" i="13"/>
  <c r="AD500" i="13"/>
  <c r="AD510" i="13"/>
  <c r="AC519" i="13"/>
  <c r="O522" i="13"/>
  <c r="O526" i="13"/>
  <c r="Z526" i="13"/>
  <c r="Z533" i="13"/>
  <c r="AC544" i="13"/>
  <c r="Z546" i="13"/>
  <c r="O546" i="13"/>
  <c r="AD551" i="13"/>
  <c r="Z553" i="13"/>
  <c r="AC554" i="13"/>
  <c r="AC562" i="13"/>
  <c r="AD573" i="13"/>
  <c r="AC578" i="13"/>
  <c r="AC625" i="13"/>
  <c r="AD418" i="13"/>
  <c r="AC419" i="13"/>
  <c r="O423" i="13"/>
  <c r="Z424" i="13"/>
  <c r="Z427" i="13"/>
  <c r="AD431" i="13"/>
  <c r="AD432" i="13"/>
  <c r="Z436" i="13"/>
  <c r="O436" i="13"/>
  <c r="O438" i="13"/>
  <c r="Z448" i="13"/>
  <c r="AB451" i="13"/>
  <c r="AD452" i="13"/>
  <c r="AD453" i="13"/>
  <c r="Z457" i="13"/>
  <c r="O457" i="13"/>
  <c r="O459" i="13"/>
  <c r="AD463" i="13"/>
  <c r="AD464" i="13"/>
  <c r="Z468" i="13"/>
  <c r="O468" i="13"/>
  <c r="O470" i="13"/>
  <c r="Z480" i="13"/>
  <c r="AD485" i="13"/>
  <c r="AB490" i="13"/>
  <c r="O490" i="13"/>
  <c r="O494" i="13"/>
  <c r="Z494" i="13"/>
  <c r="AC512" i="13"/>
  <c r="Z514" i="13"/>
  <c r="O514" i="13"/>
  <c r="AD519" i="13"/>
  <c r="Z521" i="13"/>
  <c r="AC522" i="13"/>
  <c r="Z525" i="13"/>
  <c r="O533" i="13"/>
  <c r="O536" i="13"/>
  <c r="Z536" i="13"/>
  <c r="AC541" i="13"/>
  <c r="O543" i="13"/>
  <c r="AD550" i="13"/>
  <c r="O551" i="13"/>
  <c r="AD554" i="13"/>
  <c r="AD562" i="13"/>
  <c r="AB568" i="13"/>
  <c r="AC572" i="13"/>
  <c r="Z574" i="13"/>
  <c r="AC575" i="13"/>
  <c r="AD578" i="13"/>
  <c r="AC581" i="13"/>
  <c r="O586" i="13"/>
  <c r="AC622" i="13"/>
  <c r="O624" i="13"/>
  <c r="AC664" i="13"/>
  <c r="AD670" i="13"/>
  <c r="Z689" i="13"/>
  <c r="AC690" i="13"/>
  <c r="O690" i="13"/>
  <c r="O403" i="13"/>
  <c r="Z404" i="13"/>
  <c r="AD408" i="13"/>
  <c r="Z414" i="13"/>
  <c r="AD420" i="13"/>
  <c r="AC421" i="13"/>
  <c r="AA427" i="13"/>
  <c r="AC429" i="13"/>
  <c r="O432" i="13"/>
  <c r="AC439" i="13"/>
  <c r="AC440" i="13"/>
  <c r="Z446" i="13"/>
  <c r="AC450" i="13"/>
  <c r="AC451" i="13"/>
  <c r="O464" i="13"/>
  <c r="AC471" i="13"/>
  <c r="AC472" i="13"/>
  <c r="AC482" i="13"/>
  <c r="AC483" i="13"/>
  <c r="O489" i="13"/>
  <c r="AC490" i="13"/>
  <c r="O501" i="13"/>
  <c r="O504" i="13"/>
  <c r="Z504" i="13"/>
  <c r="AC509" i="13"/>
  <c r="O511" i="13"/>
  <c r="AD518" i="13"/>
  <c r="O519" i="13"/>
  <c r="AC530" i="13"/>
  <c r="AB533" i="13"/>
  <c r="AA536" i="13"/>
  <c r="AD541" i="13"/>
  <c r="Z545" i="13"/>
  <c r="O545" i="13"/>
  <c r="AD549" i="13"/>
  <c r="AD561" i="13"/>
  <c r="O562" i="13"/>
  <c r="AD565" i="13"/>
  <c r="AA567" i="13"/>
  <c r="O567" i="13"/>
  <c r="AD572" i="13"/>
  <c r="AD581" i="13"/>
  <c r="Z583" i="13"/>
  <c r="AD587" i="13"/>
  <c r="Z650" i="13"/>
  <c r="AA635" i="13"/>
  <c r="AB669" i="13"/>
  <c r="Z707" i="13"/>
  <c r="O707" i="13"/>
  <c r="O727" i="13"/>
  <c r="Z727" i="13"/>
  <c r="AC728" i="13"/>
  <c r="O759" i="13"/>
  <c r="Z759" i="13"/>
  <c r="AC760" i="13"/>
  <c r="O768" i="13"/>
  <c r="O836" i="13"/>
  <c r="O427" i="13"/>
  <c r="O435" i="13"/>
  <c r="O443" i="13"/>
  <c r="O451" i="13"/>
  <c r="O467" i="13"/>
  <c r="O475" i="13"/>
  <c r="O483" i="13"/>
  <c r="AB492" i="13"/>
  <c r="O493" i="13"/>
  <c r="O496" i="13"/>
  <c r="Z506" i="13"/>
  <c r="Z507" i="13"/>
  <c r="AD511" i="13"/>
  <c r="AC513" i="13"/>
  <c r="O521" i="13"/>
  <c r="AB524" i="13"/>
  <c r="O525" i="13"/>
  <c r="O528" i="13"/>
  <c r="Z538" i="13"/>
  <c r="Z539" i="13"/>
  <c r="AD543" i="13"/>
  <c r="AC545" i="13"/>
  <c r="AB556" i="13"/>
  <c r="AB567" i="13"/>
  <c r="Z570" i="13"/>
  <c r="Z571" i="13"/>
  <c r="AD575" i="13"/>
  <c r="AD577" i="13"/>
  <c r="O582" i="13"/>
  <c r="AD585" i="13"/>
  <c r="AC590" i="13"/>
  <c r="AA612" i="13"/>
  <c r="O612" i="13"/>
  <c r="AD613" i="13"/>
  <c r="AC616" i="13"/>
  <c r="Z618" i="13"/>
  <c r="O623" i="13"/>
  <c r="Z623" i="13"/>
  <c r="AC624" i="13"/>
  <c r="AC632" i="13"/>
  <c r="O632" i="13"/>
  <c r="AD639" i="13"/>
  <c r="Z654" i="13"/>
  <c r="Z657" i="13"/>
  <c r="AD659" i="13"/>
  <c r="Z686" i="13"/>
  <c r="AD693" i="13"/>
  <c r="AC710" i="13"/>
  <c r="O735" i="13"/>
  <c r="Z735" i="13"/>
  <c r="AC736" i="13"/>
  <c r="AC768" i="13"/>
  <c r="AC783" i="13"/>
  <c r="AD792" i="13"/>
  <c r="O889" i="13"/>
  <c r="AC892" i="13"/>
  <c r="AD502" i="13"/>
  <c r="AD513" i="13"/>
  <c r="AC514" i="13"/>
  <c r="Z517" i="13"/>
  <c r="O518" i="13"/>
  <c r="AC524" i="13"/>
  <c r="AD534" i="13"/>
  <c r="AD545" i="13"/>
  <c r="AC546" i="13"/>
  <c r="Z549" i="13"/>
  <c r="O550" i="13"/>
  <c r="AC556" i="13"/>
  <c r="AD566" i="13"/>
  <c r="AA570" i="13"/>
  <c r="Z594" i="13"/>
  <c r="AD597" i="13"/>
  <c r="AB627" i="13"/>
  <c r="O645" i="13"/>
  <c r="AC646" i="13"/>
  <c r="AD650" i="13"/>
  <c r="AD655" i="13"/>
  <c r="AC658" i="13"/>
  <c r="O658" i="13"/>
  <c r="AB668" i="13"/>
  <c r="Z675" i="13"/>
  <c r="O675" i="13"/>
  <c r="AA678" i="13"/>
  <c r="AD682" i="13"/>
  <c r="Z698" i="13"/>
  <c r="AB699" i="13"/>
  <c r="AC702" i="13"/>
  <c r="Z723" i="13"/>
  <c r="O723" i="13"/>
  <c r="Z755" i="13"/>
  <c r="O755" i="13"/>
  <c r="Z498" i="13"/>
  <c r="Z499" i="13"/>
  <c r="AD503" i="13"/>
  <c r="AC505" i="13"/>
  <c r="O517" i="13"/>
  <c r="O520" i="13"/>
  <c r="Z530" i="13"/>
  <c r="Z531" i="13"/>
  <c r="AD535" i="13"/>
  <c r="AC537" i="13"/>
  <c r="O549" i="13"/>
  <c r="O552" i="13"/>
  <c r="Z562" i="13"/>
  <c r="Z563" i="13"/>
  <c r="AD567" i="13"/>
  <c r="AC569" i="13"/>
  <c r="Z579" i="13"/>
  <c r="Z602" i="13"/>
  <c r="Z611" i="13"/>
  <c r="O611" i="13"/>
  <c r="O629" i="13"/>
  <c r="O633" i="13"/>
  <c r="Z633" i="13"/>
  <c r="AC638" i="13"/>
  <c r="AD671" i="13"/>
  <c r="AC689" i="13"/>
  <c r="AC696" i="13"/>
  <c r="AD702" i="13"/>
  <c r="AC712" i="13"/>
  <c r="O743" i="13"/>
  <c r="Z743" i="13"/>
  <c r="AC744" i="13"/>
  <c r="AD487" i="13"/>
  <c r="AD494" i="13"/>
  <c r="AD505" i="13"/>
  <c r="AC506" i="13"/>
  <c r="Z509" i="13"/>
  <c r="O510" i="13"/>
  <c r="AC516" i="13"/>
  <c r="AD526" i="13"/>
  <c r="AD537" i="13"/>
  <c r="AC538" i="13"/>
  <c r="Z541" i="13"/>
  <c r="O542" i="13"/>
  <c r="AC548" i="13"/>
  <c r="AB549" i="13"/>
  <c r="O556" i="13"/>
  <c r="AD558" i="13"/>
  <c r="AD569" i="13"/>
  <c r="AC570" i="13"/>
  <c r="Z573" i="13"/>
  <c r="O574" i="13"/>
  <c r="Z578" i="13"/>
  <c r="AA579" i="13"/>
  <c r="AC582" i="13"/>
  <c r="Z586" i="13"/>
  <c r="AD589" i="13"/>
  <c r="AD595" i="13"/>
  <c r="AC600" i="13"/>
  <c r="O600" i="13"/>
  <c r="AA606" i="13"/>
  <c r="AD607" i="13"/>
  <c r="Z622" i="13"/>
  <c r="Z625" i="13"/>
  <c r="AD627" i="13"/>
  <c r="AD634" i="13"/>
  <c r="AD638" i="13"/>
  <c r="O648" i="13"/>
  <c r="AC654" i="13"/>
  <c r="AC657" i="13"/>
  <c r="AD661" i="13"/>
  <c r="AC678" i="13"/>
  <c r="O680" i="13"/>
  <c r="AC686" i="13"/>
  <c r="O688" i="13"/>
  <c r="AB691" i="13"/>
  <c r="AB701" i="13"/>
  <c r="Z731" i="13"/>
  <c r="O731" i="13"/>
  <c r="Z763" i="13"/>
  <c r="O763" i="13"/>
  <c r="AC817" i="13"/>
  <c r="Z490" i="13"/>
  <c r="Z491" i="13"/>
  <c r="AD495" i="13"/>
  <c r="AC497" i="13"/>
  <c r="O509" i="13"/>
  <c r="O512" i="13"/>
  <c r="AB519" i="13"/>
  <c r="Z522" i="13"/>
  <c r="Z523" i="13"/>
  <c r="AD527" i="13"/>
  <c r="AC529" i="13"/>
  <c r="O541" i="13"/>
  <c r="O544" i="13"/>
  <c r="Z554" i="13"/>
  <c r="Z555" i="13"/>
  <c r="AD559" i="13"/>
  <c r="AC561" i="13"/>
  <c r="AB572" i="13"/>
  <c r="O573" i="13"/>
  <c r="O576" i="13"/>
  <c r="Z577" i="13"/>
  <c r="O577" i="13"/>
  <c r="O580" i="13"/>
  <c r="AB580" i="13"/>
  <c r="AC614" i="13"/>
  <c r="AD618" i="13"/>
  <c r="AD623" i="13"/>
  <c r="AC626" i="13"/>
  <c r="O626" i="13"/>
  <c r="AC637" i="13"/>
  <c r="Z666" i="13"/>
  <c r="AC670" i="13"/>
  <c r="AB688" i="13"/>
  <c r="O697" i="13"/>
  <c r="Z697" i="13"/>
  <c r="AC701" i="13"/>
  <c r="O708" i="13"/>
  <c r="AD709" i="13"/>
  <c r="O719" i="13"/>
  <c r="Z719" i="13"/>
  <c r="AC720" i="13"/>
  <c r="O751" i="13"/>
  <c r="Z751" i="13"/>
  <c r="AC752" i="13"/>
  <c r="AC775" i="13"/>
  <c r="AD582" i="13"/>
  <c r="O599" i="13"/>
  <c r="O609" i="13"/>
  <c r="Z610" i="13"/>
  <c r="AD615" i="13"/>
  <c r="O621" i="13"/>
  <c r="AD626" i="13"/>
  <c r="O631" i="13"/>
  <c r="O641" i="13"/>
  <c r="Z642" i="13"/>
  <c r="AB644" i="13"/>
  <c r="AB645" i="13"/>
  <c r="AD647" i="13"/>
  <c r="O653" i="13"/>
  <c r="AD658" i="13"/>
  <c r="O663" i="13"/>
  <c r="O673" i="13"/>
  <c r="Z674" i="13"/>
  <c r="AD679" i="13"/>
  <c r="O685" i="13"/>
  <c r="AD690" i="13"/>
  <c r="O695" i="13"/>
  <c r="O705" i="13"/>
  <c r="Z706" i="13"/>
  <c r="AD711" i="13"/>
  <c r="Z714" i="13"/>
  <c r="Z722" i="13"/>
  <c r="Z730" i="13"/>
  <c r="Z738" i="13"/>
  <c r="Z746" i="13"/>
  <c r="Z754" i="13"/>
  <c r="Z762" i="13"/>
  <c r="Z777" i="13"/>
  <c r="AD789" i="13"/>
  <c r="AD889" i="13"/>
  <c r="O1159" i="13"/>
  <c r="Z1159" i="13"/>
  <c r="AC1160" i="13"/>
  <c r="O1160" i="13"/>
  <c r="AD1166" i="13"/>
  <c r="O585" i="13"/>
  <c r="Z587" i="13"/>
  <c r="O587" i="13"/>
  <c r="Z590" i="13"/>
  <c r="O590" i="13"/>
  <c r="O593" i="13"/>
  <c r="Z595" i="13"/>
  <c r="O595" i="13"/>
  <c r="Z598" i="13"/>
  <c r="O598" i="13"/>
  <c r="AC601" i="13"/>
  <c r="AC602" i="13"/>
  <c r="Z608" i="13"/>
  <c r="AC613" i="13"/>
  <c r="AD614" i="13"/>
  <c r="Z615" i="13"/>
  <c r="Z619" i="13"/>
  <c r="O619" i="13"/>
  <c r="Z630" i="13"/>
  <c r="AC633" i="13"/>
  <c r="AC634" i="13"/>
  <c r="AC645" i="13"/>
  <c r="AD646" i="13"/>
  <c r="Z647" i="13"/>
  <c r="Z651" i="13"/>
  <c r="O651" i="13"/>
  <c r="Z662" i="13"/>
  <c r="AB664" i="13"/>
  <c r="AC665" i="13"/>
  <c r="AC666" i="13"/>
  <c r="AC677" i="13"/>
  <c r="AD678" i="13"/>
  <c r="Z679" i="13"/>
  <c r="Z683" i="13"/>
  <c r="O683" i="13"/>
  <c r="Z694" i="13"/>
  <c r="AC697" i="13"/>
  <c r="AC698" i="13"/>
  <c r="AC709" i="13"/>
  <c r="AD710" i="13"/>
  <c r="Z711" i="13"/>
  <c r="AC767" i="13"/>
  <c r="O769" i="13"/>
  <c r="O770" i="13"/>
  <c r="AC774" i="13"/>
  <c r="AC782" i="13"/>
  <c r="AC810" i="13"/>
  <c r="AC842" i="13"/>
  <c r="AD666" i="13"/>
  <c r="O671" i="13"/>
  <c r="AA672" i="13"/>
  <c r="Z682" i="13"/>
  <c r="AB685" i="13"/>
  <c r="AD687" i="13"/>
  <c r="O693" i="13"/>
  <c r="AD698" i="13"/>
  <c r="O703" i="13"/>
  <c r="AA704" i="13"/>
  <c r="Z713" i="13"/>
  <c r="O714" i="13"/>
  <c r="AB718" i="13"/>
  <c r="Z721" i="13"/>
  <c r="O722" i="13"/>
  <c r="Z729" i="13"/>
  <c r="O730" i="13"/>
  <c r="AB734" i="13"/>
  <c r="Z737" i="13"/>
  <c r="O738" i="13"/>
  <c r="Z745" i="13"/>
  <c r="O746" i="13"/>
  <c r="AB750" i="13"/>
  <c r="Z753" i="13"/>
  <c r="O754" i="13"/>
  <c r="Z761" i="13"/>
  <c r="O762" i="13"/>
  <c r="AC778" i="13"/>
  <c r="Z787" i="13"/>
  <c r="O787" i="13"/>
  <c r="Z850" i="13"/>
  <c r="O581" i="13"/>
  <c r="AB588" i="13"/>
  <c r="AB592" i="13"/>
  <c r="Z606" i="13"/>
  <c r="AC609" i="13"/>
  <c r="AC610" i="13"/>
  <c r="AC621" i="13"/>
  <c r="AD622" i="13"/>
  <c r="Z627" i="13"/>
  <c r="O627" i="13"/>
  <c r="Z638" i="13"/>
  <c r="AC641" i="13"/>
  <c r="AC642" i="13"/>
  <c r="AC653" i="13"/>
  <c r="AD654" i="13"/>
  <c r="Z659" i="13"/>
  <c r="O659" i="13"/>
  <c r="Z670" i="13"/>
  <c r="AC673" i="13"/>
  <c r="AC674" i="13"/>
  <c r="AC685" i="13"/>
  <c r="AD686" i="13"/>
  <c r="Z691" i="13"/>
  <c r="O691" i="13"/>
  <c r="Z702" i="13"/>
  <c r="AB704" i="13"/>
  <c r="AC705" i="13"/>
  <c r="AC706" i="13"/>
  <c r="AA721" i="13"/>
  <c r="AC799" i="13"/>
  <c r="AA815" i="13"/>
  <c r="AD819" i="13"/>
  <c r="AC831" i="13"/>
  <c r="AC841" i="13"/>
  <c r="AD848" i="13"/>
  <c r="Z582" i="13"/>
  <c r="AC585" i="13"/>
  <c r="AC593" i="13"/>
  <c r="AD599" i="13"/>
  <c r="O605" i="13"/>
  <c r="AD610" i="13"/>
  <c r="O625" i="13"/>
  <c r="Z626" i="13"/>
  <c r="AD631" i="13"/>
  <c r="O637" i="13"/>
  <c r="AD642" i="13"/>
  <c r="O657" i="13"/>
  <c r="Z658" i="13"/>
  <c r="AB661" i="13"/>
  <c r="AD663" i="13"/>
  <c r="O664" i="13"/>
  <c r="O669" i="13"/>
  <c r="AD674" i="13"/>
  <c r="O689" i="13"/>
  <c r="Z690" i="13"/>
  <c r="AB692" i="13"/>
  <c r="AD695" i="13"/>
  <c r="O696" i="13"/>
  <c r="O701" i="13"/>
  <c r="AD706" i="13"/>
  <c r="Z716" i="13"/>
  <c r="AB717" i="13"/>
  <c r="Z724" i="13"/>
  <c r="Z732" i="13"/>
  <c r="Z740" i="13"/>
  <c r="Z748" i="13"/>
  <c r="AB749" i="13"/>
  <c r="Z756" i="13"/>
  <c r="Z795" i="13"/>
  <c r="O795" i="13"/>
  <c r="AC803" i="13"/>
  <c r="AC586" i="13"/>
  <c r="AC589" i="13"/>
  <c r="AD590" i="13"/>
  <c r="AD591" i="13"/>
  <c r="AC594" i="13"/>
  <c r="AC597" i="13"/>
  <c r="AD598" i="13"/>
  <c r="Z603" i="13"/>
  <c r="O603" i="13"/>
  <c r="AC607" i="13"/>
  <c r="Z614" i="13"/>
  <c r="AC617" i="13"/>
  <c r="AC618" i="13"/>
  <c r="AC629" i="13"/>
  <c r="AD630" i="13"/>
  <c r="Z635" i="13"/>
  <c r="O635" i="13"/>
  <c r="Z646" i="13"/>
  <c r="AC649" i="13"/>
  <c r="AC650" i="13"/>
  <c r="AC661" i="13"/>
  <c r="AD662" i="13"/>
  <c r="Z667" i="13"/>
  <c r="O667" i="13"/>
  <c r="Z678" i="13"/>
  <c r="AC681" i="13"/>
  <c r="AC682" i="13"/>
  <c r="AC693" i="13"/>
  <c r="AD694" i="13"/>
  <c r="Z699" i="13"/>
  <c r="O699" i="13"/>
  <c r="Z710" i="13"/>
  <c r="AB712" i="13"/>
  <c r="AC713" i="13"/>
  <c r="AA720" i="13"/>
  <c r="AC721" i="13"/>
  <c r="AC729" i="13"/>
  <c r="AC737" i="13"/>
  <c r="AC745" i="13"/>
  <c r="AA752" i="13"/>
  <c r="AC753" i="13"/>
  <c r="AC761" i="13"/>
  <c r="Z786" i="13"/>
  <c r="AC818" i="13"/>
  <c r="O824" i="13"/>
  <c r="Z720" i="13"/>
  <c r="Z728" i="13"/>
  <c r="Z736" i="13"/>
  <c r="Z744" i="13"/>
  <c r="Z752" i="13"/>
  <c r="Z760" i="13"/>
  <c r="O767" i="13"/>
  <c r="Z767" i="13"/>
  <c r="AC769" i="13"/>
  <c r="AC770" i="13"/>
  <c r="AD771" i="13"/>
  <c r="AD775" i="13"/>
  <c r="Z778" i="13"/>
  <c r="O782" i="13"/>
  <c r="Z803" i="13"/>
  <c r="O803" i="13"/>
  <c r="AA807" i="13"/>
  <c r="Z810" i="13"/>
  <c r="AD822" i="13"/>
  <c r="O828" i="13"/>
  <c r="Z835" i="13"/>
  <c r="O835" i="13"/>
  <c r="AC839" i="13"/>
  <c r="AD843" i="13"/>
  <c r="Z851" i="13"/>
  <c r="O851" i="13"/>
  <c r="AD859" i="13"/>
  <c r="Z867" i="13"/>
  <c r="AC868" i="13"/>
  <c r="AC871" i="13"/>
  <c r="AC913" i="13"/>
  <c r="AD712" i="13"/>
  <c r="O718" i="13"/>
  <c r="O726" i="13"/>
  <c r="AA727" i="13"/>
  <c r="O734" i="13"/>
  <c r="O742" i="13"/>
  <c r="AA751" i="13"/>
  <c r="AB773" i="13"/>
  <c r="AD774" i="13"/>
  <c r="O778" i="13"/>
  <c r="AD779" i="13"/>
  <c r="O781" i="13"/>
  <c r="Z785" i="13"/>
  <c r="AC791" i="13"/>
  <c r="AD804" i="13"/>
  <c r="AC807" i="13"/>
  <c r="AD811" i="13"/>
  <c r="Z827" i="13"/>
  <c r="O827" i="13"/>
  <c r="AC714" i="13"/>
  <c r="AC715" i="13"/>
  <c r="AC719" i="13"/>
  <c r="AD720" i="13"/>
  <c r="AC722" i="13"/>
  <c r="AC723" i="13"/>
  <c r="AC727" i="13"/>
  <c r="AD728" i="13"/>
  <c r="AC730" i="13"/>
  <c r="AC731" i="13"/>
  <c r="AC735" i="13"/>
  <c r="AD736" i="13"/>
  <c r="AC738" i="13"/>
  <c r="AC739" i="13"/>
  <c r="AC743" i="13"/>
  <c r="AD744" i="13"/>
  <c r="AC746" i="13"/>
  <c r="AC747" i="13"/>
  <c r="AC751" i="13"/>
  <c r="AD752" i="13"/>
  <c r="AC754" i="13"/>
  <c r="AC755" i="13"/>
  <c r="AC759" i="13"/>
  <c r="AD760" i="13"/>
  <c r="AC762" i="13"/>
  <c r="AD767" i="13"/>
  <c r="Z771" i="13"/>
  <c r="O771" i="13"/>
  <c r="AB772" i="13"/>
  <c r="AD773" i="13"/>
  <c r="O775" i="13"/>
  <c r="Z775" i="13"/>
  <c r="AC777" i="13"/>
  <c r="AC786" i="13"/>
  <c r="AC790" i="13"/>
  <c r="O802" i="13"/>
  <c r="Z808" i="13"/>
  <c r="O816" i="13"/>
  <c r="O856" i="13"/>
  <c r="Z856" i="13"/>
  <c r="AC857" i="13"/>
  <c r="Z919" i="13"/>
  <c r="O919" i="13"/>
  <c r="AD953" i="13"/>
  <c r="O606" i="13"/>
  <c r="O614" i="13"/>
  <c r="O622" i="13"/>
  <c r="O630" i="13"/>
  <c r="O638" i="13"/>
  <c r="O646" i="13"/>
  <c r="O654" i="13"/>
  <c r="O662" i="13"/>
  <c r="O670" i="13"/>
  <c r="O678" i="13"/>
  <c r="O686" i="13"/>
  <c r="O694" i="13"/>
  <c r="O702" i="13"/>
  <c r="O710" i="13"/>
  <c r="O713" i="13"/>
  <c r="AD716" i="13"/>
  <c r="AD718" i="13"/>
  <c r="AD719" i="13"/>
  <c r="O720" i="13"/>
  <c r="O721" i="13"/>
  <c r="AD724" i="13"/>
  <c r="AD726" i="13"/>
  <c r="AD727" i="13"/>
  <c r="O728" i="13"/>
  <c r="O729" i="13"/>
  <c r="AD732" i="13"/>
  <c r="AD734" i="13"/>
  <c r="AD735" i="13"/>
  <c r="O736" i="13"/>
  <c r="O737" i="13"/>
  <c r="AD740" i="13"/>
  <c r="AD742" i="13"/>
  <c r="AD743" i="13"/>
  <c r="O744" i="13"/>
  <c r="O745" i="13"/>
  <c r="AD748" i="13"/>
  <c r="AD750" i="13"/>
  <c r="AD751" i="13"/>
  <c r="O752" i="13"/>
  <c r="O753" i="13"/>
  <c r="AD756" i="13"/>
  <c r="AD758" i="13"/>
  <c r="AD759" i="13"/>
  <c r="O760" i="13"/>
  <c r="O761" i="13"/>
  <c r="AD764" i="13"/>
  <c r="AD766" i="13"/>
  <c r="Z769" i="13"/>
  <c r="Z770" i="13"/>
  <c r="O784" i="13"/>
  <c r="AB797" i="13"/>
  <c r="AD798" i="13"/>
  <c r="AC809" i="13"/>
  <c r="AD830" i="13"/>
  <c r="AC847" i="13"/>
  <c r="AD854" i="13"/>
  <c r="AC863" i="13"/>
  <c r="Z898" i="13"/>
  <c r="AD902" i="13"/>
  <c r="Z768" i="13"/>
  <c r="AD772" i="13"/>
  <c r="O774" i="13"/>
  <c r="Z779" i="13"/>
  <c r="O779" i="13"/>
  <c r="AD781" i="13"/>
  <c r="O783" i="13"/>
  <c r="Z783" i="13"/>
  <c r="O792" i="13"/>
  <c r="O796" i="13"/>
  <c r="Z799" i="13"/>
  <c r="O799" i="13"/>
  <c r="Z776" i="13"/>
  <c r="Z784" i="13"/>
  <c r="Z792" i="13"/>
  <c r="Z794" i="13"/>
  <c r="AC798" i="13"/>
  <c r="AD799" i="13"/>
  <c r="AD808" i="13"/>
  <c r="Z815" i="13"/>
  <c r="O815" i="13"/>
  <c r="O818" i="13"/>
  <c r="AD820" i="13"/>
  <c r="Z824" i="13"/>
  <c r="Z826" i="13"/>
  <c r="AB828" i="13"/>
  <c r="AC830" i="13"/>
  <c r="AD831" i="13"/>
  <c r="O845" i="13"/>
  <c r="AC858" i="13"/>
  <c r="Z861" i="13"/>
  <c r="AD892" i="13"/>
  <c r="AC902" i="13"/>
  <c r="O902" i="13"/>
  <c r="AD921" i="13"/>
  <c r="Z986" i="13"/>
  <c r="O986" i="13"/>
  <c r="AA773" i="13"/>
  <c r="AB793" i="13"/>
  <c r="O794" i="13"/>
  <c r="AD796" i="13"/>
  <c r="Z800" i="13"/>
  <c r="Z802" i="13"/>
  <c r="AC806" i="13"/>
  <c r="AD807" i="13"/>
  <c r="Z823" i="13"/>
  <c r="O823" i="13"/>
  <c r="O826" i="13"/>
  <c r="AD828" i="13"/>
  <c r="Z832" i="13"/>
  <c r="Z834" i="13"/>
  <c r="AC838" i="13"/>
  <c r="AD839" i="13"/>
  <c r="Z844" i="13"/>
  <c r="AD847" i="13"/>
  <c r="AD852" i="13"/>
  <c r="Z855" i="13"/>
  <c r="AD857" i="13"/>
  <c r="AC862" i="13"/>
  <c r="AD863" i="13"/>
  <c r="Z887" i="13"/>
  <c r="O887" i="13"/>
  <c r="AA898" i="13"/>
  <c r="AD913" i="13"/>
  <c r="O913" i="13"/>
  <c r="AC952" i="13"/>
  <c r="AC785" i="13"/>
  <c r="AB786" i="13"/>
  <c r="AC793" i="13"/>
  <c r="AC794" i="13"/>
  <c r="AD795" i="13"/>
  <c r="AD806" i="13"/>
  <c r="Z811" i="13"/>
  <c r="O811" i="13"/>
  <c r="AC815" i="13"/>
  <c r="O821" i="13"/>
  <c r="AC825" i="13"/>
  <c r="AC826" i="13"/>
  <c r="AD827" i="13"/>
  <c r="AD838" i="13"/>
  <c r="Z843" i="13"/>
  <c r="O843" i="13"/>
  <c r="AD846" i="13"/>
  <c r="O848" i="13"/>
  <c r="Z848" i="13"/>
  <c r="O850" i="13"/>
  <c r="AD851" i="13"/>
  <c r="AA855" i="13"/>
  <c r="Z859" i="13"/>
  <c r="O859" i="13"/>
  <c r="AD862" i="13"/>
  <c r="O864" i="13"/>
  <c r="Z864" i="13"/>
  <c r="AD867" i="13"/>
  <c r="AB869" i="13"/>
  <c r="AC956" i="13"/>
  <c r="AC814" i="13"/>
  <c r="AD815" i="13"/>
  <c r="Z831" i="13"/>
  <c r="O831" i="13"/>
  <c r="O834" i="13"/>
  <c r="AD836" i="13"/>
  <c r="Z840" i="13"/>
  <c r="Z842" i="13"/>
  <c r="AC850" i="13"/>
  <c r="AC866" i="13"/>
  <c r="Z872" i="13"/>
  <c r="O872" i="13"/>
  <c r="O900" i="13"/>
  <c r="AB1025" i="13"/>
  <c r="AD780" i="13"/>
  <c r="AD782" i="13"/>
  <c r="AD783" i="13"/>
  <c r="AD788" i="13"/>
  <c r="AD790" i="13"/>
  <c r="AD791" i="13"/>
  <c r="O797" i="13"/>
  <c r="AC801" i="13"/>
  <c r="AC802" i="13"/>
  <c r="AD803" i="13"/>
  <c r="AD814" i="13"/>
  <c r="Z819" i="13"/>
  <c r="O819" i="13"/>
  <c r="AC823" i="13"/>
  <c r="O829" i="13"/>
  <c r="AC833" i="13"/>
  <c r="AC834" i="13"/>
  <c r="AD835" i="13"/>
  <c r="AC849" i="13"/>
  <c r="O853" i="13"/>
  <c r="AA853" i="13"/>
  <c r="AC855" i="13"/>
  <c r="Z858" i="13"/>
  <c r="AC860" i="13"/>
  <c r="AD866" i="13"/>
  <c r="O868" i="13"/>
  <c r="Z896" i="13"/>
  <c r="O896" i="13"/>
  <c r="AD915" i="13"/>
  <c r="O917" i="13"/>
  <c r="Z917" i="13"/>
  <c r="O786" i="13"/>
  <c r="AD800" i="13"/>
  <c r="Z807" i="13"/>
  <c r="O807" i="13"/>
  <c r="O810" i="13"/>
  <c r="AB810" i="13"/>
  <c r="AC811" i="13"/>
  <c r="AD812" i="13"/>
  <c r="Z816" i="13"/>
  <c r="Z818" i="13"/>
  <c r="AC822" i="13"/>
  <c r="AD823" i="13"/>
  <c r="Z839" i="13"/>
  <c r="O839" i="13"/>
  <c r="O842" i="13"/>
  <c r="AD844" i="13"/>
  <c r="O847" i="13"/>
  <c r="AB853" i="13"/>
  <c r="AC854" i="13"/>
  <c r="AD855" i="13"/>
  <c r="AD860" i="13"/>
  <c r="Z863" i="13"/>
  <c r="AD865" i="13"/>
  <c r="AB868" i="13"/>
  <c r="Z871" i="13"/>
  <c r="O871" i="13"/>
  <c r="O885" i="13"/>
  <c r="Z885" i="13"/>
  <c r="AC911" i="13"/>
  <c r="O921" i="13"/>
  <c r="AD925" i="13"/>
  <c r="AC932" i="13"/>
  <c r="AC865" i="13"/>
  <c r="AC873" i="13"/>
  <c r="AC878" i="13"/>
  <c r="AC879" i="13"/>
  <c r="AC881" i="13"/>
  <c r="Z890" i="13"/>
  <c r="O892" i="13"/>
  <c r="AC894" i="13"/>
  <c r="AA901" i="13"/>
  <c r="AC905" i="13"/>
  <c r="AD907" i="13"/>
  <c r="Z911" i="13"/>
  <c r="O911" i="13"/>
  <c r="AB914" i="13"/>
  <c r="Z922" i="13"/>
  <c r="AC926" i="13"/>
  <c r="AC933" i="13"/>
  <c r="AC1026" i="13"/>
  <c r="O869" i="13"/>
  <c r="AD875" i="13"/>
  <c r="AD876" i="13"/>
  <c r="Z877" i="13"/>
  <c r="AD878" i="13"/>
  <c r="AD883" i="13"/>
  <c r="AD884" i="13"/>
  <c r="Z888" i="13"/>
  <c r="AD894" i="13"/>
  <c r="AC903" i="13"/>
  <c r="O909" i="13"/>
  <c r="AD916" i="13"/>
  <c r="Z920" i="13"/>
  <c r="AC967" i="13"/>
  <c r="AD971" i="13"/>
  <c r="AD978" i="13"/>
  <c r="O978" i="13"/>
  <c r="Z1002" i="13"/>
  <c r="O1002" i="13"/>
  <c r="AD1038" i="13"/>
  <c r="O855" i="13"/>
  <c r="O863" i="13"/>
  <c r="O867" i="13"/>
  <c r="Z880" i="13"/>
  <c r="AC889" i="13"/>
  <c r="AD891" i="13"/>
  <c r="Z895" i="13"/>
  <c r="O895" i="13"/>
  <c r="Z906" i="13"/>
  <c r="O907" i="13"/>
  <c r="O908" i="13"/>
  <c r="AC910" i="13"/>
  <c r="AC921" i="13"/>
  <c r="AC944" i="13"/>
  <c r="AD945" i="13"/>
  <c r="AC958" i="13"/>
  <c r="Z962" i="13"/>
  <c r="AB963" i="13"/>
  <c r="AC966" i="13"/>
  <c r="AC983" i="13"/>
  <c r="AD1019" i="13"/>
  <c r="O858" i="13"/>
  <c r="Z874" i="13"/>
  <c r="O875" i="13"/>
  <c r="Z879" i="13"/>
  <c r="O879" i="13"/>
  <c r="Z882" i="13"/>
  <c r="O883" i="13"/>
  <c r="AC887" i="13"/>
  <c r="O893" i="13"/>
  <c r="AB897" i="13"/>
  <c r="AD900" i="13"/>
  <c r="Z904" i="13"/>
  <c r="AD910" i="13"/>
  <c r="AC919" i="13"/>
  <c r="AC936" i="13"/>
  <c r="AD937" i="13"/>
  <c r="AC950" i="13"/>
  <c r="AC957" i="13"/>
  <c r="Z975" i="13"/>
  <c r="O975" i="13"/>
  <c r="AA991" i="13"/>
  <c r="O1006" i="13"/>
  <c r="Z1006" i="13"/>
  <c r="AB1070" i="13"/>
  <c r="O861" i="13"/>
  <c r="Z866" i="13"/>
  <c r="O866" i="13"/>
  <c r="AC870" i="13"/>
  <c r="O884" i="13"/>
  <c r="AC886" i="13"/>
  <c r="AC897" i="13"/>
  <c r="AD899" i="13"/>
  <c r="Z903" i="13"/>
  <c r="O903" i="13"/>
  <c r="AB906" i="13"/>
  <c r="Z914" i="13"/>
  <c r="O915" i="13"/>
  <c r="O916" i="13"/>
  <c r="AC918" i="13"/>
  <c r="AC928" i="13"/>
  <c r="AD929" i="13"/>
  <c r="AC942" i="13"/>
  <c r="AC949" i="13"/>
  <c r="O958" i="13"/>
  <c r="Z960" i="13"/>
  <c r="O960" i="13"/>
  <c r="AC968" i="13"/>
  <c r="O968" i="13"/>
  <c r="AD979" i="13"/>
  <c r="AD986" i="13"/>
  <c r="Z993" i="13"/>
  <c r="AD1051" i="13"/>
  <c r="AD870" i="13"/>
  <c r="AB881" i="13"/>
  <c r="AB882" i="13"/>
  <c r="AD886" i="13"/>
  <c r="AC895" i="13"/>
  <c r="O901" i="13"/>
  <c r="AD908" i="13"/>
  <c r="Z912" i="13"/>
  <c r="AD918" i="13"/>
  <c r="AC934" i="13"/>
  <c r="AC941" i="13"/>
  <c r="O950" i="13"/>
  <c r="AC965" i="13"/>
  <c r="AD973" i="13"/>
  <c r="O979" i="13"/>
  <c r="Z987" i="13"/>
  <c r="O990" i="13"/>
  <c r="Z990" i="13"/>
  <c r="AD926" i="13"/>
  <c r="AC929" i="13"/>
  <c r="AD930" i="13"/>
  <c r="AD931" i="13"/>
  <c r="AD933" i="13"/>
  <c r="AD934" i="13"/>
  <c r="AC937" i="13"/>
  <c r="AD938" i="13"/>
  <c r="AD939" i="13"/>
  <c r="AD941" i="13"/>
  <c r="AD942" i="13"/>
  <c r="AC945" i="13"/>
  <c r="AD946" i="13"/>
  <c r="AD947" i="13"/>
  <c r="AD949" i="13"/>
  <c r="AD950" i="13"/>
  <c r="AC953" i="13"/>
  <c r="AD954" i="13"/>
  <c r="AD955" i="13"/>
  <c r="AD957" i="13"/>
  <c r="AD958" i="13"/>
  <c r="AC969" i="13"/>
  <c r="AB978" i="13"/>
  <c r="AD980" i="13"/>
  <c r="Z994" i="13"/>
  <c r="O994" i="13"/>
  <c r="O998" i="13"/>
  <c r="Z998" i="13"/>
  <c r="Z1001" i="13"/>
  <c r="AB1009" i="13"/>
  <c r="Z1011" i="13"/>
  <c r="Z1015" i="13"/>
  <c r="O1015" i="13"/>
  <c r="AD1029" i="13"/>
  <c r="Z1090" i="13"/>
  <c r="AC1097" i="13"/>
  <c r="O1000" i="13"/>
  <c r="Z1000" i="13"/>
  <c r="AD1035" i="13"/>
  <c r="Z1046" i="13"/>
  <c r="Z1138" i="13"/>
  <c r="AC1145" i="13"/>
  <c r="AA923" i="13"/>
  <c r="Z927" i="13"/>
  <c r="Z935" i="13"/>
  <c r="Z943" i="13"/>
  <c r="Z951" i="13"/>
  <c r="AD967" i="13"/>
  <c r="Z971" i="13"/>
  <c r="O971" i="13"/>
  <c r="AC982" i="13"/>
  <c r="Z985" i="13"/>
  <c r="O985" i="13"/>
  <c r="AD987" i="13"/>
  <c r="O992" i="13"/>
  <c r="Z992" i="13"/>
  <c r="AA997" i="13"/>
  <c r="AB1008" i="13"/>
  <c r="O1008" i="13"/>
  <c r="AC1018" i="13"/>
  <c r="O1024" i="13"/>
  <c r="AC1040" i="13"/>
  <c r="AA1153" i="13"/>
  <c r="AD922" i="13"/>
  <c r="AB923" i="13"/>
  <c r="Z926" i="13"/>
  <c r="Z930" i="13"/>
  <c r="O930" i="13"/>
  <c r="O932" i="13"/>
  <c r="O933" i="13"/>
  <c r="Z934" i="13"/>
  <c r="Z938" i="13"/>
  <c r="O938" i="13"/>
  <c r="O940" i="13"/>
  <c r="O941" i="13"/>
  <c r="Z942" i="13"/>
  <c r="AA943" i="13"/>
  <c r="Z946" i="13"/>
  <c r="O946" i="13"/>
  <c r="O948" i="13"/>
  <c r="O949" i="13"/>
  <c r="Z950" i="13"/>
  <c r="Z954" i="13"/>
  <c r="O954" i="13"/>
  <c r="O956" i="13"/>
  <c r="O957" i="13"/>
  <c r="Z958" i="13"/>
  <c r="O964" i="13"/>
  <c r="O967" i="13"/>
  <c r="Z970" i="13"/>
  <c r="O970" i="13"/>
  <c r="AC974" i="13"/>
  <c r="Z984" i="13"/>
  <c r="AB1000" i="13"/>
  <c r="AD1011" i="13"/>
  <c r="AD1021" i="13"/>
  <c r="AC1034" i="13"/>
  <c r="O1034" i="13"/>
  <c r="Z1126" i="13"/>
  <c r="O874" i="13"/>
  <c r="O882" i="13"/>
  <c r="O890" i="13"/>
  <c r="O898" i="13"/>
  <c r="O906" i="13"/>
  <c r="O914" i="13"/>
  <c r="O922" i="13"/>
  <c r="Z929" i="13"/>
  <c r="AA932" i="13"/>
  <c r="Z937" i="13"/>
  <c r="Z945" i="13"/>
  <c r="AA948" i="13"/>
  <c r="Z953" i="13"/>
  <c r="AB959" i="13"/>
  <c r="AC962" i="13"/>
  <c r="AD963" i="13"/>
  <c r="O969" i="13"/>
  <c r="Z979" i="13"/>
  <c r="AC981" i="13"/>
  <c r="AB992" i="13"/>
  <c r="Z999" i="13"/>
  <c r="O999" i="13"/>
  <c r="Z1003" i="13"/>
  <c r="O1007" i="13"/>
  <c r="AD1027" i="13"/>
  <c r="AD923" i="13"/>
  <c r="AC925" i="13"/>
  <c r="AB928" i="13"/>
  <c r="AB947" i="13"/>
  <c r="AB948" i="13"/>
  <c r="AC959" i="13"/>
  <c r="Z968" i="13"/>
  <c r="Z976" i="13"/>
  <c r="O976" i="13"/>
  <c r="O983" i="13"/>
  <c r="Z991" i="13"/>
  <c r="O991" i="13"/>
  <c r="Z995" i="13"/>
  <c r="O1111" i="13"/>
  <c r="Z1111" i="13"/>
  <c r="AC1112" i="13"/>
  <c r="O1112" i="13"/>
  <c r="AD1118" i="13"/>
  <c r="AC961" i="13"/>
  <c r="Z963" i="13"/>
  <c r="O973" i="13"/>
  <c r="AC977" i="13"/>
  <c r="O987" i="13"/>
  <c r="O995" i="13"/>
  <c r="O1003" i="13"/>
  <c r="O1009" i="13"/>
  <c r="AB1012" i="13"/>
  <c r="Z1018" i="13"/>
  <c r="AC1022" i="13"/>
  <c r="AD1023" i="13"/>
  <c r="AB1029" i="13"/>
  <c r="AD1031" i="13"/>
  <c r="Z1051" i="13"/>
  <c r="O1051" i="13"/>
  <c r="Z1106" i="13"/>
  <c r="AC1113" i="13"/>
  <c r="O1127" i="13"/>
  <c r="Z1127" i="13"/>
  <c r="AC1128" i="13"/>
  <c r="O1128" i="13"/>
  <c r="AD1134" i="13"/>
  <c r="AD966" i="13"/>
  <c r="O974" i="13"/>
  <c r="AC978" i="13"/>
  <c r="O980" i="13"/>
  <c r="O981" i="13"/>
  <c r="O982" i="13"/>
  <c r="AC1012" i="13"/>
  <c r="AC1021" i="13"/>
  <c r="O1025" i="13"/>
  <c r="Z1025" i="13"/>
  <c r="O1026" i="13"/>
  <c r="AD1030" i="13"/>
  <c r="AD1053" i="13"/>
  <c r="AD1057" i="13"/>
  <c r="AB1059" i="13"/>
  <c r="AC1065" i="13"/>
  <c r="O1079" i="13"/>
  <c r="Z1079" i="13"/>
  <c r="AC1080" i="13"/>
  <c r="O1080" i="13"/>
  <c r="AD1086" i="13"/>
  <c r="Z1094" i="13"/>
  <c r="AB1118" i="13"/>
  <c r="O988" i="13"/>
  <c r="AA996" i="13"/>
  <c r="O996" i="13"/>
  <c r="O1004" i="13"/>
  <c r="AD1010" i="13"/>
  <c r="AC1033" i="13"/>
  <c r="AC1037" i="13"/>
  <c r="AD1042" i="13"/>
  <c r="Z1047" i="13"/>
  <c r="AD1056" i="13"/>
  <c r="O1056" i="13"/>
  <c r="O1063" i="13"/>
  <c r="Z1063" i="13"/>
  <c r="AC1064" i="13"/>
  <c r="O1064" i="13"/>
  <c r="AD1070" i="13"/>
  <c r="Z1078" i="13"/>
  <c r="O929" i="13"/>
  <c r="O937" i="13"/>
  <c r="O945" i="13"/>
  <c r="O953" i="13"/>
  <c r="O963" i="13"/>
  <c r="O966" i="13"/>
  <c r="AD974" i="13"/>
  <c r="Z977" i="13"/>
  <c r="AD981" i="13"/>
  <c r="AD982" i="13"/>
  <c r="AD983" i="13"/>
  <c r="AC984" i="13"/>
  <c r="AB985" i="13"/>
  <c r="AB987" i="13"/>
  <c r="AC992" i="13"/>
  <c r="AB997" i="13"/>
  <c r="AC1000" i="13"/>
  <c r="Z1009" i="13"/>
  <c r="O1010" i="13"/>
  <c r="O1013" i="13"/>
  <c r="Z1013" i="13"/>
  <c r="O1018" i="13"/>
  <c r="O1023" i="13"/>
  <c r="AC1024" i="13"/>
  <c r="AC1046" i="13"/>
  <c r="AC1050" i="13"/>
  <c r="AC1058" i="13"/>
  <c r="O1058" i="13"/>
  <c r="Z1122" i="13"/>
  <c r="AC1129" i="13"/>
  <c r="O1143" i="13"/>
  <c r="Z1143" i="13"/>
  <c r="AC1144" i="13"/>
  <c r="O1144" i="13"/>
  <c r="AD1150" i="13"/>
  <c r="AC970" i="13"/>
  <c r="Z974" i="13"/>
  <c r="AD975" i="13"/>
  <c r="Z978" i="13"/>
  <c r="Z982" i="13"/>
  <c r="AC985" i="13"/>
  <c r="AC986" i="13"/>
  <c r="AC990" i="13"/>
  <c r="AD991" i="13"/>
  <c r="AC993" i="13"/>
  <c r="AC994" i="13"/>
  <c r="AC998" i="13"/>
  <c r="AD999" i="13"/>
  <c r="AC1001" i="13"/>
  <c r="AC1002" i="13"/>
  <c r="AC1006" i="13"/>
  <c r="AD1017" i="13"/>
  <c r="O1021" i="13"/>
  <c r="Z1021" i="13"/>
  <c r="Z1035" i="13"/>
  <c r="O1035" i="13"/>
  <c r="Z1043" i="13"/>
  <c r="O1043" i="13"/>
  <c r="AD1046" i="13"/>
  <c r="O1048" i="13"/>
  <c r="AC1049" i="13"/>
  <c r="Z1074" i="13"/>
  <c r="AC1081" i="13"/>
  <c r="O1095" i="13"/>
  <c r="Z1095" i="13"/>
  <c r="AC1096" i="13"/>
  <c r="O1096" i="13"/>
  <c r="AD1102" i="13"/>
  <c r="Z1110" i="13"/>
  <c r="AA1137" i="13"/>
  <c r="AD989" i="13"/>
  <c r="AD990" i="13"/>
  <c r="AD995" i="13"/>
  <c r="AD997" i="13"/>
  <c r="AD998" i="13"/>
  <c r="AD1003" i="13"/>
  <c r="AD1005" i="13"/>
  <c r="AD1006" i="13"/>
  <c r="O1011" i="13"/>
  <c r="O1012" i="13"/>
  <c r="AC1014" i="13"/>
  <c r="Z1019" i="13"/>
  <c r="O1019" i="13"/>
  <c r="AA1028" i="13"/>
  <c r="AC1045" i="13"/>
  <c r="Z1059" i="13"/>
  <c r="Z1062" i="13"/>
  <c r="Z1154" i="13"/>
  <c r="AC1161" i="13"/>
  <c r="Z1014" i="13"/>
  <c r="O1016" i="13"/>
  <c r="AC1017" i="13"/>
  <c r="AD1022" i="13"/>
  <c r="Z1026" i="13"/>
  <c r="O1027" i="13"/>
  <c r="O1033" i="13"/>
  <c r="Z1034" i="13"/>
  <c r="AA1035" i="13"/>
  <c r="AB1036" i="13"/>
  <c r="AD1039" i="13"/>
  <c r="O1045" i="13"/>
  <c r="AD1050" i="13"/>
  <c r="AD1061" i="13"/>
  <c r="AC1070" i="13"/>
  <c r="AD1077" i="13"/>
  <c r="AC1086" i="13"/>
  <c r="AD1093" i="13"/>
  <c r="AC1102" i="13"/>
  <c r="AD1109" i="13"/>
  <c r="AC1118" i="13"/>
  <c r="AD1125" i="13"/>
  <c r="AC1134" i="13"/>
  <c r="AD1141" i="13"/>
  <c r="AC1150" i="13"/>
  <c r="AD1157" i="13"/>
  <c r="Z1010" i="13"/>
  <c r="AC1013" i="13"/>
  <c r="AD1018" i="13"/>
  <c r="AC1025" i="13"/>
  <c r="O1029" i="13"/>
  <c r="Z1030" i="13"/>
  <c r="O1031" i="13"/>
  <c r="O1041" i="13"/>
  <c r="Z1042" i="13"/>
  <c r="AB1045" i="13"/>
  <c r="AD1047" i="13"/>
  <c r="O1053" i="13"/>
  <c r="O1054" i="13"/>
  <c r="AC1056" i="13"/>
  <c r="AD1066" i="13"/>
  <c r="AD1082" i="13"/>
  <c r="AD1098" i="13"/>
  <c r="AD1114" i="13"/>
  <c r="AD1130" i="13"/>
  <c r="AD1146" i="13"/>
  <c r="AC1009" i="13"/>
  <c r="AA1011" i="13"/>
  <c r="AD1014" i="13"/>
  <c r="Z1022" i="13"/>
  <c r="AD1026" i="13"/>
  <c r="AD1034" i="13"/>
  <c r="O1049" i="13"/>
  <c r="Z1050" i="13"/>
  <c r="AA1051" i="13"/>
  <c r="AC1054" i="13"/>
  <c r="AD1055" i="13"/>
  <c r="AC1062" i="13"/>
  <c r="AC1075" i="13"/>
  <c r="AC1078" i="13"/>
  <c r="AC1091" i="13"/>
  <c r="AC1094" i="13"/>
  <c r="O1100" i="13"/>
  <c r="AC1110" i="13"/>
  <c r="AC1123" i="13"/>
  <c r="AC1126" i="13"/>
  <c r="AA1132" i="13"/>
  <c r="AC1139" i="13"/>
  <c r="AC1142" i="13"/>
  <c r="AC1155" i="13"/>
  <c r="AC1158" i="13"/>
  <c r="O1164" i="13"/>
  <c r="O1014" i="13"/>
  <c r="O1017" i="13"/>
  <c r="AC1029" i="13"/>
  <c r="Z1038" i="13"/>
  <c r="AC1041" i="13"/>
  <c r="AC1042" i="13"/>
  <c r="AC1053" i="13"/>
  <c r="Z1057" i="13"/>
  <c r="AD1059" i="13"/>
  <c r="AB1074" i="13"/>
  <c r="Z1054" i="13"/>
  <c r="AD1058" i="13"/>
  <c r="AC1059" i="13"/>
  <c r="AD1060" i="13"/>
  <c r="Z1068" i="13"/>
  <c r="Z1071" i="13"/>
  <c r="Z1073" i="13"/>
  <c r="O1073" i="13"/>
  <c r="O1075" i="13"/>
  <c r="AD1076" i="13"/>
  <c r="Z1084" i="13"/>
  <c r="Z1087" i="13"/>
  <c r="Z1089" i="13"/>
  <c r="O1089" i="13"/>
  <c r="O1091" i="13"/>
  <c r="Z1103" i="13"/>
  <c r="Z1105" i="13"/>
  <c r="O1105" i="13"/>
  <c r="O1107" i="13"/>
  <c r="O1116" i="13"/>
  <c r="Z1119" i="13"/>
  <c r="Z1121" i="13"/>
  <c r="O1121" i="13"/>
  <c r="O1123" i="13"/>
  <c r="Z1132" i="13"/>
  <c r="Z1135" i="13"/>
  <c r="Z1137" i="13"/>
  <c r="O1137" i="13"/>
  <c r="O1139" i="13"/>
  <c r="Z1148" i="13"/>
  <c r="Z1151" i="13"/>
  <c r="Z1153" i="13"/>
  <c r="O1153" i="13"/>
  <c r="O1155" i="13"/>
  <c r="Z1164" i="13"/>
  <c r="AC1166" i="13"/>
  <c r="O1055" i="13"/>
  <c r="O1062" i="13"/>
  <c r="AC1063" i="13"/>
  <c r="O1067" i="13"/>
  <c r="AC1069" i="13"/>
  <c r="Z1072" i="13"/>
  <c r="O1078" i="13"/>
  <c r="AD1080" i="13"/>
  <c r="AC1085" i="13"/>
  <c r="O1094" i="13"/>
  <c r="AD1096" i="13"/>
  <c r="AB1100" i="13"/>
  <c r="AC1101" i="13"/>
  <c r="O1110" i="13"/>
  <c r="AA1110" i="13"/>
  <c r="AC1117" i="13"/>
  <c r="O1126" i="13"/>
  <c r="AD1128" i="13"/>
  <c r="AC1133" i="13"/>
  <c r="O1142" i="13"/>
  <c r="AD1144" i="13"/>
  <c r="O1158" i="13"/>
  <c r="AD1160" i="13"/>
  <c r="Z1167" i="13"/>
  <c r="Z1056" i="13"/>
  <c r="O1057" i="13"/>
  <c r="O1061" i="13"/>
  <c r="Z1066" i="13"/>
  <c r="AD1069" i="13"/>
  <c r="AC1073" i="13"/>
  <c r="AD1074" i="13"/>
  <c r="O1077" i="13"/>
  <c r="Z1082" i="13"/>
  <c r="AD1085" i="13"/>
  <c r="AC1089" i="13"/>
  <c r="AD1090" i="13"/>
  <c r="O1093" i="13"/>
  <c r="Z1098" i="13"/>
  <c r="AD1101" i="13"/>
  <c r="AC1105" i="13"/>
  <c r="AD1106" i="13"/>
  <c r="O1109" i="13"/>
  <c r="Z1114" i="13"/>
  <c r="AD1117" i="13"/>
  <c r="AC1121" i="13"/>
  <c r="AD1122" i="13"/>
  <c r="O1125" i="13"/>
  <c r="AB1126" i="13"/>
  <c r="Z1130" i="13"/>
  <c r="AD1133" i="13"/>
  <c r="AC1137" i="13"/>
  <c r="AD1138" i="13"/>
  <c r="O1141" i="13"/>
  <c r="AB1142" i="13"/>
  <c r="Z1146" i="13"/>
  <c r="AA1147" i="13"/>
  <c r="AD1149" i="13"/>
  <c r="AC1153" i="13"/>
  <c r="O1157" i="13"/>
  <c r="Z1162" i="13"/>
  <c r="AD1165" i="13"/>
  <c r="O1060" i="13"/>
  <c r="Z1065" i="13"/>
  <c r="O1065" i="13"/>
  <c r="AD1068" i="13"/>
  <c r="Z1076" i="13"/>
  <c r="Z1081" i="13"/>
  <c r="O1081" i="13"/>
  <c r="O1083" i="13"/>
  <c r="AB1088" i="13"/>
  <c r="Z1092" i="13"/>
  <c r="Z1097" i="13"/>
  <c r="O1097" i="13"/>
  <c r="O1099" i="13"/>
  <c r="AD1100" i="13"/>
  <c r="AB1104" i="13"/>
  <c r="O1108" i="13"/>
  <c r="Z1113" i="13"/>
  <c r="O1113" i="13"/>
  <c r="Z1124" i="13"/>
  <c r="Z1129" i="13"/>
  <c r="O1129" i="13"/>
  <c r="O1131" i="13"/>
  <c r="Z1140" i="13"/>
  <c r="Z1145" i="13"/>
  <c r="O1145" i="13"/>
  <c r="O1147" i="13"/>
  <c r="AA1151" i="13"/>
  <c r="Z1156" i="13"/>
  <c r="Z1161" i="13"/>
  <c r="O1161" i="13"/>
  <c r="O1163" i="13"/>
  <c r="AB1163" i="13"/>
  <c r="O1038" i="13"/>
  <c r="O1046" i="13"/>
  <c r="AC1055" i="13"/>
  <c r="O1059" i="13"/>
  <c r="AD1062" i="13"/>
  <c r="AB1066" i="13"/>
  <c r="AC1067" i="13"/>
  <c r="Z1070" i="13"/>
  <c r="AC1072" i="13"/>
  <c r="AD1078" i="13"/>
  <c r="AA1081" i="13"/>
  <c r="AC1083" i="13"/>
  <c r="Z1086" i="13"/>
  <c r="AC1088" i="13"/>
  <c r="AD1094" i="13"/>
  <c r="Z1102" i="13"/>
  <c r="AC1104" i="13"/>
  <c r="AD1110" i="13"/>
  <c r="Z1118" i="13"/>
  <c r="AC1120" i="13"/>
  <c r="AD1126" i="13"/>
  <c r="AC1131" i="13"/>
  <c r="Z1134" i="13"/>
  <c r="AC1136" i="13"/>
  <c r="AD1142" i="13"/>
  <c r="AA1145" i="13"/>
  <c r="AC1147" i="13"/>
  <c r="AC1152" i="13"/>
  <c r="AD1158" i="13"/>
  <c r="AC1163" i="13"/>
  <c r="AC1167" i="13"/>
  <c r="AC1061" i="13"/>
  <c r="O1070" i="13"/>
  <c r="AC1071" i="13"/>
  <c r="AD1072" i="13"/>
  <c r="AC1077" i="13"/>
  <c r="O1086" i="13"/>
  <c r="AD1088" i="13"/>
  <c r="AC1093" i="13"/>
  <c r="O1102" i="13"/>
  <c r="AD1104" i="13"/>
  <c r="AC1109" i="13"/>
  <c r="O1118" i="13"/>
  <c r="AD1120" i="13"/>
  <c r="AC1125" i="13"/>
  <c r="O1134" i="13"/>
  <c r="AD1136" i="13"/>
  <c r="AB1140" i="13"/>
  <c r="AC1141" i="13"/>
  <c r="O1150" i="13"/>
  <c r="AA1150" i="13"/>
  <c r="AD1152" i="13"/>
  <c r="O1166" i="13"/>
  <c r="AD1167" i="13"/>
  <c r="O1068" i="13"/>
  <c r="O1076" i="13"/>
  <c r="O1084" i="13"/>
  <c r="O1092" i="13"/>
  <c r="O1124" i="13"/>
  <c r="O1132" i="13"/>
  <c r="O1140" i="13"/>
  <c r="O1148" i="13"/>
  <c r="O1156" i="13"/>
  <c r="O1167" i="13"/>
  <c r="AA50" i="13" l="1"/>
  <c r="AA362" i="13"/>
  <c r="AA12" i="13"/>
  <c r="AA1118" i="13"/>
  <c r="AA1086" i="13"/>
  <c r="AA1059" i="13"/>
  <c r="AA1057" i="13"/>
  <c r="AA1083" i="13"/>
  <c r="AA1142" i="13"/>
  <c r="AA1078" i="13"/>
  <c r="AA1127" i="13"/>
  <c r="AA1063" i="13"/>
  <c r="AA1164" i="13"/>
  <c r="AA1084" i="13"/>
  <c r="AA1091" i="13"/>
  <c r="AA1020" i="13"/>
  <c r="AA1030" i="13"/>
  <c r="AA980" i="13"/>
  <c r="AA1031" i="13"/>
  <c r="AA1016" i="13"/>
  <c r="AA990" i="13"/>
  <c r="AA947" i="13"/>
  <c r="AA931" i="13"/>
  <c r="AA967" i="13"/>
  <c r="AA982" i="13"/>
  <c r="AA917" i="13"/>
  <c r="AA864" i="13"/>
  <c r="AA812" i="13"/>
  <c r="AA784" i="13"/>
  <c r="AA749" i="13"/>
  <c r="AA909" i="13"/>
  <c r="AA691" i="13"/>
  <c r="AA627" i="13"/>
  <c r="AA713" i="13"/>
  <c r="AA695" i="13"/>
  <c r="AA592" i="13"/>
  <c r="AA640" i="13"/>
  <c r="AA552" i="13"/>
  <c r="AA530" i="13"/>
  <c r="AA538" i="13"/>
  <c r="AA595" i="13"/>
  <c r="AA480" i="13"/>
  <c r="AA448" i="13"/>
  <c r="AA424" i="13"/>
  <c r="AA533" i="13"/>
  <c r="AA470" i="13"/>
  <c r="AA411" i="13"/>
  <c r="AA440" i="13"/>
  <c r="AA598" i="13"/>
  <c r="AA414" i="13"/>
  <c r="AA576" i="13"/>
  <c r="AA465" i="13"/>
  <c r="AA523" i="13"/>
  <c r="AA303" i="13"/>
  <c r="AA504" i="13"/>
  <c r="AA478" i="13"/>
  <c r="AA306" i="13"/>
  <c r="AA143" i="13"/>
  <c r="AA111" i="13"/>
  <c r="Z113" i="13"/>
  <c r="Z42" i="13"/>
  <c r="AA275" i="13"/>
  <c r="AA259" i="13"/>
  <c r="Z162" i="13"/>
  <c r="Z97" i="13"/>
  <c r="Z49" i="13"/>
  <c r="AB311" i="13"/>
  <c r="AA228" i="13"/>
  <c r="Z114" i="13"/>
  <c r="AB14" i="13"/>
  <c r="AA239" i="13"/>
  <c r="AA62" i="13"/>
  <c r="AA250" i="13"/>
  <c r="AA46" i="13"/>
  <c r="AA566" i="13"/>
  <c r="AA433" i="13"/>
  <c r="Z218" i="13"/>
  <c r="Z202" i="13"/>
  <c r="AA151" i="13"/>
  <c r="AA82" i="13"/>
  <c r="Z32" i="13"/>
  <c r="AA236" i="13"/>
  <c r="Z109" i="13"/>
  <c r="AB19" i="13"/>
  <c r="AA24" i="13"/>
  <c r="AA1166" i="13"/>
  <c r="AA1119" i="13"/>
  <c r="AA1167" i="13"/>
  <c r="AA1079" i="13"/>
  <c r="AA1026" i="13"/>
  <c r="AA1027" i="13"/>
  <c r="AA992" i="13"/>
  <c r="AA951" i="13"/>
  <c r="AA960" i="13"/>
  <c r="AA964" i="13"/>
  <c r="AA916" i="13"/>
  <c r="AA893" i="13"/>
  <c r="AA820" i="13"/>
  <c r="AA799" i="13"/>
  <c r="AA821" i="13"/>
  <c r="AA832" i="13"/>
  <c r="AA856" i="13"/>
  <c r="AA816" i="13"/>
  <c r="AA743" i="13"/>
  <c r="AA725" i="13"/>
  <c r="AA824" i="13"/>
  <c r="AA744" i="13"/>
  <c r="AA768" i="13"/>
  <c r="AA659" i="13"/>
  <c r="AA776" i="13"/>
  <c r="AA995" i="13"/>
  <c r="AA707" i="13"/>
  <c r="AA675" i="13"/>
  <c r="AA651" i="13"/>
  <c r="AA551" i="13"/>
  <c r="AA560" i="13"/>
  <c r="AA506" i="13"/>
  <c r="AA836" i="13"/>
  <c r="AA710" i="13"/>
  <c r="AA590" i="13"/>
  <c r="AA515" i="13"/>
  <c r="AA472" i="13"/>
  <c r="AA646" i="13"/>
  <c r="AA591" i="13"/>
  <c r="AA512" i="13"/>
  <c r="AA702" i="13"/>
  <c r="AA473" i="13"/>
  <c r="AA443" i="13"/>
  <c r="AA476" i="13"/>
  <c r="AA410" i="13"/>
  <c r="AA366" i="13"/>
  <c r="AA334" i="13"/>
  <c r="AA644" i="13"/>
  <c r="AA484" i="13"/>
  <c r="AA298" i="13"/>
  <c r="AA489" i="13"/>
  <c r="Z110" i="13"/>
  <c r="Z31" i="13"/>
  <c r="Z231" i="13"/>
  <c r="Z133" i="13"/>
  <c r="Z328" i="13"/>
  <c r="AA238" i="13"/>
  <c r="AA74" i="13"/>
  <c r="Z239" i="13"/>
  <c r="AA107" i="13"/>
  <c r="AA43" i="13"/>
  <c r="Z234" i="13"/>
  <c r="AA198" i="13"/>
  <c r="Z45" i="13"/>
  <c r="AA341" i="13"/>
  <c r="AA131" i="13"/>
  <c r="AA9" i="13"/>
  <c r="AA1040" i="13"/>
  <c r="AA1139" i="13"/>
  <c r="AA1075" i="13"/>
  <c r="AA1043" i="13"/>
  <c r="AA1048" i="13"/>
  <c r="AA1006" i="13"/>
  <c r="AA988" i="13"/>
  <c r="AA979" i="13"/>
  <c r="AA958" i="13"/>
  <c r="AA942" i="13"/>
  <c r="AA926" i="13"/>
  <c r="AA989" i="13"/>
  <c r="AA1024" i="13"/>
  <c r="AA885" i="13"/>
  <c r="AA911" i="13"/>
  <c r="AA892" i="13"/>
  <c r="AA797" i="13"/>
  <c r="AA868" i="13"/>
  <c r="AA840" i="13"/>
  <c r="AA976" i="13"/>
  <c r="AA848" i="13"/>
  <c r="AA869" i="13"/>
  <c r="AA813" i="13"/>
  <c r="AA791" i="13"/>
  <c r="AA796" i="13"/>
  <c r="AA719" i="13"/>
  <c r="AA711" i="13"/>
  <c r="AA679" i="13"/>
  <c r="AA647" i="13"/>
  <c r="AA615" i="13"/>
  <c r="AA712" i="13"/>
  <c r="AA761" i="13"/>
  <c r="AA845" i="13"/>
  <c r="AA766" i="13"/>
  <c r="AA663" i="13"/>
  <c r="AA708" i="13"/>
  <c r="AA525" i="13"/>
  <c r="AA493" i="13"/>
  <c r="AA667" i="13"/>
  <c r="AA520" i="13"/>
  <c r="AA623" i="13"/>
  <c r="AA559" i="13"/>
  <c r="AA528" i="13"/>
  <c r="AA501" i="13"/>
  <c r="AA546" i="13"/>
  <c r="AA502" i="13"/>
  <c r="AA430" i="13"/>
  <c r="AA544" i="13"/>
  <c r="AA441" i="13"/>
  <c r="AA375" i="13"/>
  <c r="AA311" i="13"/>
  <c r="AA279" i="13"/>
  <c r="AA398" i="13"/>
  <c r="AA290" i="13"/>
  <c r="AA404" i="13"/>
  <c r="AA346" i="13"/>
  <c r="AA394" i="13"/>
  <c r="AA194" i="13"/>
  <c r="AA88" i="13"/>
  <c r="AA381" i="13"/>
  <c r="AA254" i="13"/>
  <c r="AA195" i="13"/>
  <c r="AA174" i="13"/>
  <c r="AA260" i="13"/>
  <c r="AA76" i="13"/>
  <c r="AA191" i="13"/>
  <c r="AA127" i="13"/>
  <c r="AA39" i="13"/>
  <c r="AA406" i="13"/>
  <c r="AA267" i="13"/>
  <c r="AA251" i="13"/>
  <c r="AA268" i="13"/>
  <c r="AA34" i="13"/>
  <c r="AA37" i="13"/>
  <c r="AA1116" i="13"/>
  <c r="AA1095" i="13"/>
  <c r="AA1039" i="13"/>
  <c r="AA1068" i="13"/>
  <c r="AA1015" i="13"/>
  <c r="AA1018" i="13"/>
  <c r="AA984" i="13"/>
  <c r="AA956" i="13"/>
  <c r="AA940" i="13"/>
  <c r="AA1055" i="13"/>
  <c r="AA959" i="13"/>
  <c r="AA927" i="13"/>
  <c r="AA987" i="13"/>
  <c r="AA903" i="13"/>
  <c r="AA1073" i="13"/>
  <c r="AA877" i="13"/>
  <c r="AA908" i="13"/>
  <c r="AA922" i="13"/>
  <c r="AA789" i="13"/>
  <c r="AA837" i="13"/>
  <c r="AA741" i="13"/>
  <c r="AA736" i="13"/>
  <c r="AA680" i="13"/>
  <c r="AA616" i="13"/>
  <c r="AA847" i="13"/>
  <c r="AA753" i="13"/>
  <c r="AA631" i="13"/>
  <c r="AA643" i="13"/>
  <c r="AA611" i="13"/>
  <c r="AA578" i="13"/>
  <c r="AA557" i="13"/>
  <c r="AA519" i="13"/>
  <c r="AA670" i="13"/>
  <c r="AA587" i="13"/>
  <c r="AA603" i="13"/>
  <c r="AA527" i="13"/>
  <c r="AA496" i="13"/>
  <c r="AA469" i="13"/>
  <c r="AA425" i="13"/>
  <c r="AA429" i="13"/>
  <c r="AA575" i="13"/>
  <c r="AA547" i="13"/>
  <c r="AA499" i="13"/>
  <c r="AA534" i="13"/>
  <c r="AA456" i="13"/>
  <c r="AA354" i="13"/>
  <c r="AA596" i="13"/>
  <c r="AA477" i="13"/>
  <c r="AA486" i="13"/>
  <c r="AA338" i="13"/>
  <c r="AA263" i="13"/>
  <c r="AA123" i="13"/>
  <c r="AA270" i="13"/>
  <c r="AA211" i="13"/>
  <c r="AA276" i="13"/>
  <c r="AA126" i="13"/>
  <c r="AA78" i="13"/>
  <c r="AA38" i="13"/>
  <c r="Z153" i="13"/>
  <c r="Z130" i="13"/>
  <c r="Z85" i="13"/>
  <c r="Z21" i="13"/>
  <c r="AA45" i="13"/>
  <c r="S296" i="13"/>
  <c r="Q32" i="13" a="1"/>
  <c r="Q32" i="13" s="1"/>
  <c r="Q29" i="13"/>
  <c r="Q28" i="13"/>
  <c r="T140" i="13" a="1"/>
  <c r="P4" i="13"/>
  <c r="P3" i="13"/>
  <c r="AA1099" i="13"/>
  <c r="AA1143" i="13"/>
  <c r="AA1161" i="13"/>
  <c r="AA1134" i="13"/>
  <c r="AA1129" i="13"/>
  <c r="AA1135" i="13"/>
  <c r="AA1126" i="13"/>
  <c r="AA1094" i="13"/>
  <c r="AA1159" i="13"/>
  <c r="AA1148" i="13"/>
  <c r="AA1100" i="13"/>
  <c r="AA1123" i="13"/>
  <c r="AA1023" i="13"/>
  <c r="AA1004" i="13"/>
  <c r="AA968" i="13"/>
  <c r="AA1003" i="13"/>
  <c r="AA955" i="13"/>
  <c r="AA939" i="13"/>
  <c r="AA1005" i="13"/>
  <c r="AA884" i="13"/>
  <c r="AA895" i="13"/>
  <c r="AA871" i="13"/>
  <c r="AA900" i="13"/>
  <c r="AA860" i="13"/>
  <c r="AA800" i="13"/>
  <c r="AA919" i="13"/>
  <c r="AA783" i="13"/>
  <c r="AA792" i="13"/>
  <c r="AA793" i="13"/>
  <c r="AA765" i="13"/>
  <c r="AA735" i="13"/>
  <c r="AA717" i="13"/>
  <c r="AA828" i="13"/>
  <c r="AA648" i="13"/>
  <c r="AA745" i="13"/>
  <c r="AA703" i="13"/>
  <c r="AA671" i="13"/>
  <c r="AA639" i="13"/>
  <c r="AA607" i="13"/>
  <c r="AA696" i="13"/>
  <c r="AA664" i="13"/>
  <c r="AA495" i="13"/>
  <c r="AA687" i="13"/>
  <c r="AA514" i="13"/>
  <c r="AA437" i="13"/>
  <c r="AA543" i="13"/>
  <c r="AA568" i="13"/>
  <c r="AA461" i="13"/>
  <c r="AA676" i="13"/>
  <c r="AA464" i="13"/>
  <c r="AA503" i="13"/>
  <c r="AA343" i="13"/>
  <c r="AA445" i="13"/>
  <c r="AA386" i="13"/>
  <c r="AA322" i="13"/>
  <c r="AA435" i="13"/>
  <c r="AA215" i="13"/>
  <c r="AA167" i="13"/>
  <c r="AA54" i="13"/>
  <c r="AA178" i="13"/>
  <c r="AA102" i="13"/>
  <c r="AA196" i="13"/>
  <c r="AA147" i="13"/>
  <c r="AA234" i="13"/>
  <c r="AA32" i="13"/>
  <c r="AA383" i="13"/>
  <c r="AA309" i="13"/>
  <c r="AA1071" i="13"/>
  <c r="AA1165" i="13"/>
  <c r="AA1115" i="13"/>
  <c r="AA1102" i="13"/>
  <c r="AA1070" i="13"/>
  <c r="AA1087" i="13"/>
  <c r="AA1158" i="13"/>
  <c r="AA1032" i="13"/>
  <c r="AA1019" i="13"/>
  <c r="AA1052" i="13"/>
  <c r="AA1012" i="13"/>
  <c r="AA998" i="13"/>
  <c r="AA1010" i="13"/>
  <c r="AA1047" i="13"/>
  <c r="AA999" i="13"/>
  <c r="AA973" i="13"/>
  <c r="AA935" i="13"/>
  <c r="AA879" i="13"/>
  <c r="AA974" i="13"/>
  <c r="AA858" i="13"/>
  <c r="AA808" i="13"/>
  <c r="AA890" i="13"/>
  <c r="AA844" i="13"/>
  <c r="AA823" i="13"/>
  <c r="AA781" i="13"/>
  <c r="AA852" i="13"/>
  <c r="AA983" i="13"/>
  <c r="AA759" i="13"/>
  <c r="AA760" i="13"/>
  <c r="AA728" i="13"/>
  <c r="AA737" i="13"/>
  <c r="AA683" i="13"/>
  <c r="AA599" i="13"/>
  <c r="AA861" i="13"/>
  <c r="AA656" i="13"/>
  <c r="AA562" i="13"/>
  <c r="AA488" i="13"/>
  <c r="AA638" i="13"/>
  <c r="AA457" i="13"/>
  <c r="AA624" i="13"/>
  <c r="AA438" i="13"/>
  <c r="AA483" i="13"/>
  <c r="AA449" i="13"/>
  <c r="AA421" i="13"/>
  <c r="AA619" i="13"/>
  <c r="AA462" i="13"/>
  <c r="AA419" i="13"/>
  <c r="AA531" i="13"/>
  <c r="AA432" i="13"/>
  <c r="AA452" i="13"/>
  <c r="Z47" i="13"/>
  <c r="Z349" i="13"/>
  <c r="AA310" i="13"/>
  <c r="AA206" i="13"/>
  <c r="AA135" i="13"/>
  <c r="Z81" i="13"/>
  <c r="Z360" i="13"/>
  <c r="Z254" i="13"/>
  <c r="AA271" i="13"/>
  <c r="AB41" i="13"/>
  <c r="AA403" i="13"/>
  <c r="AB257" i="13"/>
  <c r="AA118" i="13"/>
  <c r="AA30" i="13"/>
  <c r="Z464" i="13"/>
  <c r="AA262" i="13"/>
  <c r="Z170" i="13"/>
  <c r="Z35" i="13"/>
  <c r="AA535" i="13"/>
  <c r="Z262" i="13"/>
  <c r="AB144" i="13"/>
  <c r="Z20" i="13"/>
  <c r="AA42" i="13"/>
  <c r="AD9" i="13"/>
  <c r="AA1103" i="13"/>
  <c r="AA1061" i="13"/>
  <c r="AA1131" i="13"/>
  <c r="AA1067" i="13"/>
  <c r="AA1062" i="13"/>
  <c r="AA1111" i="13"/>
  <c r="AA1107" i="13"/>
  <c r="AA1054" i="13"/>
  <c r="AA1036" i="13"/>
  <c r="AA1038" i="13"/>
  <c r="AA1007" i="13"/>
  <c r="AA950" i="13"/>
  <c r="AA934" i="13"/>
  <c r="AA972" i="13"/>
  <c r="AA1000" i="13"/>
  <c r="AA924" i="13"/>
  <c r="AA975" i="13"/>
  <c r="AA876" i="13"/>
  <c r="AA829" i="13"/>
  <c r="AA831" i="13"/>
  <c r="AA887" i="13"/>
  <c r="AA775" i="13"/>
  <c r="AA867" i="13"/>
  <c r="AA805" i="13"/>
  <c r="AA839" i="13"/>
  <c r="AA757" i="13"/>
  <c r="AA733" i="13"/>
  <c r="AA963" i="13"/>
  <c r="AA729" i="13"/>
  <c r="AA863" i="13"/>
  <c r="AA632" i="13"/>
  <c r="AA600" i="13"/>
  <c r="AA688" i="13"/>
  <c r="AA581" i="13"/>
  <c r="AA767" i="13"/>
  <c r="AA588" i="13"/>
  <c r="AA699" i="13"/>
  <c r="AA655" i="13"/>
  <c r="AA511" i="13"/>
  <c r="AA481" i="13"/>
  <c r="AA522" i="13"/>
  <c r="AA409" i="13"/>
  <c r="AA491" i="13"/>
  <c r="AA454" i="13"/>
  <c r="AA399" i="13"/>
  <c r="AA390" i="13"/>
  <c r="AA314" i="13"/>
  <c r="AA382" i="13"/>
  <c r="AA231" i="13"/>
  <c r="AA274" i="13"/>
  <c r="AA210" i="13"/>
  <c r="AA155" i="13"/>
  <c r="AA163" i="13"/>
  <c r="AA114" i="13"/>
  <c r="AA58" i="13"/>
  <c r="AA115" i="13"/>
  <c r="AA223" i="13"/>
  <c r="AA94" i="13"/>
  <c r="AA218" i="13"/>
  <c r="AA351" i="13"/>
  <c r="Z277" i="13"/>
  <c r="AA219" i="13"/>
  <c r="AA203" i="13"/>
  <c r="AA187" i="13"/>
  <c r="AA220" i="13"/>
  <c r="Z13" i="13"/>
  <c r="Z30" i="13"/>
  <c r="AA20" i="13"/>
  <c r="AA5" i="13"/>
  <c r="AB351" i="13"/>
  <c r="AB156" i="13"/>
  <c r="AB514" i="13"/>
  <c r="AB265" i="13"/>
  <c r="AB228" i="13"/>
  <c r="AB159" i="13"/>
  <c r="AB107" i="13"/>
  <c r="AB39" i="13"/>
  <c r="AB362" i="13"/>
  <c r="AB215" i="13"/>
  <c r="AB167" i="13"/>
  <c r="AB13" i="13"/>
  <c r="AB40" i="13"/>
  <c r="AB1147" i="13"/>
  <c r="AB1164" i="13"/>
  <c r="AB1052" i="13"/>
  <c r="AB1024" i="13"/>
  <c r="AB1086" i="13"/>
  <c r="AB1003" i="13"/>
  <c r="AB989" i="13"/>
  <c r="AB1020" i="13"/>
  <c r="AB955" i="13"/>
  <c r="AB932" i="13"/>
  <c r="AB865" i="13"/>
  <c r="AB908" i="13"/>
  <c r="AB929" i="13"/>
  <c r="AB898" i="13"/>
  <c r="AB977" i="13"/>
  <c r="AB913" i="13"/>
  <c r="AB887" i="13"/>
  <c r="AB919" i="13"/>
  <c r="AB789" i="13"/>
  <c r="AB861" i="13"/>
  <c r="AB796" i="13"/>
  <c r="AB805" i="13"/>
  <c r="AB802" i="13"/>
  <c r="AB895" i="13"/>
  <c r="AB757" i="13"/>
  <c r="AB725" i="13"/>
  <c r="AB754" i="13"/>
  <c r="AB738" i="13"/>
  <c r="AB722" i="13"/>
  <c r="AB770" i="13"/>
  <c r="AB600" i="13"/>
  <c r="AB677" i="13"/>
  <c r="AB653" i="13"/>
  <c r="AB617" i="13"/>
  <c r="AB732" i="13"/>
  <c r="AB649" i="13"/>
  <c r="AB756" i="13"/>
  <c r="AB604" i="13"/>
  <c r="AB535" i="13"/>
  <c r="AB624" i="13"/>
  <c r="AB543" i="13"/>
  <c r="AB438" i="13"/>
  <c r="AB443" i="13"/>
  <c r="AB416" i="13"/>
  <c r="AB425" i="13"/>
  <c r="AB387" i="13"/>
  <c r="AB323" i="13"/>
  <c r="AB457" i="13"/>
  <c r="AB434" i="13"/>
  <c r="AB335" i="13"/>
  <c r="AB303" i="13"/>
  <c r="AB501" i="13"/>
  <c r="AB415" i="13"/>
  <c r="AB380" i="13"/>
  <c r="AB316" i="13"/>
  <c r="AB359" i="13"/>
  <c r="AB372" i="13"/>
  <c r="AB331" i="13"/>
  <c r="AB184" i="13"/>
  <c r="AB123" i="13"/>
  <c r="AB18" i="13"/>
  <c r="AB249" i="13"/>
  <c r="AB227" i="13"/>
  <c r="AB163" i="13"/>
  <c r="AB147" i="13"/>
  <c r="AB343" i="13"/>
  <c r="AB271" i="13"/>
  <c r="AB128" i="13"/>
  <c r="AB139" i="13"/>
  <c r="AB43" i="13"/>
  <c r="AB31" i="13"/>
  <c r="AB267" i="13"/>
  <c r="AB187" i="13"/>
  <c r="AB151" i="13"/>
  <c r="AB394" i="13"/>
  <c r="AB279" i="13"/>
  <c r="AB111" i="13"/>
  <c r="AB24" i="13"/>
  <c r="AB116" i="13"/>
  <c r="AB290" i="13"/>
  <c r="AB131" i="13"/>
  <c r="AB1092" i="13"/>
  <c r="AB1167" i="13"/>
  <c r="AB1072" i="13"/>
  <c r="AB1132" i="13"/>
  <c r="AB1040" i="13"/>
  <c r="AB1037" i="13"/>
  <c r="AB1023" i="13"/>
  <c r="AB1049" i="13"/>
  <c r="AB1015" i="13"/>
  <c r="AB1001" i="13"/>
  <c r="AB988" i="13"/>
  <c r="AB1007" i="13"/>
  <c r="AB979" i="13"/>
  <c r="AB1035" i="13"/>
  <c r="AB972" i="13"/>
  <c r="AB980" i="13"/>
  <c r="AB952" i="13"/>
  <c r="AB931" i="13"/>
  <c r="AB916" i="13"/>
  <c r="AB884" i="13"/>
  <c r="AB969" i="13"/>
  <c r="AB821" i="13"/>
  <c r="AB844" i="13"/>
  <c r="AB788" i="13"/>
  <c r="AB836" i="13"/>
  <c r="AB794" i="13"/>
  <c r="AB863" i="13"/>
  <c r="AB817" i="13"/>
  <c r="AB780" i="13"/>
  <c r="AB801" i="13"/>
  <c r="AB778" i="13"/>
  <c r="AB693" i="13"/>
  <c r="AB596" i="13"/>
  <c r="AB696" i="13"/>
  <c r="AB676" i="13"/>
  <c r="AB740" i="13"/>
  <c r="AB652" i="13"/>
  <c r="AB551" i="13"/>
  <c r="AB637" i="13"/>
  <c r="AB493" i="13"/>
  <c r="AB748" i="13"/>
  <c r="AB700" i="13"/>
  <c r="AB609" i="13"/>
  <c r="AB565" i="13"/>
  <c r="AB541" i="13"/>
  <c r="AB512" i="13"/>
  <c r="AB544" i="13"/>
  <c r="AB475" i="13"/>
  <c r="AB442" i="13"/>
  <c r="AB605" i="13"/>
  <c r="Z502" i="13"/>
  <c r="Z487" i="13"/>
  <c r="Z385" i="13"/>
  <c r="Z341" i="13"/>
  <c r="Z321" i="13"/>
  <c r="Z296" i="13"/>
  <c r="Z739" i="13"/>
  <c r="Z456" i="13"/>
  <c r="AB302" i="13"/>
  <c r="Z397" i="13"/>
  <c r="AB379" i="13"/>
  <c r="Z354" i="13"/>
  <c r="AB315" i="13"/>
  <c r="AB636" i="13"/>
  <c r="Z484" i="13"/>
  <c r="AA446" i="13"/>
  <c r="AA358" i="13"/>
  <c r="Z389" i="13"/>
  <c r="AB371" i="13"/>
  <c r="Z346" i="13"/>
  <c r="Z325" i="13"/>
  <c r="AB308" i="13"/>
  <c r="AA608" i="13"/>
  <c r="Z435" i="13"/>
  <c r="Z285" i="13"/>
  <c r="AA282" i="13"/>
  <c r="AA122" i="13"/>
  <c r="AA317" i="13"/>
  <c r="AB275" i="13"/>
  <c r="Z247" i="13"/>
  <c r="AA226" i="13"/>
  <c r="AA162" i="13"/>
  <c r="Z95" i="13"/>
  <c r="AA56" i="13"/>
  <c r="Z34" i="13"/>
  <c r="AB417" i="13"/>
  <c r="Z317" i="13"/>
  <c r="AB260" i="13"/>
  <c r="Z221" i="13"/>
  <c r="AA190" i="13"/>
  <c r="Z178" i="13"/>
  <c r="AA146" i="13"/>
  <c r="Z463" i="13"/>
  <c r="AA374" i="13"/>
  <c r="Z270" i="13"/>
  <c r="AB255" i="13"/>
  <c r="AA212" i="13"/>
  <c r="AB127" i="13"/>
  <c r="Z405" i="13"/>
  <c r="Z329" i="13"/>
  <c r="Z280" i="13"/>
  <c r="AB192" i="13"/>
  <c r="AA175" i="13"/>
  <c r="AA138" i="13"/>
  <c r="AB42" i="13"/>
  <c r="AB30" i="13"/>
  <c r="AA319" i="13"/>
  <c r="AA266" i="13"/>
  <c r="AB209" i="13"/>
  <c r="AA186" i="13"/>
  <c r="AA150" i="13"/>
  <c r="AA96" i="13"/>
  <c r="AA64" i="13"/>
  <c r="AA40" i="13"/>
  <c r="Z467" i="13"/>
  <c r="Z393" i="13"/>
  <c r="AA330" i="13"/>
  <c r="AA278" i="13"/>
  <c r="AB252" i="13"/>
  <c r="Z229" i="13"/>
  <c r="AA214" i="13"/>
  <c r="AB188" i="13"/>
  <c r="Z165" i="13"/>
  <c r="AA13" i="13"/>
  <c r="Z278" i="13"/>
  <c r="AB263" i="13"/>
  <c r="AA204" i="13"/>
  <c r="AA110" i="13"/>
  <c r="AA84" i="13"/>
  <c r="AA52" i="13"/>
  <c r="Z26" i="13"/>
  <c r="Z16" i="13"/>
  <c r="Z27" i="13"/>
  <c r="U24" i="13"/>
  <c r="AB5" i="13"/>
  <c r="AB413" i="13"/>
  <c r="AB319" i="13"/>
  <c r="AB216" i="13"/>
  <c r="AB243" i="13"/>
  <c r="AB395" i="13"/>
  <c r="AB223" i="13"/>
  <c r="AB224" i="13"/>
  <c r="AB172" i="13"/>
  <c r="AB231" i="13"/>
  <c r="AB143" i="13"/>
  <c r="AB10" i="13"/>
  <c r="AB20" i="13"/>
  <c r="AB1108" i="13"/>
  <c r="AB1060" i="13"/>
  <c r="AB1120" i="13"/>
  <c r="AB1083" i="13"/>
  <c r="AB1067" i="13"/>
  <c r="AB1148" i="13"/>
  <c r="AB1096" i="13"/>
  <c r="AB1080" i="13"/>
  <c r="AB1044" i="13"/>
  <c r="AB1048" i="13"/>
  <c r="AB996" i="13"/>
  <c r="AB1028" i="13"/>
  <c r="AB944" i="13"/>
  <c r="AB905" i="13"/>
  <c r="AB876" i="13"/>
  <c r="AB964" i="13"/>
  <c r="AB809" i="13"/>
  <c r="AB937" i="13"/>
  <c r="AB857" i="13"/>
  <c r="AB798" i="13"/>
  <c r="AB680" i="13"/>
  <c r="AB741" i="13"/>
  <c r="AB660" i="13"/>
  <c r="AB629" i="13"/>
  <c r="AB672" i="13"/>
  <c r="AB762" i="13"/>
  <c r="AB746" i="13"/>
  <c r="AB730" i="13"/>
  <c r="AB714" i="13"/>
  <c r="AB684" i="13"/>
  <c r="AB584" i="13"/>
  <c r="AB613" i="13"/>
  <c r="AB846" i="13"/>
  <c r="AB540" i="13"/>
  <c r="AB858" i="13"/>
  <c r="AB517" i="13"/>
  <c r="AB764" i="13"/>
  <c r="AB559" i="13"/>
  <c r="AB527" i="13"/>
  <c r="AB889" i="13"/>
  <c r="AB724" i="13"/>
  <c r="AB583" i="13"/>
  <c r="AB659" i="13"/>
  <c r="AB450" i="13"/>
  <c r="AB429" i="13"/>
  <c r="AB462" i="13"/>
  <c r="AB430" i="13"/>
  <c r="Z557" i="13"/>
  <c r="Z483" i="13"/>
  <c r="AB432" i="13"/>
  <c r="AB400" i="13"/>
  <c r="AB500" i="13"/>
  <c r="AB356" i="13"/>
  <c r="Z330" i="13"/>
  <c r="Z309" i="13"/>
  <c r="Z282" i="13"/>
  <c r="AB641" i="13"/>
  <c r="Z407" i="13"/>
  <c r="Z386" i="13"/>
  <c r="AA583" i="13"/>
  <c r="AB473" i="13"/>
  <c r="AB435" i="13"/>
  <c r="AA378" i="13"/>
  <c r="AB295" i="13"/>
  <c r="AB458" i="13"/>
  <c r="AB405" i="13"/>
  <c r="Z378" i="13"/>
  <c r="AA359" i="13"/>
  <c r="AB340" i="13"/>
  <c r="Z301" i="13"/>
  <c r="AA555" i="13"/>
  <c r="AB424" i="13"/>
  <c r="AA350" i="13"/>
  <c r="AA318" i="13"/>
  <c r="Z44" i="13"/>
  <c r="AA373" i="13"/>
  <c r="AB232" i="13"/>
  <c r="AA199" i="13"/>
  <c r="AB155" i="13"/>
  <c r="AA86" i="13"/>
  <c r="Z61" i="13"/>
  <c r="Z263" i="13"/>
  <c r="AA242" i="13"/>
  <c r="Z154" i="13"/>
  <c r="AB136" i="13"/>
  <c r="Z122" i="13"/>
  <c r="AB104" i="13"/>
  <c r="Z338" i="13"/>
  <c r="Z258" i="13"/>
  <c r="AA227" i="13"/>
  <c r="AB212" i="13"/>
  <c r="Z173" i="13"/>
  <c r="AB115" i="13"/>
  <c r="AA90" i="13"/>
  <c r="Z65" i="13"/>
  <c r="AA444" i="13"/>
  <c r="Z249" i="13"/>
  <c r="Z222" i="13"/>
  <c r="AB207" i="13"/>
  <c r="AB175" i="13"/>
  <c r="AA158" i="13"/>
  <c r="Z125" i="13"/>
  <c r="AB396" i="13"/>
  <c r="AB240" i="13"/>
  <c r="AA207" i="13"/>
  <c r="AA106" i="13"/>
  <c r="AB38" i="13"/>
  <c r="AB225" i="13"/>
  <c r="AB203" i="13"/>
  <c r="AB171" i="13"/>
  <c r="AB120" i="13"/>
  <c r="Z106" i="13"/>
  <c r="AA36" i="13"/>
  <c r="AB293" i="13"/>
  <c r="Z250" i="13"/>
  <c r="AA235" i="13"/>
  <c r="Z186" i="13"/>
  <c r="AA171" i="13"/>
  <c r="Z150" i="13"/>
  <c r="AA130" i="13"/>
  <c r="AA98" i="13"/>
  <c r="AA66" i="13"/>
  <c r="Z29" i="13"/>
  <c r="Z257" i="13"/>
  <c r="Z230" i="13"/>
  <c r="Z214" i="13"/>
  <c r="AB199" i="13"/>
  <c r="AB183" i="13"/>
  <c r="Z166" i="13"/>
  <c r="AA142" i="13"/>
  <c r="AA17" i="13"/>
  <c r="Z6" i="13"/>
  <c r="Z46" i="13"/>
  <c r="Z9" i="13"/>
  <c r="AA28" i="13"/>
  <c r="Z4" i="13"/>
  <c r="AA29" i="13"/>
  <c r="AA4" i="13"/>
  <c r="Z10" i="13"/>
  <c r="AB1165" i="13"/>
  <c r="AB1157" i="13"/>
  <c r="AB1149" i="13"/>
  <c r="AB1141" i="13"/>
  <c r="AB1133" i="13"/>
  <c r="AB1125" i="13"/>
  <c r="AB1117" i="13"/>
  <c r="AB1109" i="13"/>
  <c r="AB1101" i="13"/>
  <c r="AB1093" i="13"/>
  <c r="AB1085" i="13"/>
  <c r="AB1077" i="13"/>
  <c r="AB1069" i="13"/>
  <c r="AB1061" i="13"/>
  <c r="AB1162" i="13"/>
  <c r="AB1154" i="13"/>
  <c r="AB1146" i="13"/>
  <c r="AB1138" i="13"/>
  <c r="AB1130" i="13"/>
  <c r="AB1122" i="13"/>
  <c r="AB1114" i="13"/>
  <c r="AB1106" i="13"/>
  <c r="AB1098" i="13"/>
  <c r="AB1090" i="13"/>
  <c r="AB1082" i="13"/>
  <c r="AB1110" i="13"/>
  <c r="AB1102" i="13"/>
  <c r="AB1062" i="13"/>
  <c r="AB1160" i="13"/>
  <c r="AB1152" i="13"/>
  <c r="AB1159" i="13"/>
  <c r="AB1153" i="13"/>
  <c r="AB1143" i="13"/>
  <c r="AB1137" i="13"/>
  <c r="AB1127" i="13"/>
  <c r="AB1121" i="13"/>
  <c r="AB1111" i="13"/>
  <c r="AB1105" i="13"/>
  <c r="AB1095" i="13"/>
  <c r="AB1089" i="13"/>
  <c r="AB1079" i="13"/>
  <c r="AB1073" i="13"/>
  <c r="AB1063" i="13"/>
  <c r="AB1050" i="13"/>
  <c r="AB1042" i="13"/>
  <c r="AB1034" i="13"/>
  <c r="AB1026" i="13"/>
  <c r="AB1046" i="13"/>
  <c r="AB1038" i="13"/>
  <c r="AB1030" i="13"/>
  <c r="AB1161" i="13"/>
  <c r="AB1145" i="13"/>
  <c r="AB1129" i="13"/>
  <c r="AB1113" i="13"/>
  <c r="AB1097" i="13"/>
  <c r="AB1081" i="13"/>
  <c r="AB1065" i="13"/>
  <c r="AB1018" i="13"/>
  <c r="AB1047" i="13"/>
  <c r="AB1057" i="13"/>
  <c r="AB1039" i="13"/>
  <c r="AB1021" i="13"/>
  <c r="AB1011" i="13"/>
  <c r="AB1031" i="13"/>
  <c r="AB1087" i="13"/>
  <c r="AB1055" i="13"/>
  <c r="AB1135" i="13"/>
  <c r="AB1033" i="13"/>
  <c r="AB1010" i="13"/>
  <c r="AB967" i="13"/>
  <c r="AB1103" i="13"/>
  <c r="AB1027" i="13"/>
  <c r="AB1019" i="13"/>
  <c r="AB1119" i="13"/>
  <c r="AB1006" i="13"/>
  <c r="AB1002" i="13"/>
  <c r="AB998" i="13"/>
  <c r="AB994" i="13"/>
  <c r="AB990" i="13"/>
  <c r="AB986" i="13"/>
  <c r="AB975" i="13"/>
  <c r="AB1054" i="13"/>
  <c r="AB999" i="13"/>
  <c r="AB991" i="13"/>
  <c r="AB983" i="13"/>
  <c r="AB974" i="13"/>
  <c r="AB966" i="13"/>
  <c r="AB1043" i="13"/>
  <c r="AB982" i="13"/>
  <c r="AB1022" i="13"/>
  <c r="AB918" i="13"/>
  <c r="AB910" i="13"/>
  <c r="AB902" i="13"/>
  <c r="AB894" i="13"/>
  <c r="AB886" i="13"/>
  <c r="AB878" i="13"/>
  <c r="AB870" i="13"/>
  <c r="AB1151" i="13"/>
  <c r="AB976" i="13"/>
  <c r="AB957" i="13"/>
  <c r="AB949" i="13"/>
  <c r="AB941" i="13"/>
  <c r="AB933" i="13"/>
  <c r="AB925" i="13"/>
  <c r="AB915" i="13"/>
  <c r="AB907" i="13"/>
  <c r="AB899" i="13"/>
  <c r="AB891" i="13"/>
  <c r="AB1013" i="13"/>
  <c r="AB924" i="13"/>
  <c r="AB958" i="13"/>
  <c r="AB943" i="13"/>
  <c r="AB909" i="13"/>
  <c r="AB867" i="13"/>
  <c r="AB847" i="13"/>
  <c r="AB951" i="13"/>
  <c r="AB930" i="13"/>
  <c r="AB912" i="13"/>
  <c r="AB1071" i="13"/>
  <c r="AB938" i="13"/>
  <c r="AB901" i="13"/>
  <c r="AB849" i="13"/>
  <c r="AB946" i="13"/>
  <c r="AB904" i="13"/>
  <c r="AB883" i="13"/>
  <c r="AB875" i="13"/>
  <c r="AB862" i="13"/>
  <c r="AB854" i="13"/>
  <c r="AB838" i="13"/>
  <c r="AB830" i="13"/>
  <c r="AB822" i="13"/>
  <c r="AB790" i="13"/>
  <c r="AB782" i="13"/>
  <c r="AB774" i="13"/>
  <c r="AB766" i="13"/>
  <c r="AB942" i="13"/>
  <c r="AB927" i="13"/>
  <c r="AB917" i="13"/>
  <c r="AB885" i="13"/>
  <c r="AB950" i="13"/>
  <c r="AB935" i="13"/>
  <c r="AB920" i="13"/>
  <c r="AB888" i="13"/>
  <c r="AB871" i="13"/>
  <c r="AB970" i="13"/>
  <c r="AB934" i="13"/>
  <c r="AB926" i="13"/>
  <c r="AB824" i="13"/>
  <c r="AB792" i="13"/>
  <c r="AB784" i="13"/>
  <c r="AB776" i="13"/>
  <c r="AB768" i="13"/>
  <c r="AB1014" i="13"/>
  <c r="AB851" i="13"/>
  <c r="AB827" i="13"/>
  <c r="AB815" i="13"/>
  <c r="AB795" i="13"/>
  <c r="AB971" i="13"/>
  <c r="AB877" i="13"/>
  <c r="AB856" i="13"/>
  <c r="AB816" i="13"/>
  <c r="AB839" i="13"/>
  <c r="AB819" i="13"/>
  <c r="AB807" i="13"/>
  <c r="AB896" i="13"/>
  <c r="AB880" i="13"/>
  <c r="AB879" i="13"/>
  <c r="AB872" i="13"/>
  <c r="AB840" i="13"/>
  <c r="AB808" i="13"/>
  <c r="AB954" i="13"/>
  <c r="AB864" i="13"/>
  <c r="AB848" i="13"/>
  <c r="AB832" i="13"/>
  <c r="AB800" i="13"/>
  <c r="AB893" i="13"/>
  <c r="AB760" i="13"/>
  <c r="AB752" i="13"/>
  <c r="AB744" i="13"/>
  <c r="AB736" i="13"/>
  <c r="AB728" i="13"/>
  <c r="AB720" i="13"/>
  <c r="AB835" i="13"/>
  <c r="AB803" i="13"/>
  <c r="AB767" i="13"/>
  <c r="AB791" i="13"/>
  <c r="AB787" i="13"/>
  <c r="AB706" i="13"/>
  <c r="AB698" i="13"/>
  <c r="AB690" i="13"/>
  <c r="AB682" i="13"/>
  <c r="AB674" i="13"/>
  <c r="AB666" i="13"/>
  <c r="AB658" i="13"/>
  <c r="AB650" i="13"/>
  <c r="AB642" i="13"/>
  <c r="AB634" i="13"/>
  <c r="AB626" i="13"/>
  <c r="AB618" i="13"/>
  <c r="AB610" i="13"/>
  <c r="AB602" i="13"/>
  <c r="AB594" i="13"/>
  <c r="AB586" i="13"/>
  <c r="AB785" i="13"/>
  <c r="AB710" i="13"/>
  <c r="AB702" i="13"/>
  <c r="AB694" i="13"/>
  <c r="AB686" i="13"/>
  <c r="AB678" i="13"/>
  <c r="AB670" i="13"/>
  <c r="AB662" i="13"/>
  <c r="AB654" i="13"/>
  <c r="AB646" i="13"/>
  <c r="AB638" i="13"/>
  <c r="AB630" i="13"/>
  <c r="AB622" i="13"/>
  <c r="AB614" i="13"/>
  <c r="AB606" i="13"/>
  <c r="AB598" i="13"/>
  <c r="AB831" i="13"/>
  <c r="AB799" i="13"/>
  <c r="AB707" i="13"/>
  <c r="AB697" i="13"/>
  <c r="AB687" i="13"/>
  <c r="AB675" i="13"/>
  <c r="AB665" i="13"/>
  <c r="AB655" i="13"/>
  <c r="AB643" i="13"/>
  <c r="AB633" i="13"/>
  <c r="AB623" i="13"/>
  <c r="AB611" i="13"/>
  <c r="AB601" i="13"/>
  <c r="AB823" i="13"/>
  <c r="AB763" i="13"/>
  <c r="AB759" i="13"/>
  <c r="AB755" i="13"/>
  <c r="AB751" i="13"/>
  <c r="AB747" i="13"/>
  <c r="AB743" i="13"/>
  <c r="AB739" i="13"/>
  <c r="AB735" i="13"/>
  <c r="AB731" i="13"/>
  <c r="AB727" i="13"/>
  <c r="AB723" i="13"/>
  <c r="AB719" i="13"/>
  <c r="AB715" i="13"/>
  <c r="AB582" i="13"/>
  <c r="AB960" i="13"/>
  <c r="AB771" i="13"/>
  <c r="AB711" i="13"/>
  <c r="AB679" i="13"/>
  <c r="AB903" i="13"/>
  <c r="AB843" i="13"/>
  <c r="AB779" i="13"/>
  <c r="AB775" i="13"/>
  <c r="AB503" i="13"/>
  <c r="AB495" i="13"/>
  <c r="AB811" i="13"/>
  <c r="AB783" i="13"/>
  <c r="AB703" i="13"/>
  <c r="AB671" i="13"/>
  <c r="AB639" i="13"/>
  <c r="AB607" i="13"/>
  <c r="AB593" i="13"/>
  <c r="AB591" i="13"/>
  <c r="AB585" i="13"/>
  <c r="AB631" i="13"/>
  <c r="AB615" i="13"/>
  <c r="AB595" i="13"/>
  <c r="AB566" i="13"/>
  <c r="AB534" i="13"/>
  <c r="AB502" i="13"/>
  <c r="AB859" i="13"/>
  <c r="AB753" i="13"/>
  <c r="AB721" i="13"/>
  <c r="AB619" i="13"/>
  <c r="AB590" i="13"/>
  <c r="AB553" i="13"/>
  <c r="AB521" i="13"/>
  <c r="AB777" i="13"/>
  <c r="AB577" i="13"/>
  <c r="AB574" i="13"/>
  <c r="AB542" i="13"/>
  <c r="AB510" i="13"/>
  <c r="AB480" i="13"/>
  <c r="AB472" i="13"/>
  <c r="AB464" i="13"/>
  <c r="AB456" i="13"/>
  <c r="AB440" i="13"/>
  <c r="AB745" i="13"/>
  <c r="AB713" i="13"/>
  <c r="AB663" i="13"/>
  <c r="AB647" i="13"/>
  <c r="AB578" i="13"/>
  <c r="AB563" i="13"/>
  <c r="AB561" i="13"/>
  <c r="AB531" i="13"/>
  <c r="AB529" i="13"/>
  <c r="AB499" i="13"/>
  <c r="AB497" i="13"/>
  <c r="AB683" i="13"/>
  <c r="AB673" i="13"/>
  <c r="AB651" i="13"/>
  <c r="AB562" i="13"/>
  <c r="AB552" i="13"/>
  <c r="AB550" i="13"/>
  <c r="AB530" i="13"/>
  <c r="AB520" i="13"/>
  <c r="AB518" i="13"/>
  <c r="AB498" i="13"/>
  <c r="AB482" i="13"/>
  <c r="AB418" i="13"/>
  <c r="AB410" i="13"/>
  <c r="AB402" i="13"/>
  <c r="AB695" i="13"/>
  <c r="AB487" i="13"/>
  <c r="AB455" i="13"/>
  <c r="AB769" i="13"/>
  <c r="AB476" i="13"/>
  <c r="AB444" i="13"/>
  <c r="AB404" i="13"/>
  <c r="AB761" i="13"/>
  <c r="AB599" i="13"/>
  <c r="AB513" i="13"/>
  <c r="AB507" i="13"/>
  <c r="AB505" i="13"/>
  <c r="AB479" i="13"/>
  <c r="AB447" i="13"/>
  <c r="AB423" i="13"/>
  <c r="AB393" i="13"/>
  <c r="AB385" i="13"/>
  <c r="AB377" i="13"/>
  <c r="AB369" i="13"/>
  <c r="AB361" i="13"/>
  <c r="AB353" i="13"/>
  <c r="AB345" i="13"/>
  <c r="AB337" i="13"/>
  <c r="AB329" i="13"/>
  <c r="AB321" i="13"/>
  <c r="AB313" i="13"/>
  <c r="AB305" i="13"/>
  <c r="AB737" i="13"/>
  <c r="AB545" i="13"/>
  <c r="AB539" i="13"/>
  <c r="AB537" i="13"/>
  <c r="AB506" i="13"/>
  <c r="AB496" i="13"/>
  <c r="AB494" i="13"/>
  <c r="AB468" i="13"/>
  <c r="AB436" i="13"/>
  <c r="AB412" i="13"/>
  <c r="AB398" i="13"/>
  <c r="AB390" i="13"/>
  <c r="AB382" i="13"/>
  <c r="AB374" i="13"/>
  <c r="AB366" i="13"/>
  <c r="AB358" i="13"/>
  <c r="AB350" i="13"/>
  <c r="AB342" i="13"/>
  <c r="AB334" i="13"/>
  <c r="AB326" i="13"/>
  <c r="AB318" i="13"/>
  <c r="AB310" i="13"/>
  <c r="AB294" i="13"/>
  <c r="AB286" i="13"/>
  <c r="AB729" i="13"/>
  <c r="AB657" i="13"/>
  <c r="AB603" i="13"/>
  <c r="AB538" i="13"/>
  <c r="AB528" i="13"/>
  <c r="AB526" i="13"/>
  <c r="AB471" i="13"/>
  <c r="AB439" i="13"/>
  <c r="AB421" i="13"/>
  <c r="AB411" i="13"/>
  <c r="AB401" i="13"/>
  <c r="AB307" i="13"/>
  <c r="AB705" i="13"/>
  <c r="AB571" i="13"/>
  <c r="AB569" i="13"/>
  <c r="AB463" i="13"/>
  <c r="AB449" i="13"/>
  <c r="AB381" i="13"/>
  <c r="AB349" i="13"/>
  <c r="AB317" i="13"/>
  <c r="AB570" i="13"/>
  <c r="AB384" i="13"/>
  <c r="AB370" i="13"/>
  <c r="AB352" i="13"/>
  <c r="AB338" i="13"/>
  <c r="AB320" i="13"/>
  <c r="AB306" i="13"/>
  <c r="AB281" i="13"/>
  <c r="AB100" i="13"/>
  <c r="AB98" i="13"/>
  <c r="AB96" i="13"/>
  <c r="AB94" i="13"/>
  <c r="AB92" i="13"/>
  <c r="AB90" i="13"/>
  <c r="AB88" i="13"/>
  <c r="AB86" i="13"/>
  <c r="AB84" i="13"/>
  <c r="AB82" i="13"/>
  <c r="AB80" i="13"/>
  <c r="AB78" i="13"/>
  <c r="AB76" i="13"/>
  <c r="AB74" i="13"/>
  <c r="AB72" i="13"/>
  <c r="AB70" i="13"/>
  <c r="AB68" i="13"/>
  <c r="AB66" i="13"/>
  <c r="AB64" i="13"/>
  <c r="AB62" i="13"/>
  <c r="AB60" i="13"/>
  <c r="AB58" i="13"/>
  <c r="AB56" i="13"/>
  <c r="AB54" i="13"/>
  <c r="AB52" i="13"/>
  <c r="AB50" i="13"/>
  <c r="AB48" i="13"/>
  <c r="AB23" i="13"/>
  <c r="AB581" i="13"/>
  <c r="AB547" i="13"/>
  <c r="AB481" i="13"/>
  <c r="AB420" i="13"/>
  <c r="AB373" i="13"/>
  <c r="AB341" i="13"/>
  <c r="AB309" i="13"/>
  <c r="AB280" i="13"/>
  <c r="AB185" i="13"/>
  <c r="AB169" i="13"/>
  <c r="AB161" i="13"/>
  <c r="AB153" i="13"/>
  <c r="AB145" i="13"/>
  <c r="AB137" i="13"/>
  <c r="AB129" i="13"/>
  <c r="AB121" i="13"/>
  <c r="AB113" i="13"/>
  <c r="AB105" i="13"/>
  <c r="AB587" i="13"/>
  <c r="AB428" i="13"/>
  <c r="AB419" i="13"/>
  <c r="AB409" i="13"/>
  <c r="AB407" i="13"/>
  <c r="AB376" i="13"/>
  <c r="AB344" i="13"/>
  <c r="AB312" i="13"/>
  <c r="AB289" i="13"/>
  <c r="AB278" i="13"/>
  <c r="AB270" i="13"/>
  <c r="AB262" i="13"/>
  <c r="AB254" i="13"/>
  <c r="AB246" i="13"/>
  <c r="AB238" i="13"/>
  <c r="AB230" i="13"/>
  <c r="AB222" i="13"/>
  <c r="AB214" i="13"/>
  <c r="AB206" i="13"/>
  <c r="AB198" i="13"/>
  <c r="AB190" i="13"/>
  <c r="AB182" i="13"/>
  <c r="AB174" i="13"/>
  <c r="AB166" i="13"/>
  <c r="AB452" i="13"/>
  <c r="AB397" i="13"/>
  <c r="AB365" i="13"/>
  <c r="AB333" i="13"/>
  <c r="AB299" i="13"/>
  <c r="AB288" i="13"/>
  <c r="AB460" i="13"/>
  <c r="AB386" i="13"/>
  <c r="AB368" i="13"/>
  <c r="AB354" i="13"/>
  <c r="AB336" i="13"/>
  <c r="AB322" i="13"/>
  <c r="AB304" i="13"/>
  <c r="AB297" i="13"/>
  <c r="AB99" i="13"/>
  <c r="AB97" i="13"/>
  <c r="AB95" i="13"/>
  <c r="AB93" i="13"/>
  <c r="AB91" i="13"/>
  <c r="AB89" i="13"/>
  <c r="AB87" i="13"/>
  <c r="AB85" i="13"/>
  <c r="AB83" i="13"/>
  <c r="AB81" i="13"/>
  <c r="AB79" i="13"/>
  <c r="AB77" i="13"/>
  <c r="AB75" i="13"/>
  <c r="AB73" i="13"/>
  <c r="AB71" i="13"/>
  <c r="AB69" i="13"/>
  <c r="AB67" i="13"/>
  <c r="AB65" i="13"/>
  <c r="AB63" i="13"/>
  <c r="AB61" i="13"/>
  <c r="AB59" i="13"/>
  <c r="AB57" i="13"/>
  <c r="AB55" i="13"/>
  <c r="AB53" i="13"/>
  <c r="AB51" i="13"/>
  <c r="AB49" i="13"/>
  <c r="AB47" i="13"/>
  <c r="AB325" i="13"/>
  <c r="AB277" i="13"/>
  <c r="AB261" i="13"/>
  <c r="AB245" i="13"/>
  <c r="AB229" i="13"/>
  <c r="AB213" i="13"/>
  <c r="AB197" i="13"/>
  <c r="AB181" i="13"/>
  <c r="AB165" i="13"/>
  <c r="AB150" i="13"/>
  <c r="AB138" i="13"/>
  <c r="AB118" i="13"/>
  <c r="AB106" i="13"/>
  <c r="AB26" i="13"/>
  <c r="AB515" i="13"/>
  <c r="AB357" i="13"/>
  <c r="AB346" i="13"/>
  <c r="AB314" i="13"/>
  <c r="AB298" i="13"/>
  <c r="AB285" i="13"/>
  <c r="AB266" i="13"/>
  <c r="AB250" i="13"/>
  <c r="AB234" i="13"/>
  <c r="AB218" i="13"/>
  <c r="AB202" i="13"/>
  <c r="AB186" i="13"/>
  <c r="AB170" i="13"/>
  <c r="AB141" i="13"/>
  <c r="AB109" i="13"/>
  <c r="AB27" i="13"/>
  <c r="AB12" i="13"/>
  <c r="AB558" i="13"/>
  <c r="AB389" i="13"/>
  <c r="AB378" i="13"/>
  <c r="AB142" i="13"/>
  <c r="AB130" i="13"/>
  <c r="AB110" i="13"/>
  <c r="AB22" i="13"/>
  <c r="AB133" i="13"/>
  <c r="AB101" i="13"/>
  <c r="AB7" i="13"/>
  <c r="AB560" i="13"/>
  <c r="AB301" i="13"/>
  <c r="AB269" i="13"/>
  <c r="AB253" i="13"/>
  <c r="AB237" i="13"/>
  <c r="AB221" i="13"/>
  <c r="AB205" i="13"/>
  <c r="AB189" i="13"/>
  <c r="AB173" i="13"/>
  <c r="AB154" i="13"/>
  <c r="AB134" i="13"/>
  <c r="AB122" i="13"/>
  <c r="AB102" i="13"/>
  <c r="AB431" i="13"/>
  <c r="AB328" i="13"/>
  <c r="AB274" i="13"/>
  <c r="AB258" i="13"/>
  <c r="AB242" i="13"/>
  <c r="AB226" i="13"/>
  <c r="AB210" i="13"/>
  <c r="AB194" i="13"/>
  <c r="AB178" i="13"/>
  <c r="AB162" i="13"/>
  <c r="AB157" i="13"/>
  <c r="AB125" i="13"/>
  <c r="AB484" i="13"/>
  <c r="AB360" i="13"/>
  <c r="AB296" i="13"/>
  <c r="AB158" i="13"/>
  <c r="AB146" i="13"/>
  <c r="AB126" i="13"/>
  <c r="AB114" i="13"/>
  <c r="AB392" i="13"/>
  <c r="AB283" i="13"/>
  <c r="AB149" i="13"/>
  <c r="AB117" i="13"/>
  <c r="AB45" i="13"/>
  <c r="AB44" i="13"/>
  <c r="AB37" i="13"/>
  <c r="AB36" i="13"/>
  <c r="AB29" i="13"/>
  <c r="AB28" i="13"/>
  <c r="AB3" i="13"/>
  <c r="AB16" i="13"/>
  <c r="AB11" i="13"/>
  <c r="AB1156" i="13"/>
  <c r="AB1056" i="13"/>
  <c r="AB1136" i="13"/>
  <c r="AB1099" i="13"/>
  <c r="AB1158" i="13"/>
  <c r="AB1078" i="13"/>
  <c r="AB1068" i="13"/>
  <c r="AB1144" i="13"/>
  <c r="AB1128" i="13"/>
  <c r="AB1112" i="13"/>
  <c r="AB1064" i="13"/>
  <c r="AB995" i="13"/>
  <c r="AB1032" i="13"/>
  <c r="AB1166" i="13"/>
  <c r="AB940" i="13"/>
  <c r="AB1150" i="13"/>
  <c r="AB874" i="13"/>
  <c r="AB953" i="13"/>
  <c r="AB892" i="13"/>
  <c r="AB921" i="13"/>
  <c r="AB842" i="13"/>
  <c r="AB820" i="13"/>
  <c r="AB911" i="13"/>
  <c r="AB860" i="13"/>
  <c r="AB834" i="13"/>
  <c r="AB812" i="13"/>
  <c r="AB866" i="13"/>
  <c r="AB945" i="13"/>
  <c r="AB845" i="13"/>
  <c r="AB826" i="13"/>
  <c r="AB804" i="13"/>
  <c r="AB837" i="13"/>
  <c r="AB781" i="13"/>
  <c r="AB648" i="13"/>
  <c r="AB628" i="13"/>
  <c r="AB597" i="13"/>
  <c r="AB640" i="13"/>
  <c r="AB632" i="13"/>
  <c r="AB612" i="13"/>
  <c r="AB667" i="13"/>
  <c r="AB579" i="13"/>
  <c r="AB508" i="13"/>
  <c r="AB689" i="13"/>
  <c r="AB557" i="13"/>
  <c r="AB716" i="13"/>
  <c r="AB546" i="13"/>
  <c r="AB483" i="13"/>
  <c r="AB461" i="13"/>
  <c r="AB635" i="13"/>
  <c r="AB573" i="13"/>
  <c r="AB491" i="13"/>
  <c r="AB454" i="13"/>
  <c r="AB621" i="13"/>
  <c r="AB465" i="13"/>
  <c r="AB355" i="13"/>
  <c r="AB287" i="13"/>
  <c r="AB446" i="13"/>
  <c r="AB348" i="13"/>
  <c r="AB469" i="13"/>
  <c r="AB427" i="13"/>
  <c r="AB339" i="13"/>
  <c r="AB383" i="13"/>
  <c r="AB248" i="13"/>
  <c r="AB459" i="13"/>
  <c r="AB363" i="13"/>
  <c r="AB233" i="13"/>
  <c r="AB211" i="13"/>
  <c r="AB179" i="13"/>
  <c r="AB135" i="13"/>
  <c r="AB103" i="13"/>
  <c r="Z63" i="13"/>
  <c r="Z23" i="13"/>
  <c r="AB332" i="13"/>
  <c r="Z306" i="13"/>
  <c r="Z269" i="13"/>
  <c r="Z242" i="13"/>
  <c r="AB196" i="13"/>
  <c r="AB364" i="13"/>
  <c r="Z233" i="13"/>
  <c r="Z206" i="13"/>
  <c r="AB191" i="13"/>
  <c r="Z174" i="13"/>
  <c r="Z137" i="13"/>
  <c r="Z392" i="13"/>
  <c r="Z289" i="13"/>
  <c r="AB256" i="13"/>
  <c r="AB160" i="13"/>
  <c r="AB35" i="13"/>
  <c r="Z665" i="13"/>
  <c r="Z361" i="13"/>
  <c r="AB273" i="13"/>
  <c r="AB251" i="13"/>
  <c r="Z223" i="13"/>
  <c r="AA202" i="13"/>
  <c r="AA170" i="13"/>
  <c r="AA139" i="13"/>
  <c r="AB119" i="13"/>
  <c r="AA80" i="13"/>
  <c r="AA48" i="13"/>
  <c r="AA35" i="13"/>
  <c r="AA563" i="13"/>
  <c r="AA436" i="13"/>
  <c r="AA286" i="13"/>
  <c r="Z261" i="13"/>
  <c r="AA246" i="13"/>
  <c r="AB220" i="13"/>
  <c r="Z197" i="13"/>
  <c r="AA182" i="13"/>
  <c r="AA119" i="13"/>
  <c r="Z41" i="13"/>
  <c r="AA27" i="13"/>
  <c r="AA293" i="13"/>
  <c r="Z241" i="13"/>
  <c r="Z198" i="13"/>
  <c r="Z182" i="13"/>
  <c r="Z161" i="13"/>
  <c r="Z121" i="13"/>
  <c r="AA100" i="13"/>
  <c r="AA68" i="13"/>
  <c r="AB15" i="13"/>
  <c r="AA16" i="13"/>
  <c r="Z38" i="13"/>
  <c r="AB6" i="13"/>
  <c r="AB1058" i="13"/>
  <c r="AB1115" i="13"/>
  <c r="AB1094" i="13"/>
  <c r="AB1116" i="13"/>
  <c r="AB1091" i="13"/>
  <c r="AB1016" i="13"/>
  <c r="AB965" i="13"/>
  <c r="AB1005" i="13"/>
  <c r="AB993" i="13"/>
  <c r="AB1017" i="13"/>
  <c r="AB939" i="13"/>
  <c r="AB981" i="13"/>
  <c r="AB962" i="13"/>
  <c r="AB968" i="13"/>
  <c r="AB1041" i="13"/>
  <c r="AB873" i="13"/>
  <c r="AB900" i="13"/>
  <c r="AB855" i="13"/>
  <c r="AB850" i="13"/>
  <c r="AB814" i="13"/>
  <c r="AB852" i="13"/>
  <c r="AB616" i="13"/>
  <c r="AB733" i="13"/>
  <c r="AB608" i="13"/>
  <c r="AB758" i="13"/>
  <c r="AB742" i="13"/>
  <c r="AB726" i="13"/>
  <c r="AB709" i="13"/>
  <c r="AB470" i="13"/>
  <c r="AB422" i="13"/>
  <c r="AB575" i="13"/>
  <c r="AB522" i="13"/>
  <c r="AB554" i="13"/>
  <c r="AB486" i="13"/>
  <c r="AB576" i="13"/>
  <c r="AB441" i="13"/>
  <c r="AB347" i="13"/>
  <c r="AB466" i="13"/>
  <c r="AB327" i="13"/>
  <c r="AB284" i="13"/>
  <c r="AB511" i="13"/>
  <c r="AB467" i="13"/>
  <c r="AB291" i="13"/>
  <c r="AB264" i="13"/>
  <c r="AB168" i="13"/>
  <c r="AB259" i="13"/>
  <c r="AB180" i="13"/>
  <c r="AB272" i="13"/>
  <c r="AB34" i="13"/>
  <c r="AB193" i="13"/>
  <c r="AB282" i="13"/>
  <c r="Z1163" i="13"/>
  <c r="Z1155" i="13"/>
  <c r="Z1147" i="13"/>
  <c r="Z1139" i="13"/>
  <c r="Z1131" i="13"/>
  <c r="Z1123" i="13"/>
  <c r="Z1115" i="13"/>
  <c r="Z1107" i="13"/>
  <c r="Z1099" i="13"/>
  <c r="Z1091" i="13"/>
  <c r="Z1083" i="13"/>
  <c r="Z1075" i="13"/>
  <c r="Z1067" i="13"/>
  <c r="Z1160" i="13"/>
  <c r="Z1152" i="13"/>
  <c r="Z1144" i="13"/>
  <c r="Z1136" i="13"/>
  <c r="Z1128" i="13"/>
  <c r="Z1120" i="13"/>
  <c r="Z1112" i="13"/>
  <c r="Z1104" i="13"/>
  <c r="Z1096" i="13"/>
  <c r="Z1088" i="13"/>
  <c r="Z1080" i="13"/>
  <c r="Z1064" i="13"/>
  <c r="Z1116" i="13"/>
  <c r="Z1108" i="13"/>
  <c r="Z1100" i="13"/>
  <c r="Z1060" i="13"/>
  <c r="Z1166" i="13"/>
  <c r="Z1158" i="13"/>
  <c r="Z1150" i="13"/>
  <c r="Z1142" i="13"/>
  <c r="Z1165" i="13"/>
  <c r="Z1149" i="13"/>
  <c r="Z1133" i="13"/>
  <c r="Z1117" i="13"/>
  <c r="Z1101" i="13"/>
  <c r="Z1085" i="13"/>
  <c r="Z1069" i="13"/>
  <c r="Z1048" i="13"/>
  <c r="Z1040" i="13"/>
  <c r="Z1032" i="13"/>
  <c r="Z1024" i="13"/>
  <c r="Z1058" i="13"/>
  <c r="Z1157" i="13"/>
  <c r="Z1141" i="13"/>
  <c r="Z1125" i="13"/>
  <c r="Z1109" i="13"/>
  <c r="Z1093" i="13"/>
  <c r="Z1077" i="13"/>
  <c r="Z1061" i="13"/>
  <c r="Z1052" i="13"/>
  <c r="Z1044" i="13"/>
  <c r="Z1036" i="13"/>
  <c r="Z1055" i="13"/>
  <c r="Z1045" i="13"/>
  <c r="Z1033" i="13"/>
  <c r="Z1027" i="13"/>
  <c r="Z1008" i="13"/>
  <c r="Z1017" i="13"/>
  <c r="Z1007" i="13"/>
  <c r="Z1041" i="13"/>
  <c r="Z1037" i="13"/>
  <c r="Z981" i="13"/>
  <c r="Z980" i="13"/>
  <c r="Z973" i="13"/>
  <c r="Z1028" i="13"/>
  <c r="Z1020" i="13"/>
  <c r="Z1031" i="13"/>
  <c r="Z1023" i="13"/>
  <c r="Z965" i="13"/>
  <c r="Z1049" i="13"/>
  <c r="Z1016" i="13"/>
  <c r="Z1005" i="13"/>
  <c r="Z1004" i="13"/>
  <c r="Z997" i="13"/>
  <c r="Z996" i="13"/>
  <c r="Z989" i="13"/>
  <c r="Z988" i="13"/>
  <c r="Z964" i="13"/>
  <c r="Z1053" i="13"/>
  <c r="Z967" i="13"/>
  <c r="Z966" i="13"/>
  <c r="Z916" i="13"/>
  <c r="Z908" i="13"/>
  <c r="Z900" i="13"/>
  <c r="Z892" i="13"/>
  <c r="Z884" i="13"/>
  <c r="Z876" i="13"/>
  <c r="Z868" i="13"/>
  <c r="Z983" i="13"/>
  <c r="Z921" i="13"/>
  <c r="Z913" i="13"/>
  <c r="Z905" i="13"/>
  <c r="Z897" i="13"/>
  <c r="Z889" i="13"/>
  <c r="Z1012" i="13"/>
  <c r="Z961" i="13"/>
  <c r="Z959" i="13"/>
  <c r="Z923" i="13"/>
  <c r="Z1039" i="13"/>
  <c r="Z957" i="13"/>
  <c r="Z944" i="13"/>
  <c r="Z910" i="13"/>
  <c r="Z899" i="13"/>
  <c r="Z853" i="13"/>
  <c r="Z845" i="13"/>
  <c r="Z952" i="13"/>
  <c r="Z909" i="13"/>
  <c r="Z869" i="13"/>
  <c r="Z969" i="13"/>
  <c r="Z931" i="13"/>
  <c r="Z902" i="13"/>
  <c r="Z891" i="13"/>
  <c r="Z847" i="13"/>
  <c r="Z939" i="13"/>
  <c r="Z901" i="13"/>
  <c r="Z860" i="13"/>
  <c r="Z852" i="13"/>
  <c r="Z836" i="13"/>
  <c r="Z828" i="13"/>
  <c r="Z820" i="13"/>
  <c r="Z812" i="13"/>
  <c r="Z804" i="13"/>
  <c r="Z796" i="13"/>
  <c r="Z788" i="13"/>
  <c r="Z780" i="13"/>
  <c r="Z772" i="13"/>
  <c r="Z764" i="13"/>
  <c r="Z972" i="13"/>
  <c r="Z948" i="13"/>
  <c r="Z941" i="13"/>
  <c r="Z928" i="13"/>
  <c r="Z918" i="13"/>
  <c r="Z907" i="13"/>
  <c r="Z886" i="13"/>
  <c r="Z870" i="13"/>
  <c r="Z956" i="13"/>
  <c r="Z949" i="13"/>
  <c r="Z936" i="13"/>
  <c r="Z933" i="13"/>
  <c r="Z915" i="13"/>
  <c r="Z894" i="13"/>
  <c r="Z893" i="13"/>
  <c r="Z883" i="13"/>
  <c r="Z875" i="13"/>
  <c r="Z825" i="13"/>
  <c r="Z814" i="13"/>
  <c r="Z813" i="13"/>
  <c r="Z793" i="13"/>
  <c r="Z790" i="13"/>
  <c r="Z789" i="13"/>
  <c r="Z782" i="13"/>
  <c r="Z781" i="13"/>
  <c r="Z774" i="13"/>
  <c r="Z773" i="13"/>
  <c r="Z766" i="13"/>
  <c r="Z1029" i="13"/>
  <c r="Z878" i="13"/>
  <c r="Z862" i="13"/>
  <c r="Z857" i="13"/>
  <c r="Z846" i="13"/>
  <c r="Z838" i="13"/>
  <c r="Z837" i="13"/>
  <c r="Z817" i="13"/>
  <c r="Z841" i="13"/>
  <c r="Z830" i="13"/>
  <c r="Z829" i="13"/>
  <c r="Z809" i="13"/>
  <c r="Z798" i="13"/>
  <c r="Z797" i="13"/>
  <c r="Z932" i="13"/>
  <c r="Z865" i="13"/>
  <c r="Z854" i="13"/>
  <c r="Z849" i="13"/>
  <c r="Z833" i="13"/>
  <c r="Z822" i="13"/>
  <c r="Z821" i="13"/>
  <c r="Z801" i="13"/>
  <c r="Z873" i="13"/>
  <c r="Z806" i="13"/>
  <c r="Z765" i="13"/>
  <c r="Z758" i="13"/>
  <c r="Z757" i="13"/>
  <c r="Z750" i="13"/>
  <c r="Z749" i="13"/>
  <c r="Z742" i="13"/>
  <c r="Z741" i="13"/>
  <c r="Z734" i="13"/>
  <c r="Z733" i="13"/>
  <c r="Z726" i="13"/>
  <c r="Z725" i="13"/>
  <c r="Z718" i="13"/>
  <c r="Z717" i="13"/>
  <c r="Z940" i="13"/>
  <c r="Z881" i="13"/>
  <c r="Z947" i="13"/>
  <c r="Z924" i="13"/>
  <c r="Z712" i="13"/>
  <c r="Z704" i="13"/>
  <c r="Z696" i="13"/>
  <c r="Z688" i="13"/>
  <c r="Z680" i="13"/>
  <c r="Z672" i="13"/>
  <c r="Z664" i="13"/>
  <c r="Z656" i="13"/>
  <c r="Z648" i="13"/>
  <c r="Z640" i="13"/>
  <c r="Z632" i="13"/>
  <c r="Z624" i="13"/>
  <c r="Z616" i="13"/>
  <c r="Z600" i="13"/>
  <c r="Z592" i="13"/>
  <c r="Z925" i="13"/>
  <c r="Z805" i="13"/>
  <c r="Z708" i="13"/>
  <c r="Z700" i="13"/>
  <c r="Z692" i="13"/>
  <c r="Z684" i="13"/>
  <c r="Z676" i="13"/>
  <c r="Z668" i="13"/>
  <c r="Z660" i="13"/>
  <c r="Z652" i="13"/>
  <c r="Z644" i="13"/>
  <c r="Z636" i="13"/>
  <c r="Z628" i="13"/>
  <c r="Z620" i="13"/>
  <c r="Z612" i="13"/>
  <c r="Z604" i="13"/>
  <c r="Z705" i="13"/>
  <c r="Z695" i="13"/>
  <c r="Z685" i="13"/>
  <c r="Z673" i="13"/>
  <c r="Z663" i="13"/>
  <c r="Z653" i="13"/>
  <c r="Z641" i="13"/>
  <c r="Z631" i="13"/>
  <c r="Z621" i="13"/>
  <c r="Z609" i="13"/>
  <c r="Z599" i="13"/>
  <c r="Z584" i="13"/>
  <c r="Z709" i="13"/>
  <c r="Z677" i="13"/>
  <c r="Z645" i="13"/>
  <c r="Z613" i="13"/>
  <c r="Z701" i="13"/>
  <c r="Z669" i="13"/>
  <c r="Z637" i="13"/>
  <c r="Z605" i="13"/>
  <c r="Z501" i="13"/>
  <c r="Z493" i="13"/>
  <c r="Z955" i="13"/>
  <c r="Z581" i="13"/>
  <c r="Z681" i="13"/>
  <c r="Z661" i="13"/>
  <c r="Z596" i="13"/>
  <c r="Z589" i="13"/>
  <c r="Z567" i="13"/>
  <c r="Z556" i="13"/>
  <c r="Z535" i="13"/>
  <c r="Z524" i="13"/>
  <c r="Z503" i="13"/>
  <c r="Z492" i="13"/>
  <c r="Z671" i="13"/>
  <c r="Z597" i="13"/>
  <c r="Z591" i="13"/>
  <c r="Z575" i="13"/>
  <c r="Z564" i="13"/>
  <c r="Z543" i="13"/>
  <c r="Z532" i="13"/>
  <c r="Z511" i="13"/>
  <c r="Z500" i="13"/>
  <c r="Z478" i="13"/>
  <c r="Z470" i="13"/>
  <c r="Z462" i="13"/>
  <c r="Z454" i="13"/>
  <c r="Z438" i="13"/>
  <c r="Z693" i="13"/>
  <c r="Z639" i="13"/>
  <c r="Z585" i="13"/>
  <c r="Z576" i="13"/>
  <c r="Z544" i="13"/>
  <c r="Z512" i="13"/>
  <c r="Z489" i="13"/>
  <c r="Z459" i="13"/>
  <c r="Z703" i="13"/>
  <c r="Z572" i="13"/>
  <c r="Z551" i="13"/>
  <c r="Z540" i="13"/>
  <c r="Z519" i="13"/>
  <c r="Z508" i="13"/>
  <c r="Z416" i="13"/>
  <c r="Z408" i="13"/>
  <c r="Z550" i="13"/>
  <c r="Z488" i="13"/>
  <c r="Z477" i="13"/>
  <c r="Z466" i="13"/>
  <c r="Z445" i="13"/>
  <c r="Z434" i="13"/>
  <c r="Z629" i="13"/>
  <c r="Z520" i="13"/>
  <c r="Z399" i="13"/>
  <c r="Z391" i="13"/>
  <c r="Z383" i="13"/>
  <c r="Z375" i="13"/>
  <c r="Z367" i="13"/>
  <c r="Z359" i="13"/>
  <c r="Z351" i="13"/>
  <c r="Z343" i="13"/>
  <c r="Z335" i="13"/>
  <c r="Z327" i="13"/>
  <c r="Z319" i="13"/>
  <c r="Z311" i="13"/>
  <c r="Z303" i="13"/>
  <c r="Z617" i="13"/>
  <c r="Z593" i="13"/>
  <c r="Z552" i="13"/>
  <c r="Z497" i="13"/>
  <c r="Z495" i="13"/>
  <c r="Z469" i="13"/>
  <c r="Z458" i="13"/>
  <c r="Z437" i="13"/>
  <c r="Z426" i="13"/>
  <c r="Z413" i="13"/>
  <c r="Z403" i="13"/>
  <c r="Z402" i="13"/>
  <c r="Z396" i="13"/>
  <c r="Z388" i="13"/>
  <c r="Z380" i="13"/>
  <c r="Z372" i="13"/>
  <c r="Z364" i="13"/>
  <c r="Z356" i="13"/>
  <c r="Z348" i="13"/>
  <c r="Z340" i="13"/>
  <c r="Z332" i="13"/>
  <c r="Z324" i="13"/>
  <c r="Z308" i="13"/>
  <c r="Z300" i="13"/>
  <c r="Z292" i="13"/>
  <c r="Z284" i="13"/>
  <c r="Z529" i="13"/>
  <c r="Z527" i="13"/>
  <c r="Z505" i="13"/>
  <c r="Z496" i="13"/>
  <c r="Z479" i="13"/>
  <c r="Z447" i="13"/>
  <c r="Z423" i="13"/>
  <c r="Z305" i="13"/>
  <c r="Z580" i="13"/>
  <c r="Z474" i="13"/>
  <c r="Z450" i="13"/>
  <c r="Z382" i="13"/>
  <c r="Z371" i="13"/>
  <c r="Z350" i="13"/>
  <c r="Z339" i="13"/>
  <c r="Z318" i="13"/>
  <c r="Z307" i="13"/>
  <c r="Z295" i="13"/>
  <c r="Z294" i="13"/>
  <c r="Z548" i="13"/>
  <c r="Z537" i="13"/>
  <c r="Z518" i="13"/>
  <c r="Z569" i="13"/>
  <c r="Z528" i="13"/>
  <c r="Z482" i="13"/>
  <c r="Z395" i="13"/>
  <c r="Z374" i="13"/>
  <c r="Z363" i="13"/>
  <c r="Z342" i="13"/>
  <c r="Z331" i="13"/>
  <c r="Z310" i="13"/>
  <c r="Z191" i="13"/>
  <c r="Z183" i="13"/>
  <c r="Z175" i="13"/>
  <c r="Z167" i="13"/>
  <c r="Z159" i="13"/>
  <c r="Z151" i="13"/>
  <c r="Z143" i="13"/>
  <c r="Z135" i="13"/>
  <c r="Z127" i="13"/>
  <c r="Z119" i="13"/>
  <c r="Z111" i="13"/>
  <c r="Z103" i="13"/>
  <c r="Z588" i="13"/>
  <c r="Z439" i="13"/>
  <c r="Z421" i="13"/>
  <c r="Z410" i="13"/>
  <c r="Z384" i="13"/>
  <c r="Z352" i="13"/>
  <c r="Z320" i="13"/>
  <c r="Z291" i="13"/>
  <c r="Z276" i="13"/>
  <c r="Z268" i="13"/>
  <c r="Z260" i="13"/>
  <c r="Z252" i="13"/>
  <c r="Z244" i="13"/>
  <c r="Z236" i="13"/>
  <c r="Z228" i="13"/>
  <c r="Z220" i="13"/>
  <c r="Z212" i="13"/>
  <c r="Z204" i="13"/>
  <c r="Z196" i="13"/>
  <c r="Z188" i="13"/>
  <c r="Z180" i="13"/>
  <c r="Z172" i="13"/>
  <c r="Z164" i="13"/>
  <c r="Z453" i="13"/>
  <c r="Z429" i="13"/>
  <c r="Z419" i="13"/>
  <c r="Z418" i="13"/>
  <c r="Z409" i="13"/>
  <c r="Z398" i="13"/>
  <c r="Z387" i="13"/>
  <c r="Z366" i="13"/>
  <c r="Z355" i="13"/>
  <c r="Z334" i="13"/>
  <c r="Z323" i="13"/>
  <c r="Z279" i="13"/>
  <c r="Z225" i="13"/>
  <c r="Z471" i="13"/>
  <c r="Z425" i="13"/>
  <c r="Z411" i="13"/>
  <c r="Z376" i="13"/>
  <c r="Z344" i="13"/>
  <c r="Z312" i="13"/>
  <c r="Z302" i="13"/>
  <c r="Z139" i="13"/>
  <c r="Z128" i="13"/>
  <c r="Z107" i="13"/>
  <c r="Z94" i="13"/>
  <c r="Z78" i="13"/>
  <c r="Z62" i="13"/>
  <c r="Z347" i="13"/>
  <c r="Z326" i="13"/>
  <c r="Z315" i="13"/>
  <c r="Z299" i="13"/>
  <c r="Z286" i="13"/>
  <c r="Z272" i="13"/>
  <c r="Z267" i="13"/>
  <c r="Z256" i="13"/>
  <c r="Z251" i="13"/>
  <c r="Z240" i="13"/>
  <c r="Z235" i="13"/>
  <c r="Z224" i="13"/>
  <c r="Z219" i="13"/>
  <c r="Z208" i="13"/>
  <c r="Z203" i="13"/>
  <c r="Z192" i="13"/>
  <c r="Z187" i="13"/>
  <c r="Z176" i="13"/>
  <c r="Z171" i="13"/>
  <c r="Z160" i="13"/>
  <c r="Z140" i="13"/>
  <c r="Z108" i="13"/>
  <c r="Z96" i="13"/>
  <c r="Z80" i="13"/>
  <c r="Z64" i="13"/>
  <c r="Z48" i="13"/>
  <c r="Z516" i="13"/>
  <c r="Z461" i="13"/>
  <c r="Z442" i="13"/>
  <c r="Z379" i="13"/>
  <c r="Z358" i="13"/>
  <c r="Z336" i="13"/>
  <c r="Z304" i="13"/>
  <c r="Z152" i="13"/>
  <c r="Z131" i="13"/>
  <c r="Z120" i="13"/>
  <c r="Z98" i="13"/>
  <c r="Z82" i="13"/>
  <c r="Z66" i="13"/>
  <c r="Z50" i="13"/>
  <c r="Z25" i="13"/>
  <c r="Z24" i="13"/>
  <c r="Z559" i="13"/>
  <c r="Z390" i="13"/>
  <c r="Z368" i="13"/>
  <c r="Z287" i="13"/>
  <c r="Z132" i="13"/>
  <c r="Z100" i="13"/>
  <c r="Z99" i="13"/>
  <c r="Z84" i="13"/>
  <c r="Z83" i="13"/>
  <c r="Z68" i="13"/>
  <c r="Z67" i="13"/>
  <c r="Z52" i="13"/>
  <c r="Z51" i="13"/>
  <c r="Z400" i="13"/>
  <c r="Z155" i="13"/>
  <c r="Z144" i="13"/>
  <c r="Z123" i="13"/>
  <c r="Z112" i="13"/>
  <c r="Z86" i="13"/>
  <c r="Z70" i="13"/>
  <c r="Z69" i="13"/>
  <c r="Z54" i="13"/>
  <c r="Z53" i="13"/>
  <c r="Z22" i="13"/>
  <c r="Z561" i="13"/>
  <c r="Z560" i="13"/>
  <c r="Z401" i="13"/>
  <c r="Z288" i="13"/>
  <c r="Z275" i="13"/>
  <c r="Z264" i="13"/>
  <c r="Z259" i="13"/>
  <c r="Z248" i="13"/>
  <c r="Z243" i="13"/>
  <c r="Z232" i="13"/>
  <c r="Z227" i="13"/>
  <c r="Z216" i="13"/>
  <c r="Z211" i="13"/>
  <c r="Z200" i="13"/>
  <c r="Z195" i="13"/>
  <c r="Z184" i="13"/>
  <c r="Z179" i="13"/>
  <c r="Z168" i="13"/>
  <c r="Z163" i="13"/>
  <c r="Z156" i="13"/>
  <c r="Z124" i="13"/>
  <c r="Z88" i="13"/>
  <c r="Z87" i="13"/>
  <c r="Z72" i="13"/>
  <c r="Z71" i="13"/>
  <c r="Z56" i="13"/>
  <c r="Z55" i="13"/>
  <c r="Z147" i="13"/>
  <c r="Z136" i="13"/>
  <c r="Z115" i="13"/>
  <c r="Z104" i="13"/>
  <c r="Z90" i="13"/>
  <c r="Z89" i="13"/>
  <c r="Z74" i="13"/>
  <c r="Z73" i="13"/>
  <c r="Z58" i="13"/>
  <c r="Z57" i="13"/>
  <c r="Z485" i="13"/>
  <c r="Z297" i="13"/>
  <c r="Z148" i="13"/>
  <c r="Z116" i="13"/>
  <c r="Z92" i="13"/>
  <c r="Z91" i="13"/>
  <c r="Z76" i="13"/>
  <c r="Z75" i="13"/>
  <c r="Z60" i="13"/>
  <c r="Z59" i="13"/>
  <c r="Z11" i="13"/>
  <c r="Z8" i="13"/>
  <c r="Z7" i="13"/>
  <c r="Z12" i="13"/>
  <c r="Z14" i="13"/>
  <c r="Z19" i="13"/>
  <c r="Z17" i="13"/>
  <c r="Z18" i="13"/>
  <c r="AA1160" i="13"/>
  <c r="AA1152" i="13"/>
  <c r="AA1144" i="13"/>
  <c r="AA1136" i="13"/>
  <c r="AA1128" i="13"/>
  <c r="AA1120" i="13"/>
  <c r="AA1112" i="13"/>
  <c r="AA1104" i="13"/>
  <c r="AA1096" i="13"/>
  <c r="AA1088" i="13"/>
  <c r="AA1080" i="13"/>
  <c r="AA1072" i="13"/>
  <c r="AA1064" i="13"/>
  <c r="AA1157" i="13"/>
  <c r="AA1149" i="13"/>
  <c r="AA1141" i="13"/>
  <c r="AA1133" i="13"/>
  <c r="AA1125" i="13"/>
  <c r="AA1117" i="13"/>
  <c r="AA1109" i="13"/>
  <c r="AA1101" i="13"/>
  <c r="AA1093" i="13"/>
  <c r="AA1085" i="13"/>
  <c r="AA1077" i="13"/>
  <c r="AA1069" i="13"/>
  <c r="AA1121" i="13"/>
  <c r="AA1113" i="13"/>
  <c r="AA1105" i="13"/>
  <c r="AA1097" i="13"/>
  <c r="AA1089" i="13"/>
  <c r="AA1065" i="13"/>
  <c r="AA1163" i="13"/>
  <c r="AA1155" i="13"/>
  <c r="AA1154" i="13"/>
  <c r="AA1138" i="13"/>
  <c r="AA1122" i="13"/>
  <c r="AA1106" i="13"/>
  <c r="AA1090" i="13"/>
  <c r="AA1074" i="13"/>
  <c r="AA1053" i="13"/>
  <c r="AA1045" i="13"/>
  <c r="AA1037" i="13"/>
  <c r="AA1029" i="13"/>
  <c r="AA1058" i="13"/>
  <c r="AA1049" i="13"/>
  <c r="AA1041" i="13"/>
  <c r="AA1033" i="13"/>
  <c r="AA1025" i="13"/>
  <c r="AA1013" i="13"/>
  <c r="AA1162" i="13"/>
  <c r="AA1146" i="13"/>
  <c r="AA1130" i="13"/>
  <c r="AA1114" i="13"/>
  <c r="AA1098" i="13"/>
  <c r="AA1082" i="13"/>
  <c r="AA1066" i="13"/>
  <c r="AA1056" i="13"/>
  <c r="AA1046" i="13"/>
  <c r="AA1050" i="13"/>
  <c r="AA1022" i="13"/>
  <c r="AA1042" i="13"/>
  <c r="AA1156" i="13"/>
  <c r="AA1017" i="13"/>
  <c r="AA1076" i="13"/>
  <c r="AA1009" i="13"/>
  <c r="AA1008" i="13"/>
  <c r="AA1124" i="13"/>
  <c r="AA1034" i="13"/>
  <c r="AA962" i="13"/>
  <c r="AA1060" i="13"/>
  <c r="AA1014" i="13"/>
  <c r="AA1001" i="13"/>
  <c r="AA993" i="13"/>
  <c r="AA985" i="13"/>
  <c r="AA970" i="13"/>
  <c r="AA1108" i="13"/>
  <c r="AA1002" i="13"/>
  <c r="AA994" i="13"/>
  <c r="AA986" i="13"/>
  <c r="AA969" i="13"/>
  <c r="AA1021" i="13"/>
  <c r="AA966" i="13"/>
  <c r="AA978" i="13"/>
  <c r="AA977" i="13"/>
  <c r="AA965" i="13"/>
  <c r="AA921" i="13"/>
  <c r="AA913" i="13"/>
  <c r="AA905" i="13"/>
  <c r="AA897" i="13"/>
  <c r="AA889" i="13"/>
  <c r="AA881" i="13"/>
  <c r="AA873" i="13"/>
  <c r="AA1044" i="13"/>
  <c r="AA952" i="13"/>
  <c r="AA944" i="13"/>
  <c r="AA936" i="13"/>
  <c r="AA928" i="13"/>
  <c r="AA918" i="13"/>
  <c r="AA910" i="13"/>
  <c r="AA902" i="13"/>
  <c r="AA894" i="13"/>
  <c r="AA886" i="13"/>
  <c r="AA1140" i="13"/>
  <c r="AA1092" i="13"/>
  <c r="AA971" i="13"/>
  <c r="AA929" i="13"/>
  <c r="AA920" i="13"/>
  <c r="AA888" i="13"/>
  <c r="AA850" i="13"/>
  <c r="AA937" i="13"/>
  <c r="AA891" i="13"/>
  <c r="AA945" i="13"/>
  <c r="AA930" i="13"/>
  <c r="AA912" i="13"/>
  <c r="AA953" i="13"/>
  <c r="AA938" i="13"/>
  <c r="AA925" i="13"/>
  <c r="AA915" i="13"/>
  <c r="AA878" i="13"/>
  <c r="AA865" i="13"/>
  <c r="AA857" i="13"/>
  <c r="AA849" i="13"/>
  <c r="AA841" i="13"/>
  <c r="AA833" i="13"/>
  <c r="AA825" i="13"/>
  <c r="AA817" i="13"/>
  <c r="AA809" i="13"/>
  <c r="AA801" i="13"/>
  <c r="AA785" i="13"/>
  <c r="AA777" i="13"/>
  <c r="AA769" i="13"/>
  <c r="AA949" i="13"/>
  <c r="AA906" i="13"/>
  <c r="AA896" i="13"/>
  <c r="AA957" i="13"/>
  <c r="AA899" i="13"/>
  <c r="AA941" i="13"/>
  <c r="AA904" i="13"/>
  <c r="AA866" i="13"/>
  <c r="AA835" i="13"/>
  <c r="AA803" i="13"/>
  <c r="AA787" i="13"/>
  <c r="AA779" i="13"/>
  <c r="AA771" i="13"/>
  <c r="AA870" i="13"/>
  <c r="AA862" i="13"/>
  <c r="AA846" i="13"/>
  <c r="AA838" i="13"/>
  <c r="AA826" i="13"/>
  <c r="AA806" i="13"/>
  <c r="AA794" i="13"/>
  <c r="AA851" i="13"/>
  <c r="AA827" i="13"/>
  <c r="AA830" i="13"/>
  <c r="AA818" i="13"/>
  <c r="AA798" i="13"/>
  <c r="AA981" i="13"/>
  <c r="AA946" i="13"/>
  <c r="AA907" i="13"/>
  <c r="AA819" i="13"/>
  <c r="AA961" i="13"/>
  <c r="AA914" i="13"/>
  <c r="AA859" i="13"/>
  <c r="AA843" i="13"/>
  <c r="AA811" i="13"/>
  <c r="AA933" i="13"/>
  <c r="AA880" i="13"/>
  <c r="AA854" i="13"/>
  <c r="AA790" i="13"/>
  <c r="AA786" i="13"/>
  <c r="AA763" i="13"/>
  <c r="AA755" i="13"/>
  <c r="AA747" i="13"/>
  <c r="AA739" i="13"/>
  <c r="AA731" i="13"/>
  <c r="AA723" i="13"/>
  <c r="AA715" i="13"/>
  <c r="AA814" i="13"/>
  <c r="AA810" i="13"/>
  <c r="AA782" i="13"/>
  <c r="AA778" i="13"/>
  <c r="AA874" i="13"/>
  <c r="AA795" i="13"/>
  <c r="AA709" i="13"/>
  <c r="AA701" i="13"/>
  <c r="AA693" i="13"/>
  <c r="AA685" i="13"/>
  <c r="AA677" i="13"/>
  <c r="AA669" i="13"/>
  <c r="AA661" i="13"/>
  <c r="AA653" i="13"/>
  <c r="AA645" i="13"/>
  <c r="AA637" i="13"/>
  <c r="AA629" i="13"/>
  <c r="AA621" i="13"/>
  <c r="AA613" i="13"/>
  <c r="AA605" i="13"/>
  <c r="AA597" i="13"/>
  <c r="AA589" i="13"/>
  <c r="AA954" i="13"/>
  <c r="AA875" i="13"/>
  <c r="AA788" i="13"/>
  <c r="AA770" i="13"/>
  <c r="AA705" i="13"/>
  <c r="AA697" i="13"/>
  <c r="AA689" i="13"/>
  <c r="AA681" i="13"/>
  <c r="AA673" i="13"/>
  <c r="AA665" i="13"/>
  <c r="AA657" i="13"/>
  <c r="AA649" i="13"/>
  <c r="AA641" i="13"/>
  <c r="AA633" i="13"/>
  <c r="AA625" i="13"/>
  <c r="AA617" i="13"/>
  <c r="AA609" i="13"/>
  <c r="AA601" i="13"/>
  <c r="AA822" i="13"/>
  <c r="AA762" i="13"/>
  <c r="AA758" i="13"/>
  <c r="AA754" i="13"/>
  <c r="AA750" i="13"/>
  <c r="AA746" i="13"/>
  <c r="AA742" i="13"/>
  <c r="AA738" i="13"/>
  <c r="AA734" i="13"/>
  <c r="AA730" i="13"/>
  <c r="AA726" i="13"/>
  <c r="AA722" i="13"/>
  <c r="AA718" i="13"/>
  <c r="AA714" i="13"/>
  <c r="AA698" i="13"/>
  <c r="AA686" i="13"/>
  <c r="AA666" i="13"/>
  <c r="AA654" i="13"/>
  <c r="AA634" i="13"/>
  <c r="AA622" i="13"/>
  <c r="AA602" i="13"/>
  <c r="AA872" i="13"/>
  <c r="AA842" i="13"/>
  <c r="AA774" i="13"/>
  <c r="AA882" i="13"/>
  <c r="AA700" i="13"/>
  <c r="AA690" i="13"/>
  <c r="AA668" i="13"/>
  <c r="AA764" i="13"/>
  <c r="AA756" i="13"/>
  <c r="AA748" i="13"/>
  <c r="AA740" i="13"/>
  <c r="AA732" i="13"/>
  <c r="AA724" i="13"/>
  <c r="AA716" i="13"/>
  <c r="AA498" i="13"/>
  <c r="AA490" i="13"/>
  <c r="AA883" i="13"/>
  <c r="AA834" i="13"/>
  <c r="AA802" i="13"/>
  <c r="AA772" i="13"/>
  <c r="AA692" i="13"/>
  <c r="AA682" i="13"/>
  <c r="AA660" i="13"/>
  <c r="AA650" i="13"/>
  <c r="AA628" i="13"/>
  <c r="AA618" i="13"/>
  <c r="AA594" i="13"/>
  <c r="AA586" i="13"/>
  <c r="AA545" i="13"/>
  <c r="AA513" i="13"/>
  <c r="AA658" i="13"/>
  <c r="AA620" i="13"/>
  <c r="AA604" i="13"/>
  <c r="AA564" i="13"/>
  <c r="AA532" i="13"/>
  <c r="AA500" i="13"/>
  <c r="AA780" i="13"/>
  <c r="AA585" i="13"/>
  <c r="AA584" i="13"/>
  <c r="AA553" i="13"/>
  <c r="AA521" i="13"/>
  <c r="AA475" i="13"/>
  <c r="AA467" i="13"/>
  <c r="AA459" i="13"/>
  <c r="AA451" i="13"/>
  <c r="AA610" i="13"/>
  <c r="AA577" i="13"/>
  <c r="AA574" i="13"/>
  <c r="AA572" i="13"/>
  <c r="AA542" i="13"/>
  <c r="AA540" i="13"/>
  <c r="AA510" i="13"/>
  <c r="AA508" i="13"/>
  <c r="AA684" i="13"/>
  <c r="AA674" i="13"/>
  <c r="AA652" i="13"/>
  <c r="AA636" i="13"/>
  <c r="AA593" i="13"/>
  <c r="AA580" i="13"/>
  <c r="AA573" i="13"/>
  <c r="AA561" i="13"/>
  <c r="AA541" i="13"/>
  <c r="AA529" i="13"/>
  <c r="AA509" i="13"/>
  <c r="AA497" i="13"/>
  <c r="AA485" i="13"/>
  <c r="AA413" i="13"/>
  <c r="AA405" i="13"/>
  <c r="AA642" i="13"/>
  <c r="AA706" i="13"/>
  <c r="AA466" i="13"/>
  <c r="AA434" i="13"/>
  <c r="AA582" i="13"/>
  <c r="AA487" i="13"/>
  <c r="AA455" i="13"/>
  <c r="AA415" i="13"/>
  <c r="AA694" i="13"/>
  <c r="AA492" i="13"/>
  <c r="AA458" i="13"/>
  <c r="AA426" i="13"/>
  <c r="AA402" i="13"/>
  <c r="AA396" i="13"/>
  <c r="AA388" i="13"/>
  <c r="AA380" i="13"/>
  <c r="AA372" i="13"/>
  <c r="AA364" i="13"/>
  <c r="AA356" i="13"/>
  <c r="AA348" i="13"/>
  <c r="AA340" i="13"/>
  <c r="AA332" i="13"/>
  <c r="AA324" i="13"/>
  <c r="AA316" i="13"/>
  <c r="AA308" i="13"/>
  <c r="AA300" i="13"/>
  <c r="AA626" i="13"/>
  <c r="AA614" i="13"/>
  <c r="AA524" i="13"/>
  <c r="AA507" i="13"/>
  <c r="AA505" i="13"/>
  <c r="AA479" i="13"/>
  <c r="AA447" i="13"/>
  <c r="AA423" i="13"/>
  <c r="AA393" i="13"/>
  <c r="AA385" i="13"/>
  <c r="AA377" i="13"/>
  <c r="AA369" i="13"/>
  <c r="AA361" i="13"/>
  <c r="AA353" i="13"/>
  <c r="AA345" i="13"/>
  <c r="AA337" i="13"/>
  <c r="AA329" i="13"/>
  <c r="AA321" i="13"/>
  <c r="AA313" i="13"/>
  <c r="AA305" i="13"/>
  <c r="AA297" i="13"/>
  <c r="AA289" i="13"/>
  <c r="AA630" i="13"/>
  <c r="AA539" i="13"/>
  <c r="AA537" i="13"/>
  <c r="AA516" i="13"/>
  <c r="AA494" i="13"/>
  <c r="AA482" i="13"/>
  <c r="AA450" i="13"/>
  <c r="AA422" i="13"/>
  <c r="AA412" i="13"/>
  <c r="AA548" i="13"/>
  <c r="AA518" i="13"/>
  <c r="AA517" i="13"/>
  <c r="AA392" i="13"/>
  <c r="AA360" i="13"/>
  <c r="AA328" i="13"/>
  <c r="AA285" i="13"/>
  <c r="AA283" i="13"/>
  <c r="AA571" i="13"/>
  <c r="AA569" i="13"/>
  <c r="AA463" i="13"/>
  <c r="AA395" i="13"/>
  <c r="AA363" i="13"/>
  <c r="AA331" i="13"/>
  <c r="AA292" i="13"/>
  <c r="AA25" i="13"/>
  <c r="AA549" i="13"/>
  <c r="AA439" i="13"/>
  <c r="AA384" i="13"/>
  <c r="AA352" i="13"/>
  <c r="AA320" i="13"/>
  <c r="AA291" i="13"/>
  <c r="AA188" i="13"/>
  <c r="AA180" i="13"/>
  <c r="AA172" i="13"/>
  <c r="AA164" i="13"/>
  <c r="AA156" i="13"/>
  <c r="AA148" i="13"/>
  <c r="AA140" i="13"/>
  <c r="AA132" i="13"/>
  <c r="AA124" i="13"/>
  <c r="AA116" i="13"/>
  <c r="AA108" i="13"/>
  <c r="AA550" i="13"/>
  <c r="AA420" i="13"/>
  <c r="AA418" i="13"/>
  <c r="AA408" i="13"/>
  <c r="AA387" i="13"/>
  <c r="AA355" i="13"/>
  <c r="AA323" i="13"/>
  <c r="AA280" i="13"/>
  <c r="AA273" i="13"/>
  <c r="AA265" i="13"/>
  <c r="AA257" i="13"/>
  <c r="AA249" i="13"/>
  <c r="AA241" i="13"/>
  <c r="AA233" i="13"/>
  <c r="AA225" i="13"/>
  <c r="AA217" i="13"/>
  <c r="AA209" i="13"/>
  <c r="AA201" i="13"/>
  <c r="AA193" i="13"/>
  <c r="AA185" i="13"/>
  <c r="AA177" i="13"/>
  <c r="AA169" i="13"/>
  <c r="AA161" i="13"/>
  <c r="AA556" i="13"/>
  <c r="AA471" i="13"/>
  <c r="AA428" i="13"/>
  <c r="AA407" i="13"/>
  <c r="AA376" i="13"/>
  <c r="AA344" i="13"/>
  <c r="AA312" i="13"/>
  <c r="AA302" i="13"/>
  <c r="AA442" i="13"/>
  <c r="AA397" i="13"/>
  <c r="AA379" i="13"/>
  <c r="AA365" i="13"/>
  <c r="AA347" i="13"/>
  <c r="AA333" i="13"/>
  <c r="AA315" i="13"/>
  <c r="AA299" i="13"/>
  <c r="AA288" i="13"/>
  <c r="AA284" i="13"/>
  <c r="AA272" i="13"/>
  <c r="AA256" i="13"/>
  <c r="AA240" i="13"/>
  <c r="AA224" i="13"/>
  <c r="AA208" i="13"/>
  <c r="AA192" i="13"/>
  <c r="AA176" i="13"/>
  <c r="AA160" i="13"/>
  <c r="AA149" i="13"/>
  <c r="AA129" i="13"/>
  <c r="AA117" i="13"/>
  <c r="AA95" i="13"/>
  <c r="AA79" i="13"/>
  <c r="AA63" i="13"/>
  <c r="AA47" i="13"/>
  <c r="AA460" i="13"/>
  <c r="AA336" i="13"/>
  <c r="AA325" i="13"/>
  <c r="AA304" i="13"/>
  <c r="AA277" i="13"/>
  <c r="AA261" i="13"/>
  <c r="AA245" i="13"/>
  <c r="AA229" i="13"/>
  <c r="AA213" i="13"/>
  <c r="AA197" i="13"/>
  <c r="AA181" i="13"/>
  <c r="AA165" i="13"/>
  <c r="AA152" i="13"/>
  <c r="AA120" i="13"/>
  <c r="AA97" i="13"/>
  <c r="AA81" i="13"/>
  <c r="AA65" i="13"/>
  <c r="AA49" i="13"/>
  <c r="AA26" i="13"/>
  <c r="AA368" i="13"/>
  <c r="AA357" i="13"/>
  <c r="AA153" i="13"/>
  <c r="AA141" i="13"/>
  <c r="AA121" i="13"/>
  <c r="AA109" i="13"/>
  <c r="AA99" i="13"/>
  <c r="AA83" i="13"/>
  <c r="AA67" i="13"/>
  <c r="AA51" i="13"/>
  <c r="AA558" i="13"/>
  <c r="AA474" i="13"/>
  <c r="AA400" i="13"/>
  <c r="AA389" i="13"/>
  <c r="AA144" i="13"/>
  <c r="AA112" i="13"/>
  <c r="AA85" i="13"/>
  <c r="AA69" i="13"/>
  <c r="AA53" i="13"/>
  <c r="AA23" i="13"/>
  <c r="AA22" i="13"/>
  <c r="AA11" i="13"/>
  <c r="AA401" i="13"/>
  <c r="AA264" i="13"/>
  <c r="AA248" i="13"/>
  <c r="AA232" i="13"/>
  <c r="AA216" i="13"/>
  <c r="AA200" i="13"/>
  <c r="AA184" i="13"/>
  <c r="AA168" i="13"/>
  <c r="AA145" i="13"/>
  <c r="AA133" i="13"/>
  <c r="AA113" i="13"/>
  <c r="AA101" i="13"/>
  <c r="AA87" i="13"/>
  <c r="AA71" i="13"/>
  <c r="AA55" i="13"/>
  <c r="AA526" i="13"/>
  <c r="AA301" i="13"/>
  <c r="AA294" i="13"/>
  <c r="AA269" i="13"/>
  <c r="AA253" i="13"/>
  <c r="AA237" i="13"/>
  <c r="AA221" i="13"/>
  <c r="AA205" i="13"/>
  <c r="AA189" i="13"/>
  <c r="AA173" i="13"/>
  <c r="AA136" i="13"/>
  <c r="AA104" i="13"/>
  <c r="AA89" i="13"/>
  <c r="AA73" i="13"/>
  <c r="AA57" i="13"/>
  <c r="AA431" i="13"/>
  <c r="AA339" i="13"/>
  <c r="AA307" i="13"/>
  <c r="AA157" i="13"/>
  <c r="AA137" i="13"/>
  <c r="AA125" i="13"/>
  <c r="AA105" i="13"/>
  <c r="AA91" i="13"/>
  <c r="AA75" i="13"/>
  <c r="AA59" i="13"/>
  <c r="AA14" i="13"/>
  <c r="AA371" i="13"/>
  <c r="AA296" i="13"/>
  <c r="AA128" i="13"/>
  <c r="AA93" i="13"/>
  <c r="AA77" i="13"/>
  <c r="AA61" i="13"/>
  <c r="AA41" i="13"/>
  <c r="AA33" i="13"/>
  <c r="AA21" i="13"/>
  <c r="AA6" i="13"/>
  <c r="AA18" i="13"/>
  <c r="AA15" i="13"/>
  <c r="AA10" i="13"/>
  <c r="AA7" i="13"/>
  <c r="AB9" i="13"/>
  <c r="AB236" i="13"/>
  <c r="AB1076" i="13"/>
  <c r="AB1124" i="13"/>
  <c r="AB1131" i="13"/>
  <c r="AB1084" i="13"/>
  <c r="AB1155" i="13"/>
  <c r="AB1139" i="13"/>
  <c r="AB1123" i="13"/>
  <c r="AB1107" i="13"/>
  <c r="AB1075" i="13"/>
  <c r="AB1053" i="13"/>
  <c r="AB1134" i="13"/>
  <c r="AB1004" i="13"/>
  <c r="AB984" i="13"/>
  <c r="AB956" i="13"/>
  <c r="AB936" i="13"/>
  <c r="AB973" i="13"/>
  <c r="AB961" i="13"/>
  <c r="AB1051" i="13"/>
  <c r="AB841" i="13"/>
  <c r="AB890" i="13"/>
  <c r="AB833" i="13"/>
  <c r="AB922" i="13"/>
  <c r="AB813" i="13"/>
  <c r="AB825" i="13"/>
  <c r="AB818" i="13"/>
  <c r="AB829" i="13"/>
  <c r="AB765" i="13"/>
  <c r="AB589" i="13"/>
  <c r="AB806" i="13"/>
  <c r="AB708" i="13"/>
  <c r="AB656" i="13"/>
  <c r="AB548" i="13"/>
  <c r="AB516" i="13"/>
  <c r="AB681" i="13"/>
  <c r="AB525" i="13"/>
  <c r="AB509" i="13"/>
  <c r="AB625" i="13"/>
  <c r="Z460" i="13"/>
  <c r="Z607" i="13"/>
  <c r="Z558" i="13"/>
  <c r="Z406" i="13"/>
  <c r="AB388" i="13"/>
  <c r="AB324" i="13"/>
  <c r="Z747" i="13"/>
  <c r="AB488" i="13"/>
  <c r="AB437" i="13"/>
  <c r="AB399" i="13"/>
  <c r="AB367" i="13"/>
  <c r="AB504" i="13"/>
  <c r="AB477" i="13"/>
  <c r="AB426" i="13"/>
  <c r="Z345" i="13"/>
  <c r="AA287" i="13"/>
  <c r="AB489" i="13"/>
  <c r="AA326" i="13"/>
  <c r="AA662" i="13"/>
  <c r="AA391" i="13"/>
  <c r="AA327" i="13"/>
  <c r="AA295" i="13"/>
  <c r="Z534" i="13"/>
  <c r="AA416" i="13"/>
  <c r="AA370" i="13"/>
  <c r="AB292" i="13"/>
  <c r="AA247" i="13"/>
  <c r="Z142" i="13"/>
  <c r="AB124" i="13"/>
  <c r="AA19" i="13"/>
  <c r="AA349" i="13"/>
  <c r="AA258" i="13"/>
  <c r="AB201" i="13"/>
  <c r="Z79" i="13"/>
  <c r="AB17" i="13"/>
  <c r="AB276" i="13"/>
  <c r="Z253" i="13"/>
  <c r="AA222" i="13"/>
  <c r="Z210" i="13"/>
  <c r="AA179" i="13"/>
  <c r="AB164" i="13"/>
  <c r="AB148" i="13"/>
  <c r="Z102" i="13"/>
  <c r="Z381" i="13"/>
  <c r="AA244" i="13"/>
  <c r="Z201" i="13"/>
  <c r="Z185" i="13"/>
  <c r="AA92" i="13"/>
  <c r="AA60" i="13"/>
  <c r="Z444" i="13"/>
  <c r="AB375" i="13"/>
  <c r="AA255" i="13"/>
  <c r="AB176" i="13"/>
  <c r="AA159" i="13"/>
  <c r="AB140" i="13"/>
  <c r="AB46" i="13"/>
  <c r="AB33" i="13"/>
  <c r="AB620" i="13"/>
  <c r="AB330" i="13"/>
  <c r="AB241" i="13"/>
  <c r="AB219" i="13"/>
  <c r="AB152" i="13"/>
  <c r="Z138" i="13"/>
  <c r="AA44" i="13"/>
  <c r="AA31" i="13"/>
  <c r="AA281" i="13"/>
  <c r="AB268" i="13"/>
  <c r="Z245" i="13"/>
  <c r="AA230" i="13"/>
  <c r="AB204" i="13"/>
  <c r="Z181" i="13"/>
  <c r="AA166" i="13"/>
  <c r="Z37" i="13"/>
  <c r="Z281" i="13"/>
  <c r="AA252" i="13"/>
  <c r="Z193" i="13"/>
  <c r="AB112" i="13"/>
  <c r="Z15" i="13"/>
  <c r="Z3" i="13"/>
  <c r="AA3" i="13"/>
  <c r="AB21" i="13"/>
  <c r="AB32" i="13"/>
  <c r="AB4" i="13"/>
  <c r="R10" i="13" l="1" a="1"/>
  <c r="R10" i="13" s="1"/>
  <c r="R20" i="13" s="1" a="1"/>
  <c r="R20" i="13" s="1"/>
  <c r="T140" i="13"/>
  <c r="U42" i="13"/>
  <c r="U34" i="13"/>
  <c r="U45" i="13"/>
  <c r="U37" i="13"/>
  <c r="U29" i="13"/>
  <c r="U40" i="13"/>
  <c r="U32" i="13"/>
  <c r="U46" i="13"/>
  <c r="U38" i="13"/>
  <c r="U30" i="13"/>
  <c r="U41" i="13"/>
  <c r="U33" i="13"/>
  <c r="U44" i="13"/>
  <c r="U36" i="13"/>
  <c r="U43" i="13"/>
  <c r="U39" i="13"/>
  <c r="U35" i="13"/>
  <c r="U31" i="13"/>
  <c r="U28" i="13"/>
  <c r="R23" i="13" l="1"/>
  <c r="R22" i="13" s="1"/>
  <c r="R21" i="13"/>
  <c r="T179" i="13"/>
  <c r="O25" i="8"/>
  <c r="N25" i="8"/>
  <c r="O30" i="6"/>
  <c r="N30" i="6"/>
  <c r="P43" i="4"/>
  <c r="Q43" i="4"/>
  <c r="O43" i="4"/>
  <c r="Q31" i="8"/>
  <c r="P25" i="8"/>
  <c r="Q36" i="6"/>
  <c r="P30" i="6"/>
  <c r="S28" i="5"/>
  <c r="U34" i="5"/>
  <c r="T28" i="5"/>
  <c r="Q50" i="4"/>
  <c r="P50" i="4"/>
  <c r="O50" i="4"/>
  <c r="U41" i="4"/>
  <c r="V41" i="4"/>
  <c r="T41" i="4"/>
  <c r="U2" i="11"/>
  <c r="V24" i="11"/>
  <c r="U24" i="11"/>
  <c r="V23" i="11"/>
  <c r="U23" i="11"/>
  <c r="V22" i="11"/>
  <c r="U22" i="11"/>
  <c r="V21" i="11"/>
  <c r="U21" i="11"/>
  <c r="V20" i="11"/>
  <c r="U20" i="11"/>
  <c r="V19" i="11"/>
  <c r="U19" i="11"/>
  <c r="V18" i="11"/>
  <c r="U18" i="11"/>
  <c r="V17" i="11"/>
  <c r="U17" i="11"/>
  <c r="C17" i="11"/>
  <c r="V16" i="11"/>
  <c r="U16" i="11"/>
  <c r="V15" i="11"/>
  <c r="U15" i="11"/>
  <c r="V14" i="11"/>
  <c r="U14" i="11"/>
  <c r="V13" i="11"/>
  <c r="U13" i="11"/>
  <c r="V12" i="11"/>
  <c r="U12" i="11"/>
  <c r="V11" i="11"/>
  <c r="U11" i="11"/>
  <c r="V10" i="11"/>
  <c r="U10" i="11"/>
  <c r="V9" i="11"/>
  <c r="U9" i="11"/>
  <c r="V8" i="11"/>
  <c r="U8" i="11"/>
  <c r="V7" i="11"/>
  <c r="U7" i="11"/>
  <c r="V6" i="11"/>
  <c r="U6" i="11"/>
  <c r="I6" i="11"/>
  <c r="E6" i="11"/>
  <c r="V5" i="11"/>
  <c r="U5" i="11"/>
  <c r="I5" i="11"/>
  <c r="J5" i="11" s="1"/>
  <c r="E5" i="11"/>
  <c r="V4" i="11"/>
  <c r="U4" i="11"/>
  <c r="I4" i="11"/>
  <c r="E4" i="11"/>
  <c r="V3" i="11"/>
  <c r="U3" i="11"/>
  <c r="I3" i="11"/>
  <c r="F3" i="11" s="1"/>
  <c r="V2" i="11"/>
  <c r="V25" i="11" s="1"/>
  <c r="I2" i="11"/>
  <c r="E9" i="11" s="1"/>
  <c r="E2" i="11"/>
  <c r="V24" i="10"/>
  <c r="U24" i="10"/>
  <c r="V23" i="10"/>
  <c r="U23" i="10"/>
  <c r="V22" i="10"/>
  <c r="U22" i="10"/>
  <c r="V21" i="10"/>
  <c r="U21" i="10"/>
  <c r="V20" i="10"/>
  <c r="U20" i="10"/>
  <c r="V19" i="10"/>
  <c r="U19" i="10"/>
  <c r="V18" i="10"/>
  <c r="U18" i="10"/>
  <c r="V17" i="10"/>
  <c r="U17" i="10"/>
  <c r="C17" i="10"/>
  <c r="V16" i="10"/>
  <c r="U16" i="10"/>
  <c r="V15" i="10"/>
  <c r="U15" i="10"/>
  <c r="V14" i="10"/>
  <c r="U14" i="10"/>
  <c r="V13" i="10"/>
  <c r="U13" i="10"/>
  <c r="V12" i="10"/>
  <c r="U12" i="10"/>
  <c r="V11" i="10"/>
  <c r="U11" i="10"/>
  <c r="V10" i="10"/>
  <c r="U10" i="10"/>
  <c r="V9" i="10"/>
  <c r="U9" i="10"/>
  <c r="H9" i="10"/>
  <c r="H10" i="10" s="1"/>
  <c r="H11" i="10" s="1"/>
  <c r="V8" i="10"/>
  <c r="U8" i="10"/>
  <c r="V7" i="10"/>
  <c r="U7" i="10"/>
  <c r="V6" i="10"/>
  <c r="U6" i="10"/>
  <c r="I6" i="10"/>
  <c r="E6" i="10"/>
  <c r="V5" i="10"/>
  <c r="U5" i="10"/>
  <c r="I5" i="10"/>
  <c r="E5" i="10"/>
  <c r="V4" i="10"/>
  <c r="U4" i="10"/>
  <c r="I4" i="10"/>
  <c r="E4" i="10"/>
  <c r="V3" i="10"/>
  <c r="U3" i="10"/>
  <c r="I3" i="10"/>
  <c r="V2" i="10"/>
  <c r="V25" i="10" s="1"/>
  <c r="U2" i="10"/>
  <c r="I2" i="10"/>
  <c r="E9" i="10" s="1"/>
  <c r="E2" i="10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U3" i="9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V2" i="9"/>
  <c r="U2" i="9"/>
  <c r="C17" i="9"/>
  <c r="F3" i="8"/>
  <c r="F4" i="8"/>
  <c r="F5" i="8"/>
  <c r="F6" i="8"/>
  <c r="F7" i="8"/>
  <c r="F8" i="8"/>
  <c r="F9" i="8"/>
  <c r="F10" i="8"/>
  <c r="H10" i="8" s="1"/>
  <c r="F11" i="8"/>
  <c r="F12" i="8"/>
  <c r="F13" i="8"/>
  <c r="F14" i="8"/>
  <c r="F15" i="8"/>
  <c r="F16" i="8"/>
  <c r="F17" i="8"/>
  <c r="F18" i="8"/>
  <c r="H18" i="8" s="1"/>
  <c r="F19" i="8"/>
  <c r="F20" i="8"/>
  <c r="F21" i="8"/>
  <c r="F22" i="8"/>
  <c r="F23" i="8"/>
  <c r="F24" i="8"/>
  <c r="F25" i="8"/>
  <c r="F26" i="8"/>
  <c r="H26" i="8" s="1"/>
  <c r="F27" i="8"/>
  <c r="F28" i="8"/>
  <c r="F29" i="8"/>
  <c r="F30" i="8"/>
  <c r="F31" i="8"/>
  <c r="F32" i="8"/>
  <c r="F33" i="8"/>
  <c r="F34" i="8"/>
  <c r="H34" i="8" s="1"/>
  <c r="F35" i="8"/>
  <c r="F36" i="8"/>
  <c r="F37" i="8"/>
  <c r="F38" i="8"/>
  <c r="F39" i="8"/>
  <c r="F40" i="8"/>
  <c r="F41" i="8"/>
  <c r="F42" i="8"/>
  <c r="H42" i="8" s="1"/>
  <c r="F43" i="8"/>
  <c r="F44" i="8"/>
  <c r="F45" i="8"/>
  <c r="F46" i="8"/>
  <c r="F47" i="8"/>
  <c r="F48" i="8"/>
  <c r="F49" i="8"/>
  <c r="F50" i="8"/>
  <c r="H50" i="8" s="1"/>
  <c r="F51" i="8"/>
  <c r="F52" i="8"/>
  <c r="F53" i="8"/>
  <c r="F54" i="8"/>
  <c r="F55" i="8"/>
  <c r="F56" i="8"/>
  <c r="F57" i="8"/>
  <c r="F58" i="8"/>
  <c r="H58" i="8" s="1"/>
  <c r="F59" i="8"/>
  <c r="F60" i="8"/>
  <c r="F61" i="8"/>
  <c r="F62" i="8"/>
  <c r="F63" i="8"/>
  <c r="F64" i="8"/>
  <c r="F65" i="8"/>
  <c r="F66" i="8"/>
  <c r="H66" i="8" s="1"/>
  <c r="F67" i="8"/>
  <c r="F68" i="8"/>
  <c r="F69" i="8"/>
  <c r="F70" i="8"/>
  <c r="F71" i="8"/>
  <c r="F72" i="8"/>
  <c r="F73" i="8"/>
  <c r="F74" i="8"/>
  <c r="H74" i="8" s="1"/>
  <c r="F75" i="8"/>
  <c r="F76" i="8"/>
  <c r="F77" i="8"/>
  <c r="F78" i="8"/>
  <c r="F79" i="8"/>
  <c r="F80" i="8"/>
  <c r="F81" i="8"/>
  <c r="F82" i="8"/>
  <c r="H82" i="8" s="1"/>
  <c r="F83" i="8"/>
  <c r="F84" i="8"/>
  <c r="F85" i="8"/>
  <c r="F86" i="8"/>
  <c r="F87" i="8"/>
  <c r="F88" i="8"/>
  <c r="F89" i="8"/>
  <c r="F90" i="8"/>
  <c r="G90" i="8" s="1"/>
  <c r="F91" i="8"/>
  <c r="F92" i="8"/>
  <c r="F93" i="8"/>
  <c r="F94" i="8"/>
  <c r="F95" i="8"/>
  <c r="F96" i="8"/>
  <c r="F97" i="8"/>
  <c r="F98" i="8"/>
  <c r="H98" i="8" s="1"/>
  <c r="F99" i="8"/>
  <c r="F100" i="8"/>
  <c r="F101" i="8"/>
  <c r="F102" i="8"/>
  <c r="F103" i="8"/>
  <c r="F104" i="8"/>
  <c r="F105" i="8"/>
  <c r="F106" i="8"/>
  <c r="G106" i="8" s="1"/>
  <c r="F107" i="8"/>
  <c r="F108" i="8"/>
  <c r="F109" i="8"/>
  <c r="F110" i="8"/>
  <c r="F111" i="8"/>
  <c r="F112" i="8"/>
  <c r="F113" i="8"/>
  <c r="F114" i="8"/>
  <c r="H114" i="8" s="1"/>
  <c r="F115" i="8"/>
  <c r="F116" i="8"/>
  <c r="F117" i="8"/>
  <c r="F118" i="8"/>
  <c r="F119" i="8"/>
  <c r="F120" i="8"/>
  <c r="F121" i="8"/>
  <c r="F122" i="8"/>
  <c r="H122" i="8" s="1"/>
  <c r="F123" i="8"/>
  <c r="F124" i="8"/>
  <c r="F125" i="8"/>
  <c r="F126" i="8"/>
  <c r="F127" i="8"/>
  <c r="F128" i="8"/>
  <c r="F129" i="8"/>
  <c r="F130" i="8"/>
  <c r="H130" i="8" s="1"/>
  <c r="F131" i="8"/>
  <c r="F132" i="8"/>
  <c r="F133" i="8"/>
  <c r="F134" i="8"/>
  <c r="F135" i="8"/>
  <c r="F136" i="8"/>
  <c r="F137" i="8"/>
  <c r="F138" i="8"/>
  <c r="H138" i="8" s="1"/>
  <c r="F139" i="8"/>
  <c r="F140" i="8"/>
  <c r="F141" i="8"/>
  <c r="F142" i="8"/>
  <c r="F143" i="8"/>
  <c r="F144" i="8"/>
  <c r="F145" i="8"/>
  <c r="F146" i="8"/>
  <c r="H146" i="8" s="1"/>
  <c r="F147" i="8"/>
  <c r="F148" i="8"/>
  <c r="F149" i="8"/>
  <c r="F150" i="8"/>
  <c r="F151" i="8"/>
  <c r="F152" i="8"/>
  <c r="F153" i="8"/>
  <c r="F154" i="8"/>
  <c r="G154" i="8" s="1"/>
  <c r="F155" i="8"/>
  <c r="F156" i="8"/>
  <c r="F157" i="8"/>
  <c r="F158" i="8"/>
  <c r="F159" i="8"/>
  <c r="F160" i="8"/>
  <c r="F161" i="8"/>
  <c r="F162" i="8"/>
  <c r="H162" i="8" s="1"/>
  <c r="F163" i="8"/>
  <c r="F164" i="8"/>
  <c r="F165" i="8"/>
  <c r="F166" i="8"/>
  <c r="F167" i="8"/>
  <c r="F168" i="8"/>
  <c r="F169" i="8"/>
  <c r="F170" i="8"/>
  <c r="G170" i="8" s="1"/>
  <c r="F171" i="8"/>
  <c r="F172" i="8"/>
  <c r="F173" i="8"/>
  <c r="F174" i="8"/>
  <c r="F175" i="8"/>
  <c r="F176" i="8"/>
  <c r="F177" i="8"/>
  <c r="F178" i="8"/>
  <c r="H178" i="8" s="1"/>
  <c r="F179" i="8"/>
  <c r="F180" i="8"/>
  <c r="F181" i="8"/>
  <c r="F182" i="8"/>
  <c r="F183" i="8"/>
  <c r="F184" i="8"/>
  <c r="F185" i="8"/>
  <c r="F186" i="8"/>
  <c r="H186" i="8" s="1"/>
  <c r="F187" i="8"/>
  <c r="F188" i="8"/>
  <c r="F189" i="8"/>
  <c r="F190" i="8"/>
  <c r="F191" i="8"/>
  <c r="F192" i="8"/>
  <c r="F193" i="8"/>
  <c r="F194" i="8"/>
  <c r="H194" i="8" s="1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H210" i="8" s="1"/>
  <c r="F211" i="8"/>
  <c r="F212" i="8"/>
  <c r="F213" i="8"/>
  <c r="F214" i="8"/>
  <c r="F215" i="8"/>
  <c r="F216" i="8"/>
  <c r="F217" i="8"/>
  <c r="F218" i="8"/>
  <c r="H218" i="8" s="1"/>
  <c r="F219" i="8"/>
  <c r="F220" i="8"/>
  <c r="F221" i="8"/>
  <c r="F222" i="8"/>
  <c r="F223" i="8"/>
  <c r="F224" i="8"/>
  <c r="F225" i="8"/>
  <c r="F226" i="8"/>
  <c r="H226" i="8" s="1"/>
  <c r="F227" i="8"/>
  <c r="F228" i="8"/>
  <c r="F229" i="8"/>
  <c r="F230" i="8"/>
  <c r="F231" i="8"/>
  <c r="F232" i="8"/>
  <c r="F233" i="8"/>
  <c r="F234" i="8"/>
  <c r="H234" i="8" s="1"/>
  <c r="F235" i="8"/>
  <c r="F236" i="8"/>
  <c r="F237" i="8"/>
  <c r="F238" i="8"/>
  <c r="F239" i="8"/>
  <c r="F240" i="8"/>
  <c r="F241" i="8"/>
  <c r="F242" i="8"/>
  <c r="H242" i="8" s="1"/>
  <c r="F243" i="8"/>
  <c r="F244" i="8"/>
  <c r="F245" i="8"/>
  <c r="F246" i="8"/>
  <c r="F247" i="8"/>
  <c r="F248" i="8"/>
  <c r="F249" i="8"/>
  <c r="F250" i="8"/>
  <c r="H250" i="8" s="1"/>
  <c r="F251" i="8"/>
  <c r="F252" i="8"/>
  <c r="F253" i="8"/>
  <c r="F254" i="8"/>
  <c r="F255" i="8"/>
  <c r="F256" i="8"/>
  <c r="F257" i="8"/>
  <c r="F258" i="8"/>
  <c r="H258" i="8" s="1"/>
  <c r="F259" i="8"/>
  <c r="F260" i="8"/>
  <c r="F261" i="8"/>
  <c r="F262" i="8"/>
  <c r="F263" i="8"/>
  <c r="F264" i="8"/>
  <c r="F265" i="8"/>
  <c r="F266" i="8"/>
  <c r="H266" i="8" s="1"/>
  <c r="F267" i="8"/>
  <c r="F268" i="8"/>
  <c r="F269" i="8"/>
  <c r="F270" i="8"/>
  <c r="F271" i="8"/>
  <c r="F272" i="8"/>
  <c r="F273" i="8"/>
  <c r="F274" i="8"/>
  <c r="H274" i="8" s="1"/>
  <c r="F275" i="8"/>
  <c r="F276" i="8"/>
  <c r="F277" i="8"/>
  <c r="F278" i="8"/>
  <c r="F279" i="8"/>
  <c r="F280" i="8"/>
  <c r="F281" i="8"/>
  <c r="F282" i="8"/>
  <c r="H282" i="8" s="1"/>
  <c r="F283" i="8"/>
  <c r="F284" i="8"/>
  <c r="F285" i="8"/>
  <c r="F286" i="8"/>
  <c r="F287" i="8"/>
  <c r="F288" i="8"/>
  <c r="F289" i="8"/>
  <c r="F290" i="8"/>
  <c r="H290" i="8" s="1"/>
  <c r="F291" i="8"/>
  <c r="F292" i="8"/>
  <c r="F293" i="8"/>
  <c r="F294" i="8"/>
  <c r="F295" i="8"/>
  <c r="F296" i="8"/>
  <c r="F297" i="8"/>
  <c r="F298" i="8"/>
  <c r="H298" i="8" s="1"/>
  <c r="F299" i="8"/>
  <c r="F300" i="8"/>
  <c r="F301" i="8"/>
  <c r="F302" i="8"/>
  <c r="F303" i="8"/>
  <c r="F304" i="8"/>
  <c r="F305" i="8"/>
  <c r="F306" i="8"/>
  <c r="H306" i="8" s="1"/>
  <c r="F307" i="8"/>
  <c r="F308" i="8"/>
  <c r="F309" i="8"/>
  <c r="F310" i="8"/>
  <c r="F311" i="8"/>
  <c r="F312" i="8"/>
  <c r="F313" i="8"/>
  <c r="F314" i="8"/>
  <c r="H314" i="8" s="1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H338" i="8" s="1"/>
  <c r="F339" i="8"/>
  <c r="F340" i="8"/>
  <c r="F341" i="8"/>
  <c r="F342" i="8"/>
  <c r="F343" i="8"/>
  <c r="F344" i="8"/>
  <c r="F345" i="8"/>
  <c r="F346" i="8"/>
  <c r="H346" i="8" s="1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H362" i="8" s="1"/>
  <c r="F363" i="8"/>
  <c r="F364" i="8"/>
  <c r="F365" i="8"/>
  <c r="F366" i="8"/>
  <c r="F367" i="8"/>
  <c r="F368" i="8"/>
  <c r="F369" i="8"/>
  <c r="F370" i="8"/>
  <c r="H370" i="8" s="1"/>
  <c r="F371" i="8"/>
  <c r="F372" i="8"/>
  <c r="F373" i="8"/>
  <c r="F374" i="8"/>
  <c r="F375" i="8"/>
  <c r="F376" i="8"/>
  <c r="F377" i="8"/>
  <c r="F378" i="8"/>
  <c r="H378" i="8" s="1"/>
  <c r="F379" i="8"/>
  <c r="F380" i="8"/>
  <c r="F381" i="8"/>
  <c r="F382" i="8"/>
  <c r="F383" i="8"/>
  <c r="F384" i="8"/>
  <c r="F385" i="8"/>
  <c r="F386" i="8"/>
  <c r="H386" i="8" s="1"/>
  <c r="F387" i="8"/>
  <c r="F388" i="8"/>
  <c r="F389" i="8"/>
  <c r="F390" i="8"/>
  <c r="F391" i="8"/>
  <c r="F392" i="8"/>
  <c r="F393" i="8"/>
  <c r="F394" i="8"/>
  <c r="H394" i="8" s="1"/>
  <c r="F395" i="8"/>
  <c r="F396" i="8"/>
  <c r="F397" i="8"/>
  <c r="F398" i="8"/>
  <c r="F399" i="8"/>
  <c r="F400" i="8"/>
  <c r="F401" i="8"/>
  <c r="F402" i="8"/>
  <c r="H402" i="8" s="1"/>
  <c r="F403" i="8"/>
  <c r="F404" i="8"/>
  <c r="F405" i="8"/>
  <c r="F406" i="8"/>
  <c r="F407" i="8"/>
  <c r="F408" i="8"/>
  <c r="F409" i="8"/>
  <c r="F410" i="8"/>
  <c r="H410" i="8" s="1"/>
  <c r="F411" i="8"/>
  <c r="F412" i="8"/>
  <c r="F413" i="8"/>
  <c r="F414" i="8"/>
  <c r="F415" i="8"/>
  <c r="F416" i="8"/>
  <c r="F417" i="8"/>
  <c r="F418" i="8"/>
  <c r="H418" i="8" s="1"/>
  <c r="F419" i="8"/>
  <c r="F420" i="8"/>
  <c r="F421" i="8"/>
  <c r="F422" i="8"/>
  <c r="F423" i="8"/>
  <c r="F424" i="8"/>
  <c r="F425" i="8"/>
  <c r="F426" i="8"/>
  <c r="H426" i="8" s="1"/>
  <c r="F427" i="8"/>
  <c r="F428" i="8"/>
  <c r="F429" i="8"/>
  <c r="F430" i="8"/>
  <c r="F431" i="8"/>
  <c r="F432" i="8"/>
  <c r="F433" i="8"/>
  <c r="F434" i="8"/>
  <c r="H434" i="8" s="1"/>
  <c r="F435" i="8"/>
  <c r="F436" i="8"/>
  <c r="F437" i="8"/>
  <c r="F438" i="8"/>
  <c r="F439" i="8"/>
  <c r="F440" i="8"/>
  <c r="F441" i="8"/>
  <c r="F442" i="8"/>
  <c r="H442" i="8" s="1"/>
  <c r="F443" i="8"/>
  <c r="F444" i="8"/>
  <c r="F445" i="8"/>
  <c r="F446" i="8"/>
  <c r="F447" i="8"/>
  <c r="F448" i="8"/>
  <c r="F449" i="8"/>
  <c r="F450" i="8"/>
  <c r="H450" i="8" s="1"/>
  <c r="F451" i="8"/>
  <c r="F452" i="8"/>
  <c r="F453" i="8"/>
  <c r="F454" i="8"/>
  <c r="F455" i="8"/>
  <c r="F456" i="8"/>
  <c r="F457" i="8"/>
  <c r="F458" i="8"/>
  <c r="H458" i="8" s="1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H474" i="8" s="1"/>
  <c r="F475" i="8"/>
  <c r="F476" i="8"/>
  <c r="F477" i="8"/>
  <c r="F478" i="8"/>
  <c r="F479" i="8"/>
  <c r="F480" i="8"/>
  <c r="F481" i="8"/>
  <c r="F482" i="8"/>
  <c r="H482" i="8" s="1"/>
  <c r="F483" i="8"/>
  <c r="F484" i="8"/>
  <c r="F485" i="8"/>
  <c r="F486" i="8"/>
  <c r="F487" i="8"/>
  <c r="F488" i="8"/>
  <c r="F489" i="8"/>
  <c r="F490" i="8"/>
  <c r="H490" i="8" s="1"/>
  <c r="F491" i="8"/>
  <c r="F492" i="8"/>
  <c r="F493" i="8"/>
  <c r="F494" i="8"/>
  <c r="F495" i="8"/>
  <c r="F496" i="8"/>
  <c r="F497" i="8"/>
  <c r="F498" i="8"/>
  <c r="H498" i="8" s="1"/>
  <c r="F499" i="8"/>
  <c r="F500" i="8"/>
  <c r="F501" i="8"/>
  <c r="F502" i="8"/>
  <c r="F503" i="8"/>
  <c r="F504" i="8"/>
  <c r="F505" i="8"/>
  <c r="F506" i="8"/>
  <c r="H506" i="8" s="1"/>
  <c r="F507" i="8"/>
  <c r="F508" i="8"/>
  <c r="F509" i="8"/>
  <c r="F510" i="8"/>
  <c r="F511" i="8"/>
  <c r="F512" i="8"/>
  <c r="F513" i="8"/>
  <c r="F514" i="8"/>
  <c r="H514" i="8" s="1"/>
  <c r="F515" i="8"/>
  <c r="F516" i="8"/>
  <c r="F517" i="8"/>
  <c r="F518" i="8"/>
  <c r="F519" i="8"/>
  <c r="F520" i="8"/>
  <c r="F521" i="8"/>
  <c r="F522" i="8"/>
  <c r="H522" i="8" s="1"/>
  <c r="F2" i="8"/>
  <c r="F3" i="7"/>
  <c r="F4" i="7"/>
  <c r="F5" i="7"/>
  <c r="F6" i="7"/>
  <c r="F7" i="7"/>
  <c r="F8" i="7"/>
  <c r="F9" i="7"/>
  <c r="F10" i="7"/>
  <c r="H10" i="7" s="1"/>
  <c r="F11" i="7"/>
  <c r="F12" i="7"/>
  <c r="F13" i="7"/>
  <c r="F14" i="7"/>
  <c r="F15" i="7"/>
  <c r="F16" i="7"/>
  <c r="F17" i="7"/>
  <c r="F18" i="7"/>
  <c r="H18" i="7" s="1"/>
  <c r="F19" i="7"/>
  <c r="F20" i="7"/>
  <c r="F21" i="7"/>
  <c r="F22" i="7"/>
  <c r="F23" i="7"/>
  <c r="F24" i="7"/>
  <c r="F25" i="7"/>
  <c r="F26" i="7"/>
  <c r="H26" i="7" s="1"/>
  <c r="F27" i="7"/>
  <c r="F28" i="7"/>
  <c r="F29" i="7"/>
  <c r="F30" i="7"/>
  <c r="F31" i="7"/>
  <c r="F32" i="7"/>
  <c r="F33" i="7"/>
  <c r="F34" i="7"/>
  <c r="H34" i="7" s="1"/>
  <c r="F35" i="7"/>
  <c r="F36" i="7"/>
  <c r="F37" i="7"/>
  <c r="F38" i="7"/>
  <c r="F39" i="7"/>
  <c r="F40" i="7"/>
  <c r="F41" i="7"/>
  <c r="F42" i="7"/>
  <c r="H42" i="7" s="1"/>
  <c r="F43" i="7"/>
  <c r="F44" i="7"/>
  <c r="F45" i="7"/>
  <c r="F46" i="7"/>
  <c r="F47" i="7"/>
  <c r="F48" i="7"/>
  <c r="F49" i="7"/>
  <c r="F50" i="7"/>
  <c r="H50" i="7" s="1"/>
  <c r="F51" i="7"/>
  <c r="F52" i="7"/>
  <c r="F53" i="7"/>
  <c r="F54" i="7"/>
  <c r="F55" i="7"/>
  <c r="F56" i="7"/>
  <c r="F57" i="7"/>
  <c r="F58" i="7"/>
  <c r="H58" i="7" s="1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H74" i="7" s="1"/>
  <c r="F75" i="7"/>
  <c r="F76" i="7"/>
  <c r="F77" i="7"/>
  <c r="F78" i="7"/>
  <c r="F79" i="7"/>
  <c r="F80" i="7"/>
  <c r="F81" i="7"/>
  <c r="F82" i="7"/>
  <c r="H82" i="7" s="1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H98" i="7" s="1"/>
  <c r="F99" i="7"/>
  <c r="F100" i="7"/>
  <c r="F101" i="7"/>
  <c r="F102" i="7"/>
  <c r="F103" i="7"/>
  <c r="F104" i="7"/>
  <c r="F105" i="7"/>
  <c r="F106" i="7"/>
  <c r="H106" i="7" s="1"/>
  <c r="F107" i="7"/>
  <c r="F108" i="7"/>
  <c r="F109" i="7"/>
  <c r="F110" i="7"/>
  <c r="F111" i="7"/>
  <c r="F112" i="7"/>
  <c r="F113" i="7"/>
  <c r="F114" i="7"/>
  <c r="H114" i="7" s="1"/>
  <c r="F115" i="7"/>
  <c r="F116" i="7"/>
  <c r="F117" i="7"/>
  <c r="F118" i="7"/>
  <c r="F119" i="7"/>
  <c r="F120" i="7"/>
  <c r="F121" i="7"/>
  <c r="F122" i="7"/>
  <c r="H122" i="7" s="1"/>
  <c r="F123" i="7"/>
  <c r="F124" i="7"/>
  <c r="F125" i="7"/>
  <c r="F126" i="7"/>
  <c r="F127" i="7"/>
  <c r="F128" i="7"/>
  <c r="F129" i="7"/>
  <c r="F130" i="7"/>
  <c r="H130" i="7" s="1"/>
  <c r="F131" i="7"/>
  <c r="F132" i="7"/>
  <c r="F133" i="7"/>
  <c r="F134" i="7"/>
  <c r="F135" i="7"/>
  <c r="F136" i="7"/>
  <c r="F137" i="7"/>
  <c r="F138" i="7"/>
  <c r="H138" i="7" s="1"/>
  <c r="F139" i="7"/>
  <c r="F140" i="7"/>
  <c r="F141" i="7"/>
  <c r="F142" i="7"/>
  <c r="F143" i="7"/>
  <c r="F144" i="7"/>
  <c r="F145" i="7"/>
  <c r="F146" i="7"/>
  <c r="H146" i="7" s="1"/>
  <c r="F147" i="7"/>
  <c r="F148" i="7"/>
  <c r="F149" i="7"/>
  <c r="F150" i="7"/>
  <c r="F151" i="7"/>
  <c r="F152" i="7"/>
  <c r="F153" i="7"/>
  <c r="F154" i="7"/>
  <c r="H154" i="7" s="1"/>
  <c r="F155" i="7"/>
  <c r="F156" i="7"/>
  <c r="F157" i="7"/>
  <c r="F158" i="7"/>
  <c r="F159" i="7"/>
  <c r="F160" i="7"/>
  <c r="F161" i="7"/>
  <c r="F162" i="7"/>
  <c r="H162" i="7" s="1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H186" i="7" s="1"/>
  <c r="F187" i="7"/>
  <c r="F188" i="7"/>
  <c r="F189" i="7"/>
  <c r="F190" i="7"/>
  <c r="F191" i="7"/>
  <c r="F192" i="7"/>
  <c r="F193" i="7"/>
  <c r="F194" i="7"/>
  <c r="G194" i="7" s="1"/>
  <c r="F195" i="7"/>
  <c r="F196" i="7"/>
  <c r="F197" i="7"/>
  <c r="F198" i="7"/>
  <c r="F199" i="7"/>
  <c r="F200" i="7"/>
  <c r="F201" i="7"/>
  <c r="F202" i="7"/>
  <c r="H202" i="7" s="1"/>
  <c r="F203" i="7"/>
  <c r="F204" i="7"/>
  <c r="F205" i="7"/>
  <c r="F206" i="7"/>
  <c r="F207" i="7"/>
  <c r="F208" i="7"/>
  <c r="F209" i="7"/>
  <c r="F210" i="7"/>
  <c r="G210" i="7" s="1"/>
  <c r="F211" i="7"/>
  <c r="F212" i="7"/>
  <c r="F213" i="7"/>
  <c r="F214" i="7"/>
  <c r="F215" i="7"/>
  <c r="F216" i="7"/>
  <c r="F217" i="7"/>
  <c r="F218" i="7"/>
  <c r="H218" i="7" s="1"/>
  <c r="F219" i="7"/>
  <c r="F220" i="7"/>
  <c r="F221" i="7"/>
  <c r="F222" i="7"/>
  <c r="F223" i="7"/>
  <c r="F224" i="7"/>
  <c r="F225" i="7"/>
  <c r="F226" i="7"/>
  <c r="G226" i="7" s="1"/>
  <c r="F227" i="7"/>
  <c r="F228" i="7"/>
  <c r="F229" i="7"/>
  <c r="F230" i="7"/>
  <c r="F231" i="7"/>
  <c r="F232" i="7"/>
  <c r="F233" i="7"/>
  <c r="F234" i="7"/>
  <c r="H234" i="7" s="1"/>
  <c r="F235" i="7"/>
  <c r="F236" i="7"/>
  <c r="F237" i="7"/>
  <c r="F238" i="7"/>
  <c r="F239" i="7"/>
  <c r="F240" i="7"/>
  <c r="F241" i="7"/>
  <c r="F242" i="7"/>
  <c r="H242" i="7" s="1"/>
  <c r="F243" i="7"/>
  <c r="F244" i="7"/>
  <c r="F245" i="7"/>
  <c r="F246" i="7"/>
  <c r="F247" i="7"/>
  <c r="F248" i="7"/>
  <c r="F249" i="7"/>
  <c r="F250" i="7"/>
  <c r="H250" i="7" s="1"/>
  <c r="F251" i="7"/>
  <c r="F252" i="7"/>
  <c r="F253" i="7"/>
  <c r="F254" i="7"/>
  <c r="F255" i="7"/>
  <c r="F256" i="7"/>
  <c r="F257" i="7"/>
  <c r="F258" i="7"/>
  <c r="H258" i="7" s="1"/>
  <c r="F259" i="7"/>
  <c r="F260" i="7"/>
  <c r="F261" i="7"/>
  <c r="F262" i="7"/>
  <c r="F263" i="7"/>
  <c r="F264" i="7"/>
  <c r="F265" i="7"/>
  <c r="F266" i="7"/>
  <c r="H266" i="7" s="1"/>
  <c r="F267" i="7"/>
  <c r="F268" i="7"/>
  <c r="F269" i="7"/>
  <c r="F270" i="7"/>
  <c r="F271" i="7"/>
  <c r="F272" i="7"/>
  <c r="F273" i="7"/>
  <c r="F274" i="7"/>
  <c r="G274" i="7" s="1"/>
  <c r="F275" i="7"/>
  <c r="F276" i="7"/>
  <c r="F277" i="7"/>
  <c r="F278" i="7"/>
  <c r="F279" i="7"/>
  <c r="F280" i="7"/>
  <c r="F281" i="7"/>
  <c r="F282" i="7"/>
  <c r="H282" i="7" s="1"/>
  <c r="F283" i="7"/>
  <c r="F284" i="7"/>
  <c r="F285" i="7"/>
  <c r="F286" i="7"/>
  <c r="F287" i="7"/>
  <c r="F288" i="7"/>
  <c r="F289" i="7"/>
  <c r="F290" i="7"/>
  <c r="H290" i="7" s="1"/>
  <c r="F291" i="7"/>
  <c r="F292" i="7"/>
  <c r="F293" i="7"/>
  <c r="F294" i="7"/>
  <c r="F295" i="7"/>
  <c r="F296" i="7"/>
  <c r="F297" i="7"/>
  <c r="F298" i="7"/>
  <c r="H298" i="7" s="1"/>
  <c r="F299" i="7"/>
  <c r="F300" i="7"/>
  <c r="F301" i="7"/>
  <c r="F302" i="7"/>
  <c r="F303" i="7"/>
  <c r="F304" i="7"/>
  <c r="F305" i="7"/>
  <c r="F306" i="7"/>
  <c r="H306" i="7" s="1"/>
  <c r="F307" i="7"/>
  <c r="F308" i="7"/>
  <c r="F309" i="7"/>
  <c r="F310" i="7"/>
  <c r="F311" i="7"/>
  <c r="F312" i="7"/>
  <c r="F313" i="7"/>
  <c r="F314" i="7"/>
  <c r="H314" i="7" s="1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H330" i="7" s="1"/>
  <c r="F331" i="7"/>
  <c r="F332" i="7"/>
  <c r="F333" i="7"/>
  <c r="F334" i="7"/>
  <c r="F335" i="7"/>
  <c r="F336" i="7"/>
  <c r="F337" i="7"/>
  <c r="F338" i="7"/>
  <c r="H338" i="7" s="1"/>
  <c r="F339" i="7"/>
  <c r="F340" i="7"/>
  <c r="F341" i="7"/>
  <c r="F342" i="7"/>
  <c r="F343" i="7"/>
  <c r="F344" i="7"/>
  <c r="F345" i="7"/>
  <c r="F346" i="7"/>
  <c r="H346" i="7" s="1"/>
  <c r="F347" i="7"/>
  <c r="F348" i="7"/>
  <c r="F349" i="7"/>
  <c r="F350" i="7"/>
  <c r="F351" i="7"/>
  <c r="F352" i="7"/>
  <c r="F353" i="7"/>
  <c r="F354" i="7"/>
  <c r="H354" i="7" s="1"/>
  <c r="F355" i="7"/>
  <c r="F356" i="7"/>
  <c r="F357" i="7"/>
  <c r="F358" i="7"/>
  <c r="F359" i="7"/>
  <c r="F360" i="7"/>
  <c r="F361" i="7"/>
  <c r="F362" i="7"/>
  <c r="H362" i="7" s="1"/>
  <c r="F363" i="7"/>
  <c r="F364" i="7"/>
  <c r="F365" i="7"/>
  <c r="F366" i="7"/>
  <c r="F367" i="7"/>
  <c r="F368" i="7"/>
  <c r="F369" i="7"/>
  <c r="F370" i="7"/>
  <c r="H370" i="7" s="1"/>
  <c r="F371" i="7"/>
  <c r="F372" i="7"/>
  <c r="F373" i="7"/>
  <c r="F374" i="7"/>
  <c r="F375" i="7"/>
  <c r="F376" i="7"/>
  <c r="F377" i="7"/>
  <c r="F378" i="7"/>
  <c r="H378" i="7" s="1"/>
  <c r="F379" i="7"/>
  <c r="F380" i="7"/>
  <c r="F381" i="7"/>
  <c r="F382" i="7"/>
  <c r="F383" i="7"/>
  <c r="F384" i="7"/>
  <c r="F385" i="7"/>
  <c r="F386" i="7"/>
  <c r="H386" i="7" s="1"/>
  <c r="F387" i="7"/>
  <c r="F388" i="7"/>
  <c r="F389" i="7"/>
  <c r="F390" i="7"/>
  <c r="F391" i="7"/>
  <c r="F392" i="7"/>
  <c r="F393" i="7"/>
  <c r="F394" i="7"/>
  <c r="H394" i="7" s="1"/>
  <c r="F395" i="7"/>
  <c r="F396" i="7"/>
  <c r="F397" i="7"/>
  <c r="F398" i="7"/>
  <c r="F399" i="7"/>
  <c r="F400" i="7"/>
  <c r="F401" i="7"/>
  <c r="F402" i="7"/>
  <c r="H402" i="7" s="1"/>
  <c r="F403" i="7"/>
  <c r="F404" i="7"/>
  <c r="F405" i="7"/>
  <c r="F406" i="7"/>
  <c r="F407" i="7"/>
  <c r="F408" i="7"/>
  <c r="F409" i="7"/>
  <c r="F410" i="7"/>
  <c r="H410" i="7" s="1"/>
  <c r="F411" i="7"/>
  <c r="F412" i="7"/>
  <c r="F413" i="7"/>
  <c r="F414" i="7"/>
  <c r="F415" i="7"/>
  <c r="F416" i="7"/>
  <c r="F417" i="7"/>
  <c r="F418" i="7"/>
  <c r="H418" i="7" s="1"/>
  <c r="F419" i="7"/>
  <c r="F420" i="7"/>
  <c r="F421" i="7"/>
  <c r="F422" i="7"/>
  <c r="F423" i="7"/>
  <c r="F424" i="7"/>
  <c r="F425" i="7"/>
  <c r="F426" i="7"/>
  <c r="H426" i="7" s="1"/>
  <c r="F427" i="7"/>
  <c r="F428" i="7"/>
  <c r="F429" i="7"/>
  <c r="F430" i="7"/>
  <c r="F431" i="7"/>
  <c r="F432" i="7"/>
  <c r="F433" i="7"/>
  <c r="F434" i="7"/>
  <c r="H434" i="7" s="1"/>
  <c r="F435" i="7"/>
  <c r="F436" i="7"/>
  <c r="F437" i="7"/>
  <c r="F438" i="7"/>
  <c r="F439" i="7"/>
  <c r="F440" i="7"/>
  <c r="F441" i="7"/>
  <c r="F442" i="7"/>
  <c r="H442" i="7" s="1"/>
  <c r="F443" i="7"/>
  <c r="F444" i="7"/>
  <c r="F445" i="7"/>
  <c r="F446" i="7"/>
  <c r="F447" i="7"/>
  <c r="F448" i="7"/>
  <c r="F449" i="7"/>
  <c r="F450" i="7"/>
  <c r="H450" i="7" s="1"/>
  <c r="F451" i="7"/>
  <c r="F452" i="7"/>
  <c r="F453" i="7"/>
  <c r="F454" i="7"/>
  <c r="F455" i="7"/>
  <c r="F456" i="7"/>
  <c r="F457" i="7"/>
  <c r="F458" i="7"/>
  <c r="H458" i="7" s="1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H471" i="7" s="1"/>
  <c r="F472" i="7"/>
  <c r="F473" i="7"/>
  <c r="F474" i="7"/>
  <c r="H474" i="7" s="1"/>
  <c r="F475" i="7"/>
  <c r="F476" i="7"/>
  <c r="F477" i="7"/>
  <c r="F478" i="7"/>
  <c r="F479" i="7"/>
  <c r="H479" i="7" s="1"/>
  <c r="F480" i="7"/>
  <c r="F481" i="7"/>
  <c r="F482" i="7"/>
  <c r="H482" i="7" s="1"/>
  <c r="F483" i="7"/>
  <c r="F484" i="7"/>
  <c r="F485" i="7"/>
  <c r="F486" i="7"/>
  <c r="F487" i="7"/>
  <c r="H487" i="7" s="1"/>
  <c r="F488" i="7"/>
  <c r="F489" i="7"/>
  <c r="F490" i="7"/>
  <c r="F491" i="7"/>
  <c r="F492" i="7"/>
  <c r="F493" i="7"/>
  <c r="F494" i="7"/>
  <c r="F495" i="7"/>
  <c r="H495" i="7" s="1"/>
  <c r="F496" i="7"/>
  <c r="F497" i="7"/>
  <c r="F498" i="7"/>
  <c r="H498" i="7" s="1"/>
  <c r="F499" i="7"/>
  <c r="F500" i="7"/>
  <c r="F501" i="7"/>
  <c r="F502" i="7"/>
  <c r="F503" i="7"/>
  <c r="F504" i="7"/>
  <c r="F505" i="7"/>
  <c r="F506" i="7"/>
  <c r="H506" i="7" s="1"/>
  <c r="F507" i="7"/>
  <c r="F508" i="7"/>
  <c r="F509" i="7"/>
  <c r="F510" i="7"/>
  <c r="F511" i="7"/>
  <c r="H511" i="7" s="1"/>
  <c r="F512" i="7"/>
  <c r="F513" i="7"/>
  <c r="F514" i="7"/>
  <c r="H514" i="7" s="1"/>
  <c r="F515" i="7"/>
  <c r="F516" i="7"/>
  <c r="F517" i="7"/>
  <c r="F518" i="7"/>
  <c r="F519" i="7"/>
  <c r="F520" i="7"/>
  <c r="F521" i="7"/>
  <c r="F522" i="7"/>
  <c r="H522" i="7" s="1"/>
  <c r="F2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G18" i="6" s="1"/>
  <c r="F19" i="6"/>
  <c r="F20" i="6"/>
  <c r="F21" i="6"/>
  <c r="F22" i="6"/>
  <c r="F23" i="6"/>
  <c r="F24" i="6"/>
  <c r="F25" i="6"/>
  <c r="F26" i="6"/>
  <c r="G26" i="6" s="1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G58" i="6" s="1"/>
  <c r="F59" i="6"/>
  <c r="F60" i="6"/>
  <c r="F61" i="6"/>
  <c r="F62" i="6"/>
  <c r="F63" i="6"/>
  <c r="F64" i="6"/>
  <c r="F65" i="6"/>
  <c r="F66" i="6"/>
  <c r="G66" i="6" s="1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G98" i="6" s="1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G122" i="6" s="1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G154" i="6" s="1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G178" i="6" s="1"/>
  <c r="F179" i="6"/>
  <c r="F180" i="6"/>
  <c r="F181" i="6"/>
  <c r="F182" i="6"/>
  <c r="F183" i="6"/>
  <c r="F184" i="6"/>
  <c r="F185" i="6"/>
  <c r="F186" i="6"/>
  <c r="H186" i="6" s="1"/>
  <c r="F187" i="6"/>
  <c r="F188" i="6"/>
  <c r="F189" i="6"/>
  <c r="F190" i="6"/>
  <c r="F191" i="6"/>
  <c r="F192" i="6"/>
  <c r="F193" i="6"/>
  <c r="F194" i="6"/>
  <c r="H194" i="6" s="1"/>
  <c r="F195" i="6"/>
  <c r="F196" i="6"/>
  <c r="F197" i="6"/>
  <c r="F198" i="6"/>
  <c r="F199" i="6"/>
  <c r="F200" i="6"/>
  <c r="F201" i="6"/>
  <c r="F202" i="6"/>
  <c r="H202" i="6" s="1"/>
  <c r="F203" i="6"/>
  <c r="F204" i="6"/>
  <c r="F205" i="6"/>
  <c r="F206" i="6"/>
  <c r="F207" i="6"/>
  <c r="F208" i="6"/>
  <c r="F209" i="6"/>
  <c r="F210" i="6"/>
  <c r="H210" i="6" s="1"/>
  <c r="F211" i="6"/>
  <c r="F212" i="6"/>
  <c r="F213" i="6"/>
  <c r="F214" i="6"/>
  <c r="F215" i="6"/>
  <c r="F216" i="6"/>
  <c r="F217" i="6"/>
  <c r="F218" i="6"/>
  <c r="H218" i="6" s="1"/>
  <c r="F219" i="6"/>
  <c r="F220" i="6"/>
  <c r="F221" i="6"/>
  <c r="F222" i="6"/>
  <c r="F223" i="6"/>
  <c r="F224" i="6"/>
  <c r="F225" i="6"/>
  <c r="F226" i="6"/>
  <c r="H226" i="6" s="1"/>
  <c r="F227" i="6"/>
  <c r="F228" i="6"/>
  <c r="F229" i="6"/>
  <c r="F230" i="6"/>
  <c r="F231" i="6"/>
  <c r="F232" i="6"/>
  <c r="F233" i="6"/>
  <c r="F234" i="6"/>
  <c r="H234" i="6" s="1"/>
  <c r="F235" i="6"/>
  <c r="F236" i="6"/>
  <c r="F237" i="6"/>
  <c r="F238" i="6"/>
  <c r="F239" i="6"/>
  <c r="F240" i="6"/>
  <c r="F241" i="6"/>
  <c r="F242" i="6"/>
  <c r="H242" i="6" s="1"/>
  <c r="F243" i="6"/>
  <c r="F244" i="6"/>
  <c r="F245" i="6"/>
  <c r="F246" i="6"/>
  <c r="F247" i="6"/>
  <c r="F248" i="6"/>
  <c r="F249" i="6"/>
  <c r="F250" i="6"/>
  <c r="H250" i="6" s="1"/>
  <c r="F251" i="6"/>
  <c r="F252" i="6"/>
  <c r="F253" i="6"/>
  <c r="F254" i="6"/>
  <c r="F255" i="6"/>
  <c r="F256" i="6"/>
  <c r="F257" i="6"/>
  <c r="F258" i="6"/>
  <c r="H258" i="6" s="1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H274" i="6" s="1"/>
  <c r="F275" i="6"/>
  <c r="F276" i="6"/>
  <c r="F277" i="6"/>
  <c r="F278" i="6"/>
  <c r="F279" i="6"/>
  <c r="F280" i="6"/>
  <c r="F281" i="6"/>
  <c r="F282" i="6"/>
  <c r="H282" i="6" s="1"/>
  <c r="F283" i="6"/>
  <c r="F284" i="6"/>
  <c r="F285" i="6"/>
  <c r="F286" i="6"/>
  <c r="F287" i="6"/>
  <c r="F288" i="6"/>
  <c r="F289" i="6"/>
  <c r="F290" i="6"/>
  <c r="H290" i="6" s="1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H306" i="6" s="1"/>
  <c r="F307" i="6"/>
  <c r="F308" i="6"/>
  <c r="F309" i="6"/>
  <c r="F310" i="6"/>
  <c r="F311" i="6"/>
  <c r="F312" i="6"/>
  <c r="F313" i="6"/>
  <c r="F314" i="6"/>
  <c r="H314" i="6" s="1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H330" i="6" s="1"/>
  <c r="F331" i="6"/>
  <c r="F332" i="6"/>
  <c r="F333" i="6"/>
  <c r="F334" i="6"/>
  <c r="F335" i="6"/>
  <c r="F336" i="6"/>
  <c r="F337" i="6"/>
  <c r="F338" i="6"/>
  <c r="H338" i="6" s="1"/>
  <c r="F339" i="6"/>
  <c r="F340" i="6"/>
  <c r="F341" i="6"/>
  <c r="F342" i="6"/>
  <c r="F343" i="6"/>
  <c r="F344" i="6"/>
  <c r="F345" i="6"/>
  <c r="F346" i="6"/>
  <c r="H346" i="6" s="1"/>
  <c r="F347" i="6"/>
  <c r="F348" i="6"/>
  <c r="F349" i="6"/>
  <c r="F350" i="6"/>
  <c r="F351" i="6"/>
  <c r="F352" i="6"/>
  <c r="F353" i="6"/>
  <c r="F354" i="6"/>
  <c r="H354" i="6" s="1"/>
  <c r="F355" i="6"/>
  <c r="F356" i="6"/>
  <c r="F357" i="6"/>
  <c r="F358" i="6"/>
  <c r="F359" i="6"/>
  <c r="F360" i="6"/>
  <c r="F361" i="6"/>
  <c r="F362" i="6"/>
  <c r="H362" i="6" s="1"/>
  <c r="F363" i="6"/>
  <c r="F364" i="6"/>
  <c r="F365" i="6"/>
  <c r="F366" i="6"/>
  <c r="F367" i="6"/>
  <c r="F368" i="6"/>
  <c r="F369" i="6"/>
  <c r="F370" i="6"/>
  <c r="H370" i="6" s="1"/>
  <c r="F371" i="6"/>
  <c r="F372" i="6"/>
  <c r="F373" i="6"/>
  <c r="F374" i="6"/>
  <c r="F375" i="6"/>
  <c r="F376" i="6"/>
  <c r="F377" i="6"/>
  <c r="F378" i="6"/>
  <c r="H378" i="6" s="1"/>
  <c r="F379" i="6"/>
  <c r="F380" i="6"/>
  <c r="F381" i="6"/>
  <c r="F382" i="6"/>
  <c r="F383" i="6"/>
  <c r="F384" i="6"/>
  <c r="F385" i="6"/>
  <c r="F386" i="6"/>
  <c r="H386" i="6" s="1"/>
  <c r="F387" i="6"/>
  <c r="F388" i="6"/>
  <c r="F389" i="6"/>
  <c r="F390" i="6"/>
  <c r="F391" i="6"/>
  <c r="F392" i="6"/>
  <c r="F393" i="6"/>
  <c r="F394" i="6"/>
  <c r="H394" i="6" s="1"/>
  <c r="F395" i="6"/>
  <c r="F396" i="6"/>
  <c r="F397" i="6"/>
  <c r="F398" i="6"/>
  <c r="F399" i="6"/>
  <c r="F400" i="6"/>
  <c r="F401" i="6"/>
  <c r="F402" i="6"/>
  <c r="H402" i="6" s="1"/>
  <c r="F403" i="6"/>
  <c r="F404" i="6"/>
  <c r="F405" i="6"/>
  <c r="F406" i="6"/>
  <c r="F407" i="6"/>
  <c r="F408" i="6"/>
  <c r="F409" i="6"/>
  <c r="F410" i="6"/>
  <c r="H410" i="6" s="1"/>
  <c r="F411" i="6"/>
  <c r="F412" i="6"/>
  <c r="F413" i="6"/>
  <c r="F414" i="6"/>
  <c r="F415" i="6"/>
  <c r="F416" i="6"/>
  <c r="F417" i="6"/>
  <c r="F418" i="6"/>
  <c r="H418" i="6" s="1"/>
  <c r="F419" i="6"/>
  <c r="F420" i="6"/>
  <c r="F421" i="6"/>
  <c r="F422" i="6"/>
  <c r="F423" i="6"/>
  <c r="F424" i="6"/>
  <c r="F425" i="6"/>
  <c r="F426" i="6"/>
  <c r="H426" i="6" s="1"/>
  <c r="F427" i="6"/>
  <c r="F428" i="6"/>
  <c r="F429" i="6"/>
  <c r="F430" i="6"/>
  <c r="F431" i="6"/>
  <c r="F432" i="6"/>
  <c r="F433" i="6"/>
  <c r="F434" i="6"/>
  <c r="H434" i="6" s="1"/>
  <c r="F435" i="6"/>
  <c r="F436" i="6"/>
  <c r="F437" i="6"/>
  <c r="F438" i="6"/>
  <c r="F439" i="6"/>
  <c r="F440" i="6"/>
  <c r="F441" i="6"/>
  <c r="F442" i="6"/>
  <c r="H442" i="6" s="1"/>
  <c r="F443" i="6"/>
  <c r="F444" i="6"/>
  <c r="F445" i="6"/>
  <c r="F446" i="6"/>
  <c r="F447" i="6"/>
  <c r="F448" i="6"/>
  <c r="F449" i="6"/>
  <c r="F450" i="6"/>
  <c r="H450" i="6" s="1"/>
  <c r="F451" i="6"/>
  <c r="F452" i="6"/>
  <c r="F453" i="6"/>
  <c r="F454" i="6"/>
  <c r="F455" i="6"/>
  <c r="F456" i="6"/>
  <c r="F457" i="6"/>
  <c r="F458" i="6"/>
  <c r="H458" i="6" s="1"/>
  <c r="F459" i="6"/>
  <c r="F460" i="6"/>
  <c r="F461" i="6"/>
  <c r="F462" i="6"/>
  <c r="F463" i="6"/>
  <c r="F464" i="6"/>
  <c r="F465" i="6"/>
  <c r="F466" i="6"/>
  <c r="H466" i="6" s="1"/>
  <c r="F467" i="6"/>
  <c r="F468" i="6"/>
  <c r="F469" i="6"/>
  <c r="F470" i="6"/>
  <c r="F471" i="6"/>
  <c r="F472" i="6"/>
  <c r="F473" i="6"/>
  <c r="F474" i="6"/>
  <c r="H474" i="6" s="1"/>
  <c r="F475" i="6"/>
  <c r="F476" i="6"/>
  <c r="F477" i="6"/>
  <c r="F478" i="6"/>
  <c r="F479" i="6"/>
  <c r="F480" i="6"/>
  <c r="F481" i="6"/>
  <c r="F482" i="6"/>
  <c r="H482" i="6" s="1"/>
  <c r="F483" i="6"/>
  <c r="F484" i="6"/>
  <c r="F485" i="6"/>
  <c r="F486" i="6"/>
  <c r="F487" i="6"/>
  <c r="F488" i="6"/>
  <c r="F489" i="6"/>
  <c r="F490" i="6"/>
  <c r="H490" i="6" s="1"/>
  <c r="F491" i="6"/>
  <c r="F492" i="6"/>
  <c r="F493" i="6"/>
  <c r="F494" i="6"/>
  <c r="F495" i="6"/>
  <c r="F496" i="6"/>
  <c r="F497" i="6"/>
  <c r="F498" i="6"/>
  <c r="H498" i="6" s="1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2" i="6"/>
  <c r="F3" i="5"/>
  <c r="F4" i="5"/>
  <c r="F5" i="5"/>
  <c r="F6" i="5"/>
  <c r="F7" i="5"/>
  <c r="F8" i="5"/>
  <c r="F9" i="5"/>
  <c r="F10" i="5"/>
  <c r="H10" i="5" s="1"/>
  <c r="F11" i="5"/>
  <c r="F12" i="5"/>
  <c r="F13" i="5"/>
  <c r="F14" i="5"/>
  <c r="F15" i="5"/>
  <c r="F16" i="5"/>
  <c r="F17" i="5"/>
  <c r="F18" i="5"/>
  <c r="H18" i="5" s="1"/>
  <c r="F19" i="5"/>
  <c r="F20" i="5"/>
  <c r="F21" i="5"/>
  <c r="F22" i="5"/>
  <c r="F23" i="5"/>
  <c r="F24" i="5"/>
  <c r="F25" i="5"/>
  <c r="F26" i="5"/>
  <c r="H26" i="5" s="1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H42" i="5" s="1"/>
  <c r="F43" i="5"/>
  <c r="F44" i="5"/>
  <c r="F45" i="5"/>
  <c r="F46" i="5"/>
  <c r="F47" i="5"/>
  <c r="F48" i="5"/>
  <c r="F49" i="5"/>
  <c r="F50" i="5"/>
  <c r="H50" i="5" s="1"/>
  <c r="F51" i="5"/>
  <c r="F52" i="5"/>
  <c r="F53" i="5"/>
  <c r="F54" i="5"/>
  <c r="F55" i="5"/>
  <c r="F56" i="5"/>
  <c r="F57" i="5"/>
  <c r="F58" i="5"/>
  <c r="H58" i="5" s="1"/>
  <c r="F59" i="5"/>
  <c r="F60" i="5"/>
  <c r="F61" i="5"/>
  <c r="F62" i="5"/>
  <c r="F63" i="5"/>
  <c r="F64" i="5"/>
  <c r="F65" i="5"/>
  <c r="F66" i="5"/>
  <c r="H66" i="5" s="1"/>
  <c r="F67" i="5"/>
  <c r="F68" i="5"/>
  <c r="F69" i="5"/>
  <c r="F70" i="5"/>
  <c r="F71" i="5"/>
  <c r="F72" i="5"/>
  <c r="F73" i="5"/>
  <c r="F74" i="5"/>
  <c r="H74" i="5" s="1"/>
  <c r="F75" i="5"/>
  <c r="F76" i="5"/>
  <c r="F77" i="5"/>
  <c r="F78" i="5"/>
  <c r="F79" i="5"/>
  <c r="F80" i="5"/>
  <c r="F81" i="5"/>
  <c r="F82" i="5"/>
  <c r="G82" i="5" s="1"/>
  <c r="F83" i="5"/>
  <c r="F84" i="5"/>
  <c r="F85" i="5"/>
  <c r="F86" i="5"/>
  <c r="F87" i="5"/>
  <c r="F88" i="5"/>
  <c r="F89" i="5"/>
  <c r="F90" i="5"/>
  <c r="H90" i="5" s="1"/>
  <c r="F91" i="5"/>
  <c r="F92" i="5"/>
  <c r="F93" i="5"/>
  <c r="F94" i="5"/>
  <c r="F95" i="5"/>
  <c r="F96" i="5"/>
  <c r="F97" i="5"/>
  <c r="F98" i="5"/>
  <c r="H98" i="5" s="1"/>
  <c r="F99" i="5"/>
  <c r="F100" i="5"/>
  <c r="F101" i="5"/>
  <c r="F102" i="5"/>
  <c r="F103" i="5"/>
  <c r="F104" i="5"/>
  <c r="F105" i="5"/>
  <c r="F106" i="5"/>
  <c r="H106" i="5" s="1"/>
  <c r="F107" i="5"/>
  <c r="F108" i="5"/>
  <c r="F109" i="5"/>
  <c r="F110" i="5"/>
  <c r="F111" i="5"/>
  <c r="F112" i="5"/>
  <c r="F113" i="5"/>
  <c r="F114" i="5"/>
  <c r="H114" i="5" s="1"/>
  <c r="F115" i="5"/>
  <c r="F116" i="5"/>
  <c r="F117" i="5"/>
  <c r="F118" i="5"/>
  <c r="F119" i="5"/>
  <c r="F120" i="5"/>
  <c r="F121" i="5"/>
  <c r="F122" i="5"/>
  <c r="H122" i="5" s="1"/>
  <c r="F123" i="5"/>
  <c r="F124" i="5"/>
  <c r="F125" i="5"/>
  <c r="F126" i="5"/>
  <c r="F127" i="5"/>
  <c r="F128" i="5"/>
  <c r="F129" i="5"/>
  <c r="F130" i="5"/>
  <c r="H130" i="5" s="1"/>
  <c r="F131" i="5"/>
  <c r="F132" i="5"/>
  <c r="F133" i="5"/>
  <c r="F134" i="5"/>
  <c r="F135" i="5"/>
  <c r="F136" i="5"/>
  <c r="F137" i="5"/>
  <c r="F138" i="5"/>
  <c r="H138" i="5" s="1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H154" i="5" s="1"/>
  <c r="F155" i="5"/>
  <c r="F156" i="5"/>
  <c r="F157" i="5"/>
  <c r="F158" i="5"/>
  <c r="F159" i="5"/>
  <c r="F160" i="5"/>
  <c r="F161" i="5"/>
  <c r="F162" i="5"/>
  <c r="H162" i="5" s="1"/>
  <c r="F163" i="5"/>
  <c r="F164" i="5"/>
  <c r="F165" i="5"/>
  <c r="F166" i="5"/>
  <c r="F167" i="5"/>
  <c r="F168" i="5"/>
  <c r="F169" i="5"/>
  <c r="F170" i="5"/>
  <c r="H170" i="5" s="1"/>
  <c r="F171" i="5"/>
  <c r="F172" i="5"/>
  <c r="F173" i="5"/>
  <c r="F174" i="5"/>
  <c r="F175" i="5"/>
  <c r="F176" i="5"/>
  <c r="F177" i="5"/>
  <c r="F178" i="5"/>
  <c r="H178" i="5" s="1"/>
  <c r="F179" i="5"/>
  <c r="F180" i="5"/>
  <c r="F181" i="5"/>
  <c r="F182" i="5"/>
  <c r="F183" i="5"/>
  <c r="F184" i="5"/>
  <c r="F185" i="5"/>
  <c r="F186" i="5"/>
  <c r="H186" i="5" s="1"/>
  <c r="F187" i="5"/>
  <c r="F188" i="5"/>
  <c r="F189" i="5"/>
  <c r="F190" i="5"/>
  <c r="F191" i="5"/>
  <c r="F192" i="5"/>
  <c r="F193" i="5"/>
  <c r="F194" i="5"/>
  <c r="H194" i="5" s="1"/>
  <c r="F195" i="5"/>
  <c r="F196" i="5"/>
  <c r="F197" i="5"/>
  <c r="F198" i="5"/>
  <c r="F199" i="5"/>
  <c r="F200" i="5"/>
  <c r="F201" i="5"/>
  <c r="F202" i="5"/>
  <c r="H202" i="5" s="1"/>
  <c r="F203" i="5"/>
  <c r="F204" i="5"/>
  <c r="F205" i="5"/>
  <c r="F206" i="5"/>
  <c r="F207" i="5"/>
  <c r="F208" i="5"/>
  <c r="F209" i="5"/>
  <c r="F210" i="5"/>
  <c r="H210" i="5" s="1"/>
  <c r="F211" i="5"/>
  <c r="F212" i="5"/>
  <c r="F213" i="5"/>
  <c r="F214" i="5"/>
  <c r="F215" i="5"/>
  <c r="F216" i="5"/>
  <c r="F217" i="5"/>
  <c r="F218" i="5"/>
  <c r="H218" i="5" s="1"/>
  <c r="F219" i="5"/>
  <c r="F220" i="5"/>
  <c r="F221" i="5"/>
  <c r="F222" i="5"/>
  <c r="F223" i="5"/>
  <c r="F224" i="5"/>
  <c r="F225" i="5"/>
  <c r="F226" i="5"/>
  <c r="H226" i="5" s="1"/>
  <c r="F227" i="5"/>
  <c r="F228" i="5"/>
  <c r="F229" i="5"/>
  <c r="F230" i="5"/>
  <c r="F231" i="5"/>
  <c r="F232" i="5"/>
  <c r="F233" i="5"/>
  <c r="F234" i="5"/>
  <c r="H234" i="5" s="1"/>
  <c r="F235" i="5"/>
  <c r="F236" i="5"/>
  <c r="F237" i="5"/>
  <c r="F238" i="5"/>
  <c r="F239" i="5"/>
  <c r="F240" i="5"/>
  <c r="F241" i="5"/>
  <c r="F242" i="5"/>
  <c r="H242" i="5" s="1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G258" i="5" s="1"/>
  <c r="F259" i="5"/>
  <c r="F260" i="5"/>
  <c r="F261" i="5"/>
  <c r="F262" i="5"/>
  <c r="F263" i="5"/>
  <c r="F264" i="5"/>
  <c r="F265" i="5"/>
  <c r="F266" i="5"/>
  <c r="G266" i="5" s="1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H482" i="5" s="1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G66" i="4" s="1"/>
  <c r="F67" i="4"/>
  <c r="F68" i="4"/>
  <c r="F69" i="4"/>
  <c r="F70" i="4"/>
  <c r="F71" i="4"/>
  <c r="F72" i="4"/>
  <c r="F73" i="4"/>
  <c r="F74" i="4"/>
  <c r="G74" i="4" s="1"/>
  <c r="F75" i="4"/>
  <c r="F76" i="4"/>
  <c r="F77" i="4"/>
  <c r="F78" i="4"/>
  <c r="F79" i="4"/>
  <c r="F80" i="4"/>
  <c r="F81" i="4"/>
  <c r="F82" i="4"/>
  <c r="G82" i="4" s="1"/>
  <c r="F83" i="4"/>
  <c r="F84" i="4"/>
  <c r="F85" i="4"/>
  <c r="F86" i="4"/>
  <c r="F87" i="4"/>
  <c r="F88" i="4"/>
  <c r="F89" i="4"/>
  <c r="F90" i="4"/>
  <c r="G90" i="4" s="1"/>
  <c r="F91" i="4"/>
  <c r="F92" i="4"/>
  <c r="F93" i="4"/>
  <c r="F94" i="4"/>
  <c r="F95" i="4"/>
  <c r="F96" i="4"/>
  <c r="F97" i="4"/>
  <c r="F98" i="4"/>
  <c r="G98" i="4" s="1"/>
  <c r="F99" i="4"/>
  <c r="F100" i="4"/>
  <c r="F101" i="4"/>
  <c r="F102" i="4"/>
  <c r="F103" i="4"/>
  <c r="F104" i="4"/>
  <c r="F105" i="4"/>
  <c r="F106" i="4"/>
  <c r="G106" i="4" s="1"/>
  <c r="F107" i="4"/>
  <c r="F108" i="4"/>
  <c r="F109" i="4"/>
  <c r="F110" i="4"/>
  <c r="F111" i="4"/>
  <c r="F112" i="4"/>
  <c r="F113" i="4"/>
  <c r="F114" i="4"/>
  <c r="G114" i="4" s="1"/>
  <c r="F115" i="4"/>
  <c r="F116" i="4"/>
  <c r="F117" i="4"/>
  <c r="F118" i="4"/>
  <c r="F119" i="4"/>
  <c r="F120" i="4"/>
  <c r="F121" i="4"/>
  <c r="F122" i="4"/>
  <c r="G122" i="4" s="1"/>
  <c r="F123" i="4"/>
  <c r="F124" i="4"/>
  <c r="F125" i="4"/>
  <c r="F126" i="4"/>
  <c r="F127" i="4"/>
  <c r="F128" i="4"/>
  <c r="F129" i="4"/>
  <c r="F130" i="4"/>
  <c r="G130" i="4" s="1"/>
  <c r="F131" i="4"/>
  <c r="F132" i="4"/>
  <c r="F133" i="4"/>
  <c r="F134" i="4"/>
  <c r="F135" i="4"/>
  <c r="F136" i="4"/>
  <c r="F137" i="4"/>
  <c r="F138" i="4"/>
  <c r="G138" i="4" s="1"/>
  <c r="F139" i="4"/>
  <c r="F140" i="4"/>
  <c r="F141" i="4"/>
  <c r="F142" i="4"/>
  <c r="F143" i="4"/>
  <c r="F144" i="4"/>
  <c r="F145" i="4"/>
  <c r="F146" i="4"/>
  <c r="G146" i="4" s="1"/>
  <c r="F147" i="4"/>
  <c r="F148" i="4"/>
  <c r="F149" i="4"/>
  <c r="F150" i="4"/>
  <c r="F151" i="4"/>
  <c r="F152" i="4"/>
  <c r="F153" i="4"/>
  <c r="F154" i="4"/>
  <c r="G154" i="4" s="1"/>
  <c r="F155" i="4"/>
  <c r="F156" i="4"/>
  <c r="F157" i="4"/>
  <c r="F158" i="4"/>
  <c r="F159" i="4"/>
  <c r="F160" i="4"/>
  <c r="F161" i="4"/>
  <c r="F162" i="4"/>
  <c r="G162" i="4" s="1"/>
  <c r="F163" i="4"/>
  <c r="F164" i="4"/>
  <c r="F165" i="4"/>
  <c r="F166" i="4"/>
  <c r="F167" i="4"/>
  <c r="F168" i="4"/>
  <c r="F169" i="4"/>
  <c r="F170" i="4"/>
  <c r="G170" i="4" s="1"/>
  <c r="F171" i="4"/>
  <c r="F172" i="4"/>
  <c r="F173" i="4"/>
  <c r="F174" i="4"/>
  <c r="F175" i="4"/>
  <c r="F176" i="4"/>
  <c r="F177" i="4"/>
  <c r="F178" i="4"/>
  <c r="G178" i="4" s="1"/>
  <c r="F179" i="4"/>
  <c r="F180" i="4"/>
  <c r="F181" i="4"/>
  <c r="F182" i="4"/>
  <c r="F183" i="4"/>
  <c r="F184" i="4"/>
  <c r="F185" i="4"/>
  <c r="F186" i="4"/>
  <c r="G186" i="4" s="1"/>
  <c r="F187" i="4"/>
  <c r="F188" i="4"/>
  <c r="F189" i="4"/>
  <c r="F190" i="4"/>
  <c r="F191" i="4"/>
  <c r="F192" i="4"/>
  <c r="F193" i="4"/>
  <c r="F194" i="4"/>
  <c r="G194" i="4" s="1"/>
  <c r="F195" i="4"/>
  <c r="F196" i="4"/>
  <c r="F197" i="4"/>
  <c r="F198" i="4"/>
  <c r="F199" i="4"/>
  <c r="F200" i="4"/>
  <c r="F201" i="4"/>
  <c r="F202" i="4"/>
  <c r="G202" i="4" s="1"/>
  <c r="F203" i="4"/>
  <c r="F204" i="4"/>
  <c r="F205" i="4"/>
  <c r="F206" i="4"/>
  <c r="F207" i="4"/>
  <c r="F208" i="4"/>
  <c r="F209" i="4"/>
  <c r="F210" i="4"/>
  <c r="G210" i="4" s="1"/>
  <c r="F211" i="4"/>
  <c r="F212" i="4"/>
  <c r="F213" i="4"/>
  <c r="F214" i="4"/>
  <c r="F215" i="4"/>
  <c r="F216" i="4"/>
  <c r="F217" i="4"/>
  <c r="F218" i="4"/>
  <c r="G218" i="4" s="1"/>
  <c r="F219" i="4"/>
  <c r="F220" i="4"/>
  <c r="F221" i="4"/>
  <c r="F222" i="4"/>
  <c r="F223" i="4"/>
  <c r="F224" i="4"/>
  <c r="F225" i="4"/>
  <c r="F226" i="4"/>
  <c r="G226" i="4" s="1"/>
  <c r="F227" i="4"/>
  <c r="F228" i="4"/>
  <c r="F229" i="4"/>
  <c r="F230" i="4"/>
  <c r="F231" i="4"/>
  <c r="F232" i="4"/>
  <c r="F233" i="4"/>
  <c r="F234" i="4"/>
  <c r="G234" i="4" s="1"/>
  <c r="F235" i="4"/>
  <c r="F236" i="4"/>
  <c r="F237" i="4"/>
  <c r="F238" i="4"/>
  <c r="F239" i="4"/>
  <c r="F240" i="4"/>
  <c r="F241" i="4"/>
  <c r="F242" i="4"/>
  <c r="G242" i="4" s="1"/>
  <c r="F243" i="4"/>
  <c r="F244" i="4"/>
  <c r="F245" i="4"/>
  <c r="F246" i="4"/>
  <c r="F247" i="4"/>
  <c r="F248" i="4"/>
  <c r="F249" i="4"/>
  <c r="F250" i="4"/>
  <c r="G250" i="4" s="1"/>
  <c r="F251" i="4"/>
  <c r="F252" i="4"/>
  <c r="F253" i="4"/>
  <c r="F254" i="4"/>
  <c r="F255" i="4"/>
  <c r="F256" i="4"/>
  <c r="F257" i="4"/>
  <c r="F258" i="4"/>
  <c r="G258" i="4" s="1"/>
  <c r="F259" i="4"/>
  <c r="F260" i="4"/>
  <c r="F261" i="4"/>
  <c r="F262" i="4"/>
  <c r="F263" i="4"/>
  <c r="F264" i="4"/>
  <c r="F265" i="4"/>
  <c r="F266" i="4"/>
  <c r="G266" i="4" s="1"/>
  <c r="F267" i="4"/>
  <c r="F268" i="4"/>
  <c r="F269" i="4"/>
  <c r="F270" i="4"/>
  <c r="F271" i="4"/>
  <c r="F272" i="4"/>
  <c r="F273" i="4"/>
  <c r="F274" i="4"/>
  <c r="G274" i="4" s="1"/>
  <c r="F275" i="4"/>
  <c r="F276" i="4"/>
  <c r="F277" i="4"/>
  <c r="F278" i="4"/>
  <c r="F279" i="4"/>
  <c r="F280" i="4"/>
  <c r="F281" i="4"/>
  <c r="F282" i="4"/>
  <c r="G282" i="4" s="1"/>
  <c r="F283" i="4"/>
  <c r="F284" i="4"/>
  <c r="F285" i="4"/>
  <c r="F286" i="4"/>
  <c r="F287" i="4"/>
  <c r="F288" i="4"/>
  <c r="F289" i="4"/>
  <c r="F290" i="4"/>
  <c r="G290" i="4" s="1"/>
  <c r="F291" i="4"/>
  <c r="F292" i="4"/>
  <c r="F293" i="4"/>
  <c r="F294" i="4"/>
  <c r="F295" i="4"/>
  <c r="F296" i="4"/>
  <c r="F297" i="4"/>
  <c r="F298" i="4"/>
  <c r="G298" i="4" s="1"/>
  <c r="F299" i="4"/>
  <c r="F300" i="4"/>
  <c r="F301" i="4"/>
  <c r="F302" i="4"/>
  <c r="F303" i="4"/>
  <c r="F304" i="4"/>
  <c r="F305" i="4"/>
  <c r="F306" i="4"/>
  <c r="G306" i="4" s="1"/>
  <c r="F307" i="4"/>
  <c r="F308" i="4"/>
  <c r="F309" i="4"/>
  <c r="F310" i="4"/>
  <c r="F311" i="4"/>
  <c r="F312" i="4"/>
  <c r="F313" i="4"/>
  <c r="F314" i="4"/>
  <c r="G314" i="4" s="1"/>
  <c r="F315" i="4"/>
  <c r="F316" i="4"/>
  <c r="F317" i="4"/>
  <c r="F318" i="4"/>
  <c r="F319" i="4"/>
  <c r="F320" i="4"/>
  <c r="F321" i="4"/>
  <c r="F322" i="4"/>
  <c r="G322" i="4" s="1"/>
  <c r="F323" i="4"/>
  <c r="F324" i="4"/>
  <c r="F325" i="4"/>
  <c r="F326" i="4"/>
  <c r="F327" i="4"/>
  <c r="F328" i="4"/>
  <c r="F329" i="4"/>
  <c r="F330" i="4"/>
  <c r="G330" i="4" s="1"/>
  <c r="F331" i="4"/>
  <c r="F332" i="4"/>
  <c r="F333" i="4"/>
  <c r="F334" i="4"/>
  <c r="F335" i="4"/>
  <c r="F336" i="4"/>
  <c r="F337" i="4"/>
  <c r="F338" i="4"/>
  <c r="G338" i="4" s="1"/>
  <c r="F339" i="4"/>
  <c r="F340" i="4"/>
  <c r="F341" i="4"/>
  <c r="F342" i="4"/>
  <c r="F343" i="4"/>
  <c r="F344" i="4"/>
  <c r="F345" i="4"/>
  <c r="F346" i="4"/>
  <c r="G346" i="4" s="1"/>
  <c r="F347" i="4"/>
  <c r="F348" i="4"/>
  <c r="F349" i="4"/>
  <c r="F350" i="4"/>
  <c r="F351" i="4"/>
  <c r="F352" i="4"/>
  <c r="F353" i="4"/>
  <c r="F354" i="4"/>
  <c r="G354" i="4" s="1"/>
  <c r="F355" i="4"/>
  <c r="F356" i="4"/>
  <c r="F357" i="4"/>
  <c r="F358" i="4"/>
  <c r="F359" i="4"/>
  <c r="F360" i="4"/>
  <c r="F361" i="4"/>
  <c r="F362" i="4"/>
  <c r="G362" i="4" s="1"/>
  <c r="F363" i="4"/>
  <c r="F364" i="4"/>
  <c r="F365" i="4"/>
  <c r="F366" i="4"/>
  <c r="F367" i="4"/>
  <c r="F368" i="4"/>
  <c r="F369" i="4"/>
  <c r="F370" i="4"/>
  <c r="G370" i="4" s="1"/>
  <c r="F371" i="4"/>
  <c r="F372" i="4"/>
  <c r="F373" i="4"/>
  <c r="F374" i="4"/>
  <c r="F375" i="4"/>
  <c r="F376" i="4"/>
  <c r="F377" i="4"/>
  <c r="F378" i="4"/>
  <c r="G378" i="4" s="1"/>
  <c r="F379" i="4"/>
  <c r="F380" i="4"/>
  <c r="F381" i="4"/>
  <c r="F382" i="4"/>
  <c r="F383" i="4"/>
  <c r="F384" i="4"/>
  <c r="F385" i="4"/>
  <c r="F386" i="4"/>
  <c r="G386" i="4" s="1"/>
  <c r="F387" i="4"/>
  <c r="F388" i="4"/>
  <c r="F389" i="4"/>
  <c r="F390" i="4"/>
  <c r="F391" i="4"/>
  <c r="F392" i="4"/>
  <c r="F393" i="4"/>
  <c r="F394" i="4"/>
  <c r="G394" i="4" s="1"/>
  <c r="F395" i="4"/>
  <c r="F396" i="4"/>
  <c r="F397" i="4"/>
  <c r="F398" i="4"/>
  <c r="F399" i="4"/>
  <c r="F400" i="4"/>
  <c r="F401" i="4"/>
  <c r="F402" i="4"/>
  <c r="G402" i="4" s="1"/>
  <c r="F403" i="4"/>
  <c r="F404" i="4"/>
  <c r="F405" i="4"/>
  <c r="F406" i="4"/>
  <c r="F407" i="4"/>
  <c r="F408" i="4"/>
  <c r="F409" i="4"/>
  <c r="F410" i="4"/>
  <c r="G410" i="4" s="1"/>
  <c r="F411" i="4"/>
  <c r="F412" i="4"/>
  <c r="F413" i="4"/>
  <c r="F414" i="4"/>
  <c r="F415" i="4"/>
  <c r="F416" i="4"/>
  <c r="F417" i="4"/>
  <c r="F418" i="4"/>
  <c r="G418" i="4" s="1"/>
  <c r="F419" i="4"/>
  <c r="F420" i="4"/>
  <c r="F421" i="4"/>
  <c r="F422" i="4"/>
  <c r="F423" i="4"/>
  <c r="F424" i="4"/>
  <c r="F425" i="4"/>
  <c r="F426" i="4"/>
  <c r="G426" i="4" s="1"/>
  <c r="F427" i="4"/>
  <c r="F428" i="4"/>
  <c r="F429" i="4"/>
  <c r="F430" i="4"/>
  <c r="F431" i="4"/>
  <c r="F432" i="4"/>
  <c r="F433" i="4"/>
  <c r="F434" i="4"/>
  <c r="G434" i="4" s="1"/>
  <c r="F435" i="4"/>
  <c r="F436" i="4"/>
  <c r="F437" i="4"/>
  <c r="F438" i="4"/>
  <c r="F439" i="4"/>
  <c r="F440" i="4"/>
  <c r="F441" i="4"/>
  <c r="F442" i="4"/>
  <c r="G442" i="4" s="1"/>
  <c r="F443" i="4"/>
  <c r="F444" i="4"/>
  <c r="F445" i="4"/>
  <c r="F446" i="4"/>
  <c r="F447" i="4"/>
  <c r="F448" i="4"/>
  <c r="F449" i="4"/>
  <c r="F450" i="4"/>
  <c r="G450" i="4" s="1"/>
  <c r="F451" i="4"/>
  <c r="F452" i="4"/>
  <c r="F453" i="4"/>
  <c r="F454" i="4"/>
  <c r="F455" i="4"/>
  <c r="F456" i="4"/>
  <c r="F457" i="4"/>
  <c r="F458" i="4"/>
  <c r="G458" i="4" s="1"/>
  <c r="F459" i="4"/>
  <c r="F460" i="4"/>
  <c r="F461" i="4"/>
  <c r="F462" i="4"/>
  <c r="F463" i="4"/>
  <c r="F464" i="4"/>
  <c r="F465" i="4"/>
  <c r="F466" i="4"/>
  <c r="G466" i="4" s="1"/>
  <c r="F467" i="4"/>
  <c r="F468" i="4"/>
  <c r="F469" i="4"/>
  <c r="F470" i="4"/>
  <c r="F471" i="4"/>
  <c r="F472" i="4"/>
  <c r="F473" i="4"/>
  <c r="F474" i="4"/>
  <c r="G474" i="4" s="1"/>
  <c r="F475" i="4"/>
  <c r="F476" i="4"/>
  <c r="F477" i="4"/>
  <c r="F478" i="4"/>
  <c r="F479" i="4"/>
  <c r="F480" i="4"/>
  <c r="F481" i="4"/>
  <c r="F482" i="4"/>
  <c r="G482" i="4" s="1"/>
  <c r="F483" i="4"/>
  <c r="F484" i="4"/>
  <c r="F485" i="4"/>
  <c r="F486" i="4"/>
  <c r="F487" i="4"/>
  <c r="F488" i="4"/>
  <c r="F489" i="4"/>
  <c r="F490" i="4"/>
  <c r="G490" i="4" s="1"/>
  <c r="F491" i="4"/>
  <c r="F492" i="4"/>
  <c r="F493" i="4"/>
  <c r="F494" i="4"/>
  <c r="F495" i="4"/>
  <c r="F496" i="4"/>
  <c r="F497" i="4"/>
  <c r="F498" i="4"/>
  <c r="G498" i="4" s="1"/>
  <c r="F499" i="4"/>
  <c r="F500" i="4"/>
  <c r="F501" i="4"/>
  <c r="F502" i="4"/>
  <c r="F503" i="4"/>
  <c r="F504" i="4"/>
  <c r="F505" i="4"/>
  <c r="F506" i="4"/>
  <c r="G506" i="4" s="1"/>
  <c r="F507" i="4"/>
  <c r="F508" i="4"/>
  <c r="F509" i="4"/>
  <c r="F510" i="4"/>
  <c r="F511" i="4"/>
  <c r="F512" i="4"/>
  <c r="F513" i="4"/>
  <c r="F514" i="4"/>
  <c r="G514" i="4" s="1"/>
  <c r="F515" i="4"/>
  <c r="F516" i="4"/>
  <c r="F517" i="4"/>
  <c r="F518" i="4"/>
  <c r="F519" i="4"/>
  <c r="F520" i="4"/>
  <c r="F521" i="4"/>
  <c r="F522" i="4"/>
  <c r="G522" i="4" s="1"/>
  <c r="F2" i="4"/>
  <c r="E522" i="8"/>
  <c r="D522" i="8"/>
  <c r="E521" i="8"/>
  <c r="D521" i="8"/>
  <c r="H520" i="8"/>
  <c r="E520" i="8"/>
  <c r="D520" i="8"/>
  <c r="G520" i="8" s="1"/>
  <c r="H519" i="8"/>
  <c r="E519" i="8"/>
  <c r="D519" i="8"/>
  <c r="G519" i="8" s="1"/>
  <c r="E518" i="8"/>
  <c r="H518" i="8" s="1"/>
  <c r="D518" i="8"/>
  <c r="G518" i="8" s="1"/>
  <c r="E517" i="8"/>
  <c r="H517" i="8" s="1"/>
  <c r="D517" i="8"/>
  <c r="G517" i="8" s="1"/>
  <c r="G516" i="8"/>
  <c r="E516" i="8"/>
  <c r="H516" i="8" s="1"/>
  <c r="D516" i="8"/>
  <c r="E515" i="8"/>
  <c r="H515" i="8" s="1"/>
  <c r="D515" i="8"/>
  <c r="G515" i="8" s="1"/>
  <c r="E514" i="8"/>
  <c r="D514" i="8"/>
  <c r="E513" i="8"/>
  <c r="D513" i="8"/>
  <c r="H512" i="8"/>
  <c r="E512" i="8"/>
  <c r="D512" i="8"/>
  <c r="G512" i="8" s="1"/>
  <c r="H511" i="8"/>
  <c r="E511" i="8"/>
  <c r="D511" i="8"/>
  <c r="G511" i="8" s="1"/>
  <c r="E510" i="8"/>
  <c r="H510" i="8" s="1"/>
  <c r="D510" i="8"/>
  <c r="G510" i="8" s="1"/>
  <c r="G509" i="8"/>
  <c r="E509" i="8"/>
  <c r="H509" i="8" s="1"/>
  <c r="D509" i="8"/>
  <c r="E508" i="8"/>
  <c r="H508" i="8" s="1"/>
  <c r="D508" i="8"/>
  <c r="G508" i="8" s="1"/>
  <c r="E507" i="8"/>
  <c r="H507" i="8" s="1"/>
  <c r="D507" i="8"/>
  <c r="G507" i="8" s="1"/>
  <c r="E506" i="8"/>
  <c r="D506" i="8"/>
  <c r="E505" i="8"/>
  <c r="D505" i="8"/>
  <c r="G505" i="8" s="1"/>
  <c r="H504" i="8"/>
  <c r="E504" i="8"/>
  <c r="D504" i="8"/>
  <c r="G504" i="8" s="1"/>
  <c r="H503" i="8"/>
  <c r="G503" i="8"/>
  <c r="E503" i="8"/>
  <c r="D503" i="8"/>
  <c r="E502" i="8"/>
  <c r="H502" i="8" s="1"/>
  <c r="D502" i="8"/>
  <c r="G502" i="8" s="1"/>
  <c r="E501" i="8"/>
  <c r="H501" i="8" s="1"/>
  <c r="D501" i="8"/>
  <c r="G501" i="8" s="1"/>
  <c r="E500" i="8"/>
  <c r="H500" i="8" s="1"/>
  <c r="D500" i="8"/>
  <c r="G500" i="8" s="1"/>
  <c r="E499" i="8"/>
  <c r="H499" i="8" s="1"/>
  <c r="D499" i="8"/>
  <c r="G499" i="8" s="1"/>
  <c r="E498" i="8"/>
  <c r="D498" i="8"/>
  <c r="E497" i="8"/>
  <c r="D497" i="8"/>
  <c r="H496" i="8"/>
  <c r="E496" i="8"/>
  <c r="D496" i="8"/>
  <c r="G496" i="8" s="1"/>
  <c r="H495" i="8"/>
  <c r="E495" i="8"/>
  <c r="D495" i="8"/>
  <c r="G495" i="8" s="1"/>
  <c r="E494" i="8"/>
  <c r="H494" i="8" s="1"/>
  <c r="D494" i="8"/>
  <c r="G494" i="8" s="1"/>
  <c r="E493" i="8"/>
  <c r="H493" i="8" s="1"/>
  <c r="D493" i="8"/>
  <c r="G493" i="8" s="1"/>
  <c r="G492" i="8"/>
  <c r="E492" i="8"/>
  <c r="H492" i="8" s="1"/>
  <c r="D492" i="8"/>
  <c r="E491" i="8"/>
  <c r="H491" i="8" s="1"/>
  <c r="D491" i="8"/>
  <c r="G491" i="8" s="1"/>
  <c r="E490" i="8"/>
  <c r="D490" i="8"/>
  <c r="E489" i="8"/>
  <c r="D489" i="8"/>
  <c r="H488" i="8"/>
  <c r="E488" i="8"/>
  <c r="D488" i="8"/>
  <c r="G488" i="8" s="1"/>
  <c r="H487" i="8"/>
  <c r="G487" i="8"/>
  <c r="E487" i="8"/>
  <c r="D487" i="8"/>
  <c r="E486" i="8"/>
  <c r="H486" i="8" s="1"/>
  <c r="D486" i="8"/>
  <c r="G486" i="8" s="1"/>
  <c r="E485" i="8"/>
  <c r="H485" i="8" s="1"/>
  <c r="D485" i="8"/>
  <c r="G485" i="8" s="1"/>
  <c r="E484" i="8"/>
  <c r="H484" i="8" s="1"/>
  <c r="D484" i="8"/>
  <c r="G484" i="8" s="1"/>
  <c r="E483" i="8"/>
  <c r="H483" i="8" s="1"/>
  <c r="D483" i="8"/>
  <c r="G483" i="8" s="1"/>
  <c r="E482" i="8"/>
  <c r="D482" i="8"/>
  <c r="E481" i="8"/>
  <c r="D481" i="8"/>
  <c r="H480" i="8"/>
  <c r="E480" i="8"/>
  <c r="D480" i="8"/>
  <c r="G480" i="8" s="1"/>
  <c r="H479" i="8"/>
  <c r="E479" i="8"/>
  <c r="D479" i="8"/>
  <c r="G479" i="8" s="1"/>
  <c r="E478" i="8"/>
  <c r="H478" i="8" s="1"/>
  <c r="D478" i="8"/>
  <c r="G478" i="8" s="1"/>
  <c r="G477" i="8"/>
  <c r="E477" i="8"/>
  <c r="H477" i="8" s="1"/>
  <c r="D477" i="8"/>
  <c r="G476" i="8"/>
  <c r="E476" i="8"/>
  <c r="H476" i="8" s="1"/>
  <c r="D476" i="8"/>
  <c r="E475" i="8"/>
  <c r="H475" i="8" s="1"/>
  <c r="D475" i="8"/>
  <c r="G475" i="8" s="1"/>
  <c r="E474" i="8"/>
  <c r="D474" i="8"/>
  <c r="E473" i="8"/>
  <c r="D473" i="8"/>
  <c r="G473" i="8" s="1"/>
  <c r="H472" i="8"/>
  <c r="E472" i="8"/>
  <c r="D472" i="8"/>
  <c r="G472" i="8" s="1"/>
  <c r="H471" i="8"/>
  <c r="G471" i="8"/>
  <c r="E471" i="8"/>
  <c r="D471" i="8"/>
  <c r="E470" i="8"/>
  <c r="H470" i="8" s="1"/>
  <c r="D470" i="8"/>
  <c r="G470" i="8" s="1"/>
  <c r="E469" i="8"/>
  <c r="H469" i="8" s="1"/>
  <c r="D469" i="8"/>
  <c r="G469" i="8" s="1"/>
  <c r="E468" i="8"/>
  <c r="H468" i="8" s="1"/>
  <c r="D468" i="8"/>
  <c r="G468" i="8" s="1"/>
  <c r="E467" i="8"/>
  <c r="H467" i="8" s="1"/>
  <c r="D467" i="8"/>
  <c r="G467" i="8" s="1"/>
  <c r="H466" i="8"/>
  <c r="E466" i="8"/>
  <c r="D466" i="8"/>
  <c r="E465" i="8"/>
  <c r="D465" i="8"/>
  <c r="H464" i="8"/>
  <c r="E464" i="8"/>
  <c r="D464" i="8"/>
  <c r="G464" i="8" s="1"/>
  <c r="H463" i="8"/>
  <c r="E463" i="8"/>
  <c r="D463" i="8"/>
  <c r="G463" i="8" s="1"/>
  <c r="E462" i="8"/>
  <c r="H462" i="8" s="1"/>
  <c r="D462" i="8"/>
  <c r="G462" i="8" s="1"/>
  <c r="G461" i="8"/>
  <c r="E461" i="8"/>
  <c r="H461" i="8" s="1"/>
  <c r="D461" i="8"/>
  <c r="G460" i="8"/>
  <c r="E460" i="8"/>
  <c r="H460" i="8" s="1"/>
  <c r="D460" i="8"/>
  <c r="E459" i="8"/>
  <c r="H459" i="8" s="1"/>
  <c r="D459" i="8"/>
  <c r="G459" i="8" s="1"/>
  <c r="E458" i="8"/>
  <c r="D458" i="8"/>
  <c r="E457" i="8"/>
  <c r="D457" i="8"/>
  <c r="H456" i="8"/>
  <c r="E456" i="8"/>
  <c r="D456" i="8"/>
  <c r="G456" i="8" s="1"/>
  <c r="H455" i="8"/>
  <c r="G455" i="8"/>
  <c r="E455" i="8"/>
  <c r="D455" i="8"/>
  <c r="E454" i="8"/>
  <c r="H454" i="8" s="1"/>
  <c r="D454" i="8"/>
  <c r="G454" i="8" s="1"/>
  <c r="E453" i="8"/>
  <c r="H453" i="8" s="1"/>
  <c r="D453" i="8"/>
  <c r="G453" i="8" s="1"/>
  <c r="E452" i="8"/>
  <c r="H452" i="8" s="1"/>
  <c r="D452" i="8"/>
  <c r="G452" i="8" s="1"/>
  <c r="E451" i="8"/>
  <c r="H451" i="8" s="1"/>
  <c r="D451" i="8"/>
  <c r="G451" i="8" s="1"/>
  <c r="E450" i="8"/>
  <c r="D450" i="8"/>
  <c r="E449" i="8"/>
  <c r="D449" i="8"/>
  <c r="H448" i="8"/>
  <c r="E448" i="8"/>
  <c r="D448" i="8"/>
  <c r="G448" i="8" s="1"/>
  <c r="H447" i="8"/>
  <c r="E447" i="8"/>
  <c r="D447" i="8"/>
  <c r="G447" i="8" s="1"/>
  <c r="E446" i="8"/>
  <c r="H446" i="8" s="1"/>
  <c r="D446" i="8"/>
  <c r="G446" i="8" s="1"/>
  <c r="G445" i="8"/>
  <c r="E445" i="8"/>
  <c r="H445" i="8" s="1"/>
  <c r="D445" i="8"/>
  <c r="E444" i="8"/>
  <c r="H444" i="8" s="1"/>
  <c r="D444" i="8"/>
  <c r="G444" i="8" s="1"/>
  <c r="E443" i="8"/>
  <c r="H443" i="8" s="1"/>
  <c r="D443" i="8"/>
  <c r="G443" i="8" s="1"/>
  <c r="E442" i="8"/>
  <c r="D442" i="8"/>
  <c r="E441" i="8"/>
  <c r="H441" i="8" s="1"/>
  <c r="D441" i="8"/>
  <c r="H440" i="8"/>
  <c r="E440" i="8"/>
  <c r="D440" i="8"/>
  <c r="G440" i="8" s="1"/>
  <c r="H439" i="8"/>
  <c r="G439" i="8"/>
  <c r="E439" i="8"/>
  <c r="D439" i="8"/>
  <c r="E438" i="8"/>
  <c r="H438" i="8" s="1"/>
  <c r="D438" i="8"/>
  <c r="G438" i="8" s="1"/>
  <c r="E437" i="8"/>
  <c r="H437" i="8" s="1"/>
  <c r="D437" i="8"/>
  <c r="G437" i="8" s="1"/>
  <c r="E436" i="8"/>
  <c r="H436" i="8" s="1"/>
  <c r="D436" i="8"/>
  <c r="G436" i="8" s="1"/>
  <c r="E435" i="8"/>
  <c r="H435" i="8" s="1"/>
  <c r="D435" i="8"/>
  <c r="G435" i="8" s="1"/>
  <c r="E434" i="8"/>
  <c r="D434" i="8"/>
  <c r="E433" i="8"/>
  <c r="D433" i="8"/>
  <c r="H432" i="8"/>
  <c r="E432" i="8"/>
  <c r="D432" i="8"/>
  <c r="G432" i="8" s="1"/>
  <c r="H431" i="8"/>
  <c r="E431" i="8"/>
  <c r="D431" i="8"/>
  <c r="G431" i="8" s="1"/>
  <c r="E430" i="8"/>
  <c r="H430" i="8" s="1"/>
  <c r="D430" i="8"/>
  <c r="G430" i="8" s="1"/>
  <c r="G429" i="8"/>
  <c r="E429" i="8"/>
  <c r="H429" i="8" s="1"/>
  <c r="D429" i="8"/>
  <c r="G428" i="8"/>
  <c r="E428" i="8"/>
  <c r="H428" i="8" s="1"/>
  <c r="D428" i="8"/>
  <c r="E427" i="8"/>
  <c r="H427" i="8" s="1"/>
  <c r="D427" i="8"/>
  <c r="G427" i="8" s="1"/>
  <c r="E426" i="8"/>
  <c r="D426" i="8"/>
  <c r="G426" i="8" s="1"/>
  <c r="E425" i="8"/>
  <c r="D425" i="8"/>
  <c r="H424" i="8"/>
  <c r="E424" i="8"/>
  <c r="D424" i="8"/>
  <c r="G424" i="8" s="1"/>
  <c r="H423" i="8"/>
  <c r="G423" i="8"/>
  <c r="E423" i="8"/>
  <c r="D423" i="8"/>
  <c r="E422" i="8"/>
  <c r="H422" i="8" s="1"/>
  <c r="D422" i="8"/>
  <c r="G422" i="8" s="1"/>
  <c r="E421" i="8"/>
  <c r="H421" i="8" s="1"/>
  <c r="D421" i="8"/>
  <c r="G421" i="8" s="1"/>
  <c r="E420" i="8"/>
  <c r="H420" i="8" s="1"/>
  <c r="D420" i="8"/>
  <c r="G420" i="8" s="1"/>
  <c r="E419" i="8"/>
  <c r="H419" i="8" s="1"/>
  <c r="D419" i="8"/>
  <c r="G419" i="8" s="1"/>
  <c r="E418" i="8"/>
  <c r="D418" i="8"/>
  <c r="E417" i="8"/>
  <c r="D417" i="8"/>
  <c r="H416" i="8"/>
  <c r="E416" i="8"/>
  <c r="D416" i="8"/>
  <c r="G416" i="8" s="1"/>
  <c r="H415" i="8"/>
  <c r="E415" i="8"/>
  <c r="D415" i="8"/>
  <c r="G415" i="8" s="1"/>
  <c r="E414" i="8"/>
  <c r="H414" i="8" s="1"/>
  <c r="D414" i="8"/>
  <c r="G414" i="8" s="1"/>
  <c r="G413" i="8"/>
  <c r="E413" i="8"/>
  <c r="H413" i="8" s="1"/>
  <c r="D413" i="8"/>
  <c r="G412" i="8"/>
  <c r="E412" i="8"/>
  <c r="H412" i="8" s="1"/>
  <c r="D412" i="8"/>
  <c r="E411" i="8"/>
  <c r="H411" i="8" s="1"/>
  <c r="D411" i="8"/>
  <c r="G411" i="8" s="1"/>
  <c r="E410" i="8"/>
  <c r="D410" i="8"/>
  <c r="E409" i="8"/>
  <c r="D409" i="8"/>
  <c r="H408" i="8"/>
  <c r="E408" i="8"/>
  <c r="D408" i="8"/>
  <c r="G408" i="8" s="1"/>
  <c r="H407" i="8"/>
  <c r="E407" i="8"/>
  <c r="D407" i="8"/>
  <c r="G407" i="8" s="1"/>
  <c r="E406" i="8"/>
  <c r="H406" i="8" s="1"/>
  <c r="D406" i="8"/>
  <c r="G406" i="8" s="1"/>
  <c r="E405" i="8"/>
  <c r="H405" i="8" s="1"/>
  <c r="D405" i="8"/>
  <c r="G405" i="8" s="1"/>
  <c r="E404" i="8"/>
  <c r="H404" i="8" s="1"/>
  <c r="D404" i="8"/>
  <c r="G404" i="8" s="1"/>
  <c r="E403" i="8"/>
  <c r="H403" i="8" s="1"/>
  <c r="D403" i="8"/>
  <c r="G403" i="8" s="1"/>
  <c r="E402" i="8"/>
  <c r="D402" i="8"/>
  <c r="E401" i="8"/>
  <c r="D401" i="8"/>
  <c r="H400" i="8"/>
  <c r="E400" i="8"/>
  <c r="D400" i="8"/>
  <c r="G400" i="8" s="1"/>
  <c r="H399" i="8"/>
  <c r="E399" i="8"/>
  <c r="D399" i="8"/>
  <c r="G399" i="8" s="1"/>
  <c r="E398" i="8"/>
  <c r="H398" i="8" s="1"/>
  <c r="D398" i="8"/>
  <c r="G398" i="8" s="1"/>
  <c r="G397" i="8"/>
  <c r="E397" i="8"/>
  <c r="H397" i="8" s="1"/>
  <c r="D397" i="8"/>
  <c r="G396" i="8"/>
  <c r="E396" i="8"/>
  <c r="D396" i="8"/>
  <c r="E395" i="8"/>
  <c r="H395" i="8" s="1"/>
  <c r="D395" i="8"/>
  <c r="G395" i="8" s="1"/>
  <c r="E394" i="8"/>
  <c r="D394" i="8"/>
  <c r="E393" i="8"/>
  <c r="D393" i="8"/>
  <c r="H392" i="8"/>
  <c r="E392" i="8"/>
  <c r="D392" i="8"/>
  <c r="H391" i="8"/>
  <c r="E391" i="8"/>
  <c r="D391" i="8"/>
  <c r="G391" i="8" s="1"/>
  <c r="H390" i="8"/>
  <c r="E390" i="8"/>
  <c r="D390" i="8"/>
  <c r="G390" i="8" s="1"/>
  <c r="E389" i="8"/>
  <c r="H389" i="8" s="1"/>
  <c r="D389" i="8"/>
  <c r="G389" i="8" s="1"/>
  <c r="E388" i="8"/>
  <c r="D388" i="8"/>
  <c r="G388" i="8" s="1"/>
  <c r="E387" i="8"/>
  <c r="H387" i="8" s="1"/>
  <c r="D387" i="8"/>
  <c r="G387" i="8" s="1"/>
  <c r="E386" i="8"/>
  <c r="D386" i="8"/>
  <c r="E385" i="8"/>
  <c r="D385" i="8"/>
  <c r="H384" i="8"/>
  <c r="E384" i="8"/>
  <c r="D384" i="8"/>
  <c r="G384" i="8" s="1"/>
  <c r="H383" i="8"/>
  <c r="G383" i="8"/>
  <c r="E383" i="8"/>
  <c r="D383" i="8"/>
  <c r="E382" i="8"/>
  <c r="H382" i="8" s="1"/>
  <c r="D382" i="8"/>
  <c r="G382" i="8" s="1"/>
  <c r="E381" i="8"/>
  <c r="H381" i="8" s="1"/>
  <c r="D381" i="8"/>
  <c r="G381" i="8" s="1"/>
  <c r="G380" i="8"/>
  <c r="E380" i="8"/>
  <c r="D380" i="8"/>
  <c r="G379" i="8"/>
  <c r="E379" i="8"/>
  <c r="H379" i="8" s="1"/>
  <c r="D379" i="8"/>
  <c r="E378" i="8"/>
  <c r="D378" i="8"/>
  <c r="E377" i="8"/>
  <c r="D377" i="8"/>
  <c r="H376" i="8"/>
  <c r="E376" i="8"/>
  <c r="D376" i="8"/>
  <c r="G376" i="8" s="1"/>
  <c r="H375" i="8"/>
  <c r="E375" i="8"/>
  <c r="D375" i="8"/>
  <c r="G375" i="8" s="1"/>
  <c r="E374" i="8"/>
  <c r="H374" i="8" s="1"/>
  <c r="D374" i="8"/>
  <c r="G374" i="8" s="1"/>
  <c r="G373" i="8"/>
  <c r="E373" i="8"/>
  <c r="H373" i="8" s="1"/>
  <c r="D373" i="8"/>
  <c r="E372" i="8"/>
  <c r="H372" i="8" s="1"/>
  <c r="D372" i="8"/>
  <c r="G372" i="8" s="1"/>
  <c r="E371" i="8"/>
  <c r="H371" i="8" s="1"/>
  <c r="D371" i="8"/>
  <c r="G371" i="8" s="1"/>
  <c r="E370" i="8"/>
  <c r="D370" i="8"/>
  <c r="E369" i="8"/>
  <c r="D369" i="8"/>
  <c r="H368" i="8"/>
  <c r="E368" i="8"/>
  <c r="D368" i="8"/>
  <c r="H367" i="8"/>
  <c r="E367" i="8"/>
  <c r="D367" i="8"/>
  <c r="G367" i="8" s="1"/>
  <c r="H366" i="8"/>
  <c r="E366" i="8"/>
  <c r="D366" i="8"/>
  <c r="G366" i="8" s="1"/>
  <c r="E365" i="8"/>
  <c r="H365" i="8" s="1"/>
  <c r="D365" i="8"/>
  <c r="G365" i="8" s="1"/>
  <c r="G364" i="8"/>
  <c r="E364" i="8"/>
  <c r="D364" i="8"/>
  <c r="E363" i="8"/>
  <c r="H363" i="8" s="1"/>
  <c r="D363" i="8"/>
  <c r="G363" i="8" s="1"/>
  <c r="E362" i="8"/>
  <c r="D362" i="8"/>
  <c r="E361" i="8"/>
  <c r="D361" i="8"/>
  <c r="H360" i="8"/>
  <c r="E360" i="8"/>
  <c r="D360" i="8"/>
  <c r="H359" i="8"/>
  <c r="E359" i="8"/>
  <c r="D359" i="8"/>
  <c r="G359" i="8" s="1"/>
  <c r="H358" i="8"/>
  <c r="E358" i="8"/>
  <c r="D358" i="8"/>
  <c r="G358" i="8" s="1"/>
  <c r="E357" i="8"/>
  <c r="H357" i="8" s="1"/>
  <c r="D357" i="8"/>
  <c r="G357" i="8" s="1"/>
  <c r="G356" i="8"/>
  <c r="E356" i="8"/>
  <c r="D356" i="8"/>
  <c r="G355" i="8"/>
  <c r="E355" i="8"/>
  <c r="H355" i="8" s="1"/>
  <c r="D355" i="8"/>
  <c r="H354" i="8"/>
  <c r="E354" i="8"/>
  <c r="D354" i="8"/>
  <c r="E353" i="8"/>
  <c r="D353" i="8"/>
  <c r="H352" i="8"/>
  <c r="E352" i="8"/>
  <c r="D352" i="8"/>
  <c r="G352" i="8" s="1"/>
  <c r="H351" i="8"/>
  <c r="E351" i="8"/>
  <c r="D351" i="8"/>
  <c r="G351" i="8" s="1"/>
  <c r="E350" i="8"/>
  <c r="H350" i="8" s="1"/>
  <c r="D350" i="8"/>
  <c r="G350" i="8" s="1"/>
  <c r="G349" i="8"/>
  <c r="E349" i="8"/>
  <c r="H349" i="8" s="1"/>
  <c r="D349" i="8"/>
  <c r="E348" i="8"/>
  <c r="H348" i="8" s="1"/>
  <c r="D348" i="8"/>
  <c r="G348" i="8" s="1"/>
  <c r="E347" i="8"/>
  <c r="H347" i="8" s="1"/>
  <c r="D347" i="8"/>
  <c r="G347" i="8" s="1"/>
  <c r="E346" i="8"/>
  <c r="D346" i="8"/>
  <c r="E345" i="8"/>
  <c r="H345" i="8" s="1"/>
  <c r="D345" i="8"/>
  <c r="G345" i="8" s="1"/>
  <c r="H344" i="8"/>
  <c r="E344" i="8"/>
  <c r="D344" i="8"/>
  <c r="H343" i="8"/>
  <c r="G343" i="8"/>
  <c r="E343" i="8"/>
  <c r="D343" i="8"/>
  <c r="H342" i="8"/>
  <c r="E342" i="8"/>
  <c r="D342" i="8"/>
  <c r="G342" i="8" s="1"/>
  <c r="G341" i="8"/>
  <c r="E341" i="8"/>
  <c r="H341" i="8" s="1"/>
  <c r="D341" i="8"/>
  <c r="G340" i="8"/>
  <c r="E340" i="8"/>
  <c r="D340" i="8"/>
  <c r="E339" i="8"/>
  <c r="H339" i="8" s="1"/>
  <c r="D339" i="8"/>
  <c r="G339" i="8" s="1"/>
  <c r="E338" i="8"/>
  <c r="D338" i="8"/>
  <c r="E337" i="8"/>
  <c r="D337" i="8"/>
  <c r="G337" i="8" s="1"/>
  <c r="H336" i="8"/>
  <c r="E336" i="8"/>
  <c r="D336" i="8"/>
  <c r="H335" i="8"/>
  <c r="E335" i="8"/>
  <c r="D335" i="8"/>
  <c r="G335" i="8" s="1"/>
  <c r="H334" i="8"/>
  <c r="E334" i="8"/>
  <c r="D334" i="8"/>
  <c r="G334" i="8" s="1"/>
  <c r="E333" i="8"/>
  <c r="H333" i="8" s="1"/>
  <c r="D333" i="8"/>
  <c r="G333" i="8" s="1"/>
  <c r="G332" i="8"/>
  <c r="E332" i="8"/>
  <c r="H332" i="8" s="1"/>
  <c r="D332" i="8"/>
  <c r="E331" i="8"/>
  <c r="H331" i="8" s="1"/>
  <c r="D331" i="8"/>
  <c r="G331" i="8" s="1"/>
  <c r="H330" i="8"/>
  <c r="E330" i="8"/>
  <c r="D330" i="8"/>
  <c r="E329" i="8"/>
  <c r="D329" i="8"/>
  <c r="H328" i="8"/>
  <c r="E328" i="8"/>
  <c r="D328" i="8"/>
  <c r="H327" i="8"/>
  <c r="G327" i="8"/>
  <c r="E327" i="8"/>
  <c r="D327" i="8"/>
  <c r="H326" i="8"/>
  <c r="E326" i="8"/>
  <c r="D326" i="8"/>
  <c r="G326" i="8" s="1"/>
  <c r="G325" i="8"/>
  <c r="E325" i="8"/>
  <c r="H325" i="8" s="1"/>
  <c r="D325" i="8"/>
  <c r="G324" i="8"/>
  <c r="E324" i="8"/>
  <c r="D324" i="8"/>
  <c r="G323" i="8"/>
  <c r="E323" i="8"/>
  <c r="H323" i="8" s="1"/>
  <c r="D323" i="8"/>
  <c r="H322" i="8"/>
  <c r="E322" i="8"/>
  <c r="D322" i="8"/>
  <c r="E321" i="8"/>
  <c r="D321" i="8"/>
  <c r="H320" i="8"/>
  <c r="E320" i="8"/>
  <c r="D320" i="8"/>
  <c r="G320" i="8" s="1"/>
  <c r="H319" i="8"/>
  <c r="G319" i="8"/>
  <c r="E319" i="8"/>
  <c r="D319" i="8"/>
  <c r="E318" i="8"/>
  <c r="H318" i="8" s="1"/>
  <c r="D318" i="8"/>
  <c r="G318" i="8" s="1"/>
  <c r="G317" i="8"/>
  <c r="E317" i="8"/>
  <c r="H317" i="8" s="1"/>
  <c r="D317" i="8"/>
  <c r="E316" i="8"/>
  <c r="D316" i="8"/>
  <c r="G315" i="8"/>
  <c r="E315" i="8"/>
  <c r="H315" i="8" s="1"/>
  <c r="D315" i="8"/>
  <c r="E314" i="8"/>
  <c r="D314" i="8"/>
  <c r="G314" i="8" s="1"/>
  <c r="E313" i="8"/>
  <c r="D313" i="8"/>
  <c r="H312" i="8"/>
  <c r="E312" i="8"/>
  <c r="D312" i="8"/>
  <c r="G312" i="8" s="1"/>
  <c r="H311" i="8"/>
  <c r="G311" i="8"/>
  <c r="E311" i="8"/>
  <c r="D311" i="8"/>
  <c r="E310" i="8"/>
  <c r="H310" i="8" s="1"/>
  <c r="D310" i="8"/>
  <c r="G310" i="8" s="1"/>
  <c r="E309" i="8"/>
  <c r="H309" i="8" s="1"/>
  <c r="D309" i="8"/>
  <c r="G309" i="8" s="1"/>
  <c r="E308" i="8"/>
  <c r="H308" i="8" s="1"/>
  <c r="D308" i="8"/>
  <c r="G308" i="8" s="1"/>
  <c r="E307" i="8"/>
  <c r="H307" i="8" s="1"/>
  <c r="D307" i="8"/>
  <c r="G307" i="8" s="1"/>
  <c r="E306" i="8"/>
  <c r="D306" i="8"/>
  <c r="E305" i="8"/>
  <c r="D305" i="8"/>
  <c r="H304" i="8"/>
  <c r="E304" i="8"/>
  <c r="D304" i="8"/>
  <c r="H303" i="8"/>
  <c r="E303" i="8"/>
  <c r="D303" i="8"/>
  <c r="G303" i="8" s="1"/>
  <c r="H302" i="8"/>
  <c r="E302" i="8"/>
  <c r="D302" i="8"/>
  <c r="G302" i="8" s="1"/>
  <c r="E301" i="8"/>
  <c r="H301" i="8" s="1"/>
  <c r="D301" i="8"/>
  <c r="G301" i="8" s="1"/>
  <c r="E300" i="8"/>
  <c r="D300" i="8"/>
  <c r="G300" i="8" s="1"/>
  <c r="E299" i="8"/>
  <c r="H299" i="8" s="1"/>
  <c r="D299" i="8"/>
  <c r="G299" i="8" s="1"/>
  <c r="E298" i="8"/>
  <c r="D298" i="8"/>
  <c r="G298" i="8" s="1"/>
  <c r="E297" i="8"/>
  <c r="D297" i="8"/>
  <c r="H296" i="8"/>
  <c r="E296" i="8"/>
  <c r="D296" i="8"/>
  <c r="H295" i="8"/>
  <c r="G295" i="8"/>
  <c r="E295" i="8"/>
  <c r="D295" i="8"/>
  <c r="H294" i="8"/>
  <c r="E294" i="8"/>
  <c r="D294" i="8"/>
  <c r="G294" i="8" s="1"/>
  <c r="G293" i="8"/>
  <c r="E293" i="8"/>
  <c r="H293" i="8" s="1"/>
  <c r="D293" i="8"/>
  <c r="E292" i="8"/>
  <c r="D292" i="8"/>
  <c r="G291" i="8"/>
  <c r="E291" i="8"/>
  <c r="H291" i="8" s="1"/>
  <c r="D291" i="8"/>
  <c r="E290" i="8"/>
  <c r="D290" i="8"/>
  <c r="E289" i="8"/>
  <c r="D289" i="8"/>
  <c r="H288" i="8"/>
  <c r="E288" i="8"/>
  <c r="D288" i="8"/>
  <c r="G288" i="8" s="1"/>
  <c r="H287" i="8"/>
  <c r="G287" i="8"/>
  <c r="E287" i="8"/>
  <c r="D287" i="8"/>
  <c r="E286" i="8"/>
  <c r="H286" i="8" s="1"/>
  <c r="D286" i="8"/>
  <c r="G286" i="8" s="1"/>
  <c r="E285" i="8"/>
  <c r="H285" i="8" s="1"/>
  <c r="D285" i="8"/>
  <c r="G285" i="8" s="1"/>
  <c r="E284" i="8"/>
  <c r="H284" i="8" s="1"/>
  <c r="D284" i="8"/>
  <c r="G284" i="8" s="1"/>
  <c r="E283" i="8"/>
  <c r="H283" i="8" s="1"/>
  <c r="D283" i="8"/>
  <c r="G283" i="8" s="1"/>
  <c r="E282" i="8"/>
  <c r="D282" i="8"/>
  <c r="E281" i="8"/>
  <c r="D281" i="8"/>
  <c r="H280" i="8"/>
  <c r="E280" i="8"/>
  <c r="D280" i="8"/>
  <c r="H279" i="8"/>
  <c r="E279" i="8"/>
  <c r="D279" i="8"/>
  <c r="G279" i="8" s="1"/>
  <c r="H278" i="8"/>
  <c r="E278" i="8"/>
  <c r="D278" i="8"/>
  <c r="G278" i="8" s="1"/>
  <c r="E277" i="8"/>
  <c r="H277" i="8" s="1"/>
  <c r="D277" i="8"/>
  <c r="G277" i="8" s="1"/>
  <c r="G276" i="8"/>
  <c r="E276" i="8"/>
  <c r="D276" i="8"/>
  <c r="E275" i="8"/>
  <c r="H275" i="8" s="1"/>
  <c r="D275" i="8"/>
  <c r="G275" i="8" s="1"/>
  <c r="E274" i="8"/>
  <c r="D274" i="8"/>
  <c r="G274" i="8" s="1"/>
  <c r="E273" i="8"/>
  <c r="D273" i="8"/>
  <c r="H272" i="8"/>
  <c r="E272" i="8"/>
  <c r="D272" i="8"/>
  <c r="H271" i="8"/>
  <c r="E271" i="8"/>
  <c r="D271" i="8"/>
  <c r="G271" i="8" s="1"/>
  <c r="H270" i="8"/>
  <c r="E270" i="8"/>
  <c r="D270" i="8"/>
  <c r="G270" i="8" s="1"/>
  <c r="E269" i="8"/>
  <c r="H269" i="8" s="1"/>
  <c r="D269" i="8"/>
  <c r="G269" i="8" s="1"/>
  <c r="E268" i="8"/>
  <c r="D268" i="8"/>
  <c r="G268" i="8" s="1"/>
  <c r="E267" i="8"/>
  <c r="H267" i="8" s="1"/>
  <c r="D267" i="8"/>
  <c r="G267" i="8" s="1"/>
  <c r="E266" i="8"/>
  <c r="D266" i="8"/>
  <c r="E265" i="8"/>
  <c r="D265" i="8"/>
  <c r="H264" i="8"/>
  <c r="E264" i="8"/>
  <c r="D264" i="8"/>
  <c r="H263" i="8"/>
  <c r="G263" i="8"/>
  <c r="E263" i="8"/>
  <c r="D263" i="8"/>
  <c r="H262" i="8"/>
  <c r="E262" i="8"/>
  <c r="D262" i="8"/>
  <c r="G262" i="8" s="1"/>
  <c r="G261" i="8"/>
  <c r="E261" i="8"/>
  <c r="H261" i="8" s="1"/>
  <c r="D261" i="8"/>
  <c r="E260" i="8"/>
  <c r="D260" i="8"/>
  <c r="G260" i="8" s="1"/>
  <c r="G259" i="8"/>
  <c r="E259" i="8"/>
  <c r="H259" i="8" s="1"/>
  <c r="D259" i="8"/>
  <c r="E258" i="8"/>
  <c r="D258" i="8"/>
  <c r="E257" i="8"/>
  <c r="D257" i="8"/>
  <c r="H256" i="8"/>
  <c r="E256" i="8"/>
  <c r="D256" i="8"/>
  <c r="G256" i="8" s="1"/>
  <c r="H255" i="8"/>
  <c r="G255" i="8"/>
  <c r="E255" i="8"/>
  <c r="D255" i="8"/>
  <c r="E254" i="8"/>
  <c r="H254" i="8" s="1"/>
  <c r="D254" i="8"/>
  <c r="G254" i="8" s="1"/>
  <c r="E253" i="8"/>
  <c r="H253" i="8" s="1"/>
  <c r="D253" i="8"/>
  <c r="G253" i="8" s="1"/>
  <c r="G252" i="8"/>
  <c r="E252" i="8"/>
  <c r="D252" i="8"/>
  <c r="G251" i="8"/>
  <c r="E251" i="8"/>
  <c r="H251" i="8" s="1"/>
  <c r="D251" i="8"/>
  <c r="E250" i="8"/>
  <c r="D250" i="8"/>
  <c r="E249" i="8"/>
  <c r="D249" i="8"/>
  <c r="H248" i="8"/>
  <c r="E248" i="8"/>
  <c r="D248" i="8"/>
  <c r="G248" i="8" s="1"/>
  <c r="H247" i="8"/>
  <c r="E247" i="8"/>
  <c r="D247" i="8"/>
  <c r="G247" i="8" s="1"/>
  <c r="E246" i="8"/>
  <c r="H246" i="8" s="1"/>
  <c r="D246" i="8"/>
  <c r="G246" i="8" s="1"/>
  <c r="E245" i="8"/>
  <c r="H245" i="8" s="1"/>
  <c r="D245" i="8"/>
  <c r="G245" i="8" s="1"/>
  <c r="G244" i="8"/>
  <c r="E244" i="8"/>
  <c r="H244" i="8" s="1"/>
  <c r="D244" i="8"/>
  <c r="E243" i="8"/>
  <c r="H243" i="8" s="1"/>
  <c r="D243" i="8"/>
  <c r="G243" i="8" s="1"/>
  <c r="E242" i="8"/>
  <c r="D242" i="8"/>
  <c r="E241" i="8"/>
  <c r="D241" i="8"/>
  <c r="H240" i="8"/>
  <c r="E240" i="8"/>
  <c r="D240" i="8"/>
  <c r="G240" i="8" s="1"/>
  <c r="H239" i="8"/>
  <c r="E239" i="8"/>
  <c r="D239" i="8"/>
  <c r="G239" i="8" s="1"/>
  <c r="E238" i="8"/>
  <c r="H238" i="8" s="1"/>
  <c r="D238" i="8"/>
  <c r="G238" i="8" s="1"/>
  <c r="E237" i="8"/>
  <c r="H237" i="8" s="1"/>
  <c r="D237" i="8"/>
  <c r="G237" i="8" s="1"/>
  <c r="E236" i="8"/>
  <c r="D236" i="8"/>
  <c r="G236" i="8" s="1"/>
  <c r="G235" i="8"/>
  <c r="E235" i="8"/>
  <c r="H235" i="8" s="1"/>
  <c r="D235" i="8"/>
  <c r="E234" i="8"/>
  <c r="D234" i="8"/>
  <c r="E233" i="8"/>
  <c r="D233" i="8"/>
  <c r="H232" i="8"/>
  <c r="E232" i="8"/>
  <c r="D232" i="8"/>
  <c r="H231" i="8"/>
  <c r="E231" i="8"/>
  <c r="D231" i="8"/>
  <c r="H230" i="8"/>
  <c r="E230" i="8"/>
  <c r="D230" i="8"/>
  <c r="G230" i="8" s="1"/>
  <c r="H229" i="8"/>
  <c r="E229" i="8"/>
  <c r="D229" i="8"/>
  <c r="G229" i="8" s="1"/>
  <c r="E228" i="8"/>
  <c r="H228" i="8" s="1"/>
  <c r="D228" i="8"/>
  <c r="G228" i="8" s="1"/>
  <c r="E227" i="8"/>
  <c r="H227" i="8" s="1"/>
  <c r="D227" i="8"/>
  <c r="G227" i="8" s="1"/>
  <c r="E226" i="8"/>
  <c r="D226" i="8"/>
  <c r="E225" i="8"/>
  <c r="D225" i="8"/>
  <c r="G225" i="8" s="1"/>
  <c r="H224" i="8"/>
  <c r="E224" i="8"/>
  <c r="D224" i="8"/>
  <c r="E223" i="8"/>
  <c r="H223" i="8" s="1"/>
  <c r="D223" i="8"/>
  <c r="G223" i="8" s="1"/>
  <c r="H222" i="8"/>
  <c r="E222" i="8"/>
  <c r="D222" i="8"/>
  <c r="G222" i="8" s="1"/>
  <c r="E221" i="8"/>
  <c r="H221" i="8" s="1"/>
  <c r="D221" i="8"/>
  <c r="G221" i="8" s="1"/>
  <c r="E220" i="8"/>
  <c r="H220" i="8" s="1"/>
  <c r="D220" i="8"/>
  <c r="G220" i="8" s="1"/>
  <c r="E219" i="8"/>
  <c r="H219" i="8" s="1"/>
  <c r="D219" i="8"/>
  <c r="G219" i="8" s="1"/>
  <c r="E218" i="8"/>
  <c r="D218" i="8"/>
  <c r="E217" i="8"/>
  <c r="D217" i="8"/>
  <c r="H216" i="8"/>
  <c r="E216" i="8"/>
  <c r="D216" i="8"/>
  <c r="G216" i="8" s="1"/>
  <c r="E215" i="8"/>
  <c r="H215" i="8" s="1"/>
  <c r="D215" i="8"/>
  <c r="G215" i="8" s="1"/>
  <c r="E214" i="8"/>
  <c r="H214" i="8" s="1"/>
  <c r="D214" i="8"/>
  <c r="G214" i="8" s="1"/>
  <c r="H213" i="8"/>
  <c r="E213" i="8"/>
  <c r="D213" i="8"/>
  <c r="G213" i="8" s="1"/>
  <c r="E212" i="8"/>
  <c r="D212" i="8"/>
  <c r="G212" i="8" s="1"/>
  <c r="G211" i="8"/>
  <c r="E211" i="8"/>
  <c r="H211" i="8" s="1"/>
  <c r="D211" i="8"/>
  <c r="E210" i="8"/>
  <c r="D210" i="8"/>
  <c r="E209" i="8"/>
  <c r="D209" i="8"/>
  <c r="H208" i="8"/>
  <c r="E208" i="8"/>
  <c r="D208" i="8"/>
  <c r="G208" i="8" s="1"/>
  <c r="H207" i="8"/>
  <c r="E207" i="8"/>
  <c r="D207" i="8"/>
  <c r="E206" i="8"/>
  <c r="H206" i="8" s="1"/>
  <c r="D206" i="8"/>
  <c r="G206" i="8" s="1"/>
  <c r="G205" i="8"/>
  <c r="E205" i="8"/>
  <c r="H205" i="8" s="1"/>
  <c r="D205" i="8"/>
  <c r="E204" i="8"/>
  <c r="D204" i="8"/>
  <c r="G204" i="8" s="1"/>
  <c r="G203" i="8"/>
  <c r="E203" i="8"/>
  <c r="H203" i="8" s="1"/>
  <c r="D203" i="8"/>
  <c r="H202" i="8"/>
  <c r="E202" i="8"/>
  <c r="D202" i="8"/>
  <c r="E201" i="8"/>
  <c r="D201" i="8"/>
  <c r="H200" i="8"/>
  <c r="E200" i="8"/>
  <c r="D200" i="8"/>
  <c r="H199" i="8"/>
  <c r="E199" i="8"/>
  <c r="D199" i="8"/>
  <c r="H198" i="8"/>
  <c r="E198" i="8"/>
  <c r="D198" i="8"/>
  <c r="G198" i="8" s="1"/>
  <c r="H197" i="8"/>
  <c r="E197" i="8"/>
  <c r="D197" i="8"/>
  <c r="G197" i="8" s="1"/>
  <c r="G196" i="8"/>
  <c r="E196" i="8"/>
  <c r="H196" i="8" s="1"/>
  <c r="D196" i="8"/>
  <c r="E195" i="8"/>
  <c r="H195" i="8" s="1"/>
  <c r="D195" i="8"/>
  <c r="G195" i="8" s="1"/>
  <c r="E194" i="8"/>
  <c r="D194" i="8"/>
  <c r="G194" i="8" s="1"/>
  <c r="E193" i="8"/>
  <c r="D193" i="8"/>
  <c r="H192" i="8"/>
  <c r="E192" i="8"/>
  <c r="D192" i="8"/>
  <c r="G191" i="8"/>
  <c r="E191" i="8"/>
  <c r="H191" i="8" s="1"/>
  <c r="D191" i="8"/>
  <c r="H190" i="8"/>
  <c r="E190" i="8"/>
  <c r="D190" i="8"/>
  <c r="G190" i="8" s="1"/>
  <c r="G189" i="8"/>
  <c r="E189" i="8"/>
  <c r="H189" i="8" s="1"/>
  <c r="D189" i="8"/>
  <c r="G188" i="8"/>
  <c r="E188" i="8"/>
  <c r="H188" i="8" s="1"/>
  <c r="D188" i="8"/>
  <c r="E187" i="8"/>
  <c r="H187" i="8" s="1"/>
  <c r="D187" i="8"/>
  <c r="G187" i="8" s="1"/>
  <c r="E186" i="8"/>
  <c r="D186" i="8"/>
  <c r="E185" i="8"/>
  <c r="D185" i="8"/>
  <c r="E184" i="8"/>
  <c r="H184" i="8" s="1"/>
  <c r="D184" i="8"/>
  <c r="G184" i="8" s="1"/>
  <c r="G183" i="8"/>
  <c r="E183" i="8"/>
  <c r="H183" i="8" s="1"/>
  <c r="D183" i="8"/>
  <c r="H182" i="8"/>
  <c r="E182" i="8"/>
  <c r="D182" i="8"/>
  <c r="G182" i="8" s="1"/>
  <c r="H181" i="8"/>
  <c r="E181" i="8"/>
  <c r="D181" i="8"/>
  <c r="G181" i="8" s="1"/>
  <c r="E180" i="8"/>
  <c r="H180" i="8" s="1"/>
  <c r="D180" i="8"/>
  <c r="G180" i="8" s="1"/>
  <c r="H179" i="8"/>
  <c r="E179" i="8"/>
  <c r="D179" i="8"/>
  <c r="E178" i="8"/>
  <c r="D178" i="8"/>
  <c r="E177" i="8"/>
  <c r="D177" i="8"/>
  <c r="E176" i="8"/>
  <c r="H176" i="8" s="1"/>
  <c r="D176" i="8"/>
  <c r="G176" i="8" s="1"/>
  <c r="E175" i="8"/>
  <c r="H175" i="8" s="1"/>
  <c r="D175" i="8"/>
  <c r="G175" i="8" s="1"/>
  <c r="H174" i="8"/>
  <c r="E174" i="8"/>
  <c r="D174" i="8"/>
  <c r="G174" i="8" s="1"/>
  <c r="H173" i="8"/>
  <c r="E173" i="8"/>
  <c r="D173" i="8"/>
  <c r="G173" i="8" s="1"/>
  <c r="E172" i="8"/>
  <c r="H172" i="8" s="1"/>
  <c r="D172" i="8"/>
  <c r="G172" i="8" s="1"/>
  <c r="H171" i="8"/>
  <c r="E171" i="8"/>
  <c r="D171" i="8"/>
  <c r="E170" i="8"/>
  <c r="D170" i="8"/>
  <c r="E169" i="8"/>
  <c r="D169" i="8"/>
  <c r="E168" i="8"/>
  <c r="H168" i="8" s="1"/>
  <c r="D168" i="8"/>
  <c r="G168" i="8" s="1"/>
  <c r="E167" i="8"/>
  <c r="H167" i="8" s="1"/>
  <c r="D167" i="8"/>
  <c r="G167" i="8" s="1"/>
  <c r="H166" i="8"/>
  <c r="E166" i="8"/>
  <c r="D166" i="8"/>
  <c r="G166" i="8" s="1"/>
  <c r="H165" i="8"/>
  <c r="E165" i="8"/>
  <c r="D165" i="8"/>
  <c r="G165" i="8" s="1"/>
  <c r="E164" i="8"/>
  <c r="H164" i="8" s="1"/>
  <c r="D164" i="8"/>
  <c r="G164" i="8" s="1"/>
  <c r="H163" i="8"/>
  <c r="E163" i="8"/>
  <c r="D163" i="8"/>
  <c r="E162" i="8"/>
  <c r="D162" i="8"/>
  <c r="E161" i="8"/>
  <c r="H161" i="8" s="1"/>
  <c r="D161" i="8"/>
  <c r="G161" i="8" s="1"/>
  <c r="E160" i="8"/>
  <c r="H160" i="8" s="1"/>
  <c r="D160" i="8"/>
  <c r="G160" i="8" s="1"/>
  <c r="E159" i="8"/>
  <c r="H159" i="8" s="1"/>
  <c r="D159" i="8"/>
  <c r="G159" i="8" s="1"/>
  <c r="H158" i="8"/>
  <c r="E158" i="8"/>
  <c r="D158" i="8"/>
  <c r="G158" i="8" s="1"/>
  <c r="H157" i="8"/>
  <c r="E157" i="8"/>
  <c r="D157" i="8"/>
  <c r="G157" i="8" s="1"/>
  <c r="E156" i="8"/>
  <c r="H156" i="8" s="1"/>
  <c r="D156" i="8"/>
  <c r="G156" i="8" s="1"/>
  <c r="H155" i="8"/>
  <c r="E155" i="8"/>
  <c r="D155" i="8"/>
  <c r="H154" i="8"/>
  <c r="E154" i="8"/>
  <c r="D154" i="8"/>
  <c r="E153" i="8"/>
  <c r="D153" i="8"/>
  <c r="E152" i="8"/>
  <c r="H152" i="8" s="1"/>
  <c r="D152" i="8"/>
  <c r="G152" i="8" s="1"/>
  <c r="E151" i="8"/>
  <c r="H151" i="8" s="1"/>
  <c r="D151" i="8"/>
  <c r="G151" i="8" s="1"/>
  <c r="H150" i="8"/>
  <c r="E150" i="8"/>
  <c r="D150" i="8"/>
  <c r="G150" i="8" s="1"/>
  <c r="H149" i="8"/>
  <c r="E149" i="8"/>
  <c r="D149" i="8"/>
  <c r="G149" i="8" s="1"/>
  <c r="E148" i="8"/>
  <c r="H148" i="8" s="1"/>
  <c r="D148" i="8"/>
  <c r="G148" i="8" s="1"/>
  <c r="H147" i="8"/>
  <c r="E147" i="8"/>
  <c r="D147" i="8"/>
  <c r="E146" i="8"/>
  <c r="D146" i="8"/>
  <c r="E145" i="8"/>
  <c r="D145" i="8"/>
  <c r="E144" i="8"/>
  <c r="H144" i="8" s="1"/>
  <c r="D144" i="8"/>
  <c r="G144" i="8" s="1"/>
  <c r="E143" i="8"/>
  <c r="H143" i="8" s="1"/>
  <c r="D143" i="8"/>
  <c r="G143" i="8" s="1"/>
  <c r="H142" i="8"/>
  <c r="E142" i="8"/>
  <c r="D142" i="8"/>
  <c r="G142" i="8" s="1"/>
  <c r="H141" i="8"/>
  <c r="E141" i="8"/>
  <c r="D141" i="8"/>
  <c r="G141" i="8" s="1"/>
  <c r="E140" i="8"/>
  <c r="H140" i="8" s="1"/>
  <c r="D140" i="8"/>
  <c r="G140" i="8" s="1"/>
  <c r="H139" i="8"/>
  <c r="E139" i="8"/>
  <c r="D139" i="8"/>
  <c r="E138" i="8"/>
  <c r="D138" i="8"/>
  <c r="E137" i="8"/>
  <c r="D137" i="8"/>
  <c r="G137" i="8" s="1"/>
  <c r="E136" i="8"/>
  <c r="H136" i="8" s="1"/>
  <c r="D136" i="8"/>
  <c r="G136" i="8" s="1"/>
  <c r="E135" i="8"/>
  <c r="H135" i="8" s="1"/>
  <c r="D135" i="8"/>
  <c r="G135" i="8" s="1"/>
  <c r="H134" i="8"/>
  <c r="E134" i="8"/>
  <c r="D134" i="8"/>
  <c r="G134" i="8" s="1"/>
  <c r="H133" i="8"/>
  <c r="E133" i="8"/>
  <c r="D133" i="8"/>
  <c r="G133" i="8" s="1"/>
  <c r="E132" i="8"/>
  <c r="H132" i="8" s="1"/>
  <c r="D132" i="8"/>
  <c r="G132" i="8" s="1"/>
  <c r="H131" i="8"/>
  <c r="E131" i="8"/>
  <c r="D131" i="8"/>
  <c r="G130" i="8"/>
  <c r="E130" i="8"/>
  <c r="D130" i="8"/>
  <c r="E129" i="8"/>
  <c r="D129" i="8"/>
  <c r="E128" i="8"/>
  <c r="H128" i="8" s="1"/>
  <c r="D128" i="8"/>
  <c r="G128" i="8" s="1"/>
  <c r="E127" i="8"/>
  <c r="H127" i="8" s="1"/>
  <c r="D127" i="8"/>
  <c r="G127" i="8" s="1"/>
  <c r="H126" i="8"/>
  <c r="E126" i="8"/>
  <c r="D126" i="8"/>
  <c r="G126" i="8" s="1"/>
  <c r="H125" i="8"/>
  <c r="E125" i="8"/>
  <c r="D125" i="8"/>
  <c r="G125" i="8" s="1"/>
  <c r="E124" i="8"/>
  <c r="H124" i="8" s="1"/>
  <c r="D124" i="8"/>
  <c r="G124" i="8" s="1"/>
  <c r="H123" i="8"/>
  <c r="E123" i="8"/>
  <c r="D123" i="8"/>
  <c r="E122" i="8"/>
  <c r="D122" i="8"/>
  <c r="E121" i="8"/>
  <c r="H121" i="8" s="1"/>
  <c r="D121" i="8"/>
  <c r="E120" i="8"/>
  <c r="H120" i="8" s="1"/>
  <c r="D120" i="8"/>
  <c r="G120" i="8" s="1"/>
  <c r="E119" i="8"/>
  <c r="H119" i="8" s="1"/>
  <c r="D119" i="8"/>
  <c r="G119" i="8" s="1"/>
  <c r="H118" i="8"/>
  <c r="E118" i="8"/>
  <c r="D118" i="8"/>
  <c r="G118" i="8" s="1"/>
  <c r="H117" i="8"/>
  <c r="E117" i="8"/>
  <c r="D117" i="8"/>
  <c r="G117" i="8" s="1"/>
  <c r="E116" i="8"/>
  <c r="H116" i="8" s="1"/>
  <c r="D116" i="8"/>
  <c r="G116" i="8" s="1"/>
  <c r="H115" i="8"/>
  <c r="E115" i="8"/>
  <c r="D115" i="8"/>
  <c r="E114" i="8"/>
  <c r="D114" i="8"/>
  <c r="E113" i="8"/>
  <c r="D113" i="8"/>
  <c r="E112" i="8"/>
  <c r="H112" i="8" s="1"/>
  <c r="D112" i="8"/>
  <c r="G112" i="8" s="1"/>
  <c r="E111" i="8"/>
  <c r="H111" i="8" s="1"/>
  <c r="D111" i="8"/>
  <c r="G111" i="8" s="1"/>
  <c r="H110" i="8"/>
  <c r="E110" i="8"/>
  <c r="D110" i="8"/>
  <c r="G110" i="8" s="1"/>
  <c r="H109" i="8"/>
  <c r="E109" i="8"/>
  <c r="D109" i="8"/>
  <c r="G109" i="8" s="1"/>
  <c r="E108" i="8"/>
  <c r="H108" i="8" s="1"/>
  <c r="D108" i="8"/>
  <c r="G108" i="8" s="1"/>
  <c r="H107" i="8"/>
  <c r="E107" i="8"/>
  <c r="D107" i="8"/>
  <c r="E106" i="8"/>
  <c r="D106" i="8"/>
  <c r="E105" i="8"/>
  <c r="D105" i="8"/>
  <c r="E104" i="8"/>
  <c r="H104" i="8" s="1"/>
  <c r="D104" i="8"/>
  <c r="G104" i="8" s="1"/>
  <c r="E103" i="8"/>
  <c r="H103" i="8" s="1"/>
  <c r="D103" i="8"/>
  <c r="G103" i="8" s="1"/>
  <c r="H102" i="8"/>
  <c r="E102" i="8"/>
  <c r="D102" i="8"/>
  <c r="G102" i="8" s="1"/>
  <c r="H101" i="8"/>
  <c r="E101" i="8"/>
  <c r="D101" i="8"/>
  <c r="G101" i="8" s="1"/>
  <c r="E100" i="8"/>
  <c r="H100" i="8" s="1"/>
  <c r="D100" i="8"/>
  <c r="G100" i="8" s="1"/>
  <c r="H99" i="8"/>
  <c r="E99" i="8"/>
  <c r="D99" i="8"/>
  <c r="E98" i="8"/>
  <c r="D98" i="8"/>
  <c r="E97" i="8"/>
  <c r="H97" i="8" s="1"/>
  <c r="D97" i="8"/>
  <c r="G97" i="8" s="1"/>
  <c r="E96" i="8"/>
  <c r="H96" i="8" s="1"/>
  <c r="D96" i="8"/>
  <c r="G96" i="8" s="1"/>
  <c r="E95" i="8"/>
  <c r="H95" i="8" s="1"/>
  <c r="D95" i="8"/>
  <c r="G95" i="8" s="1"/>
  <c r="H94" i="8"/>
  <c r="E94" i="8"/>
  <c r="D94" i="8"/>
  <c r="G94" i="8" s="1"/>
  <c r="H93" i="8"/>
  <c r="E93" i="8"/>
  <c r="D93" i="8"/>
  <c r="G93" i="8" s="1"/>
  <c r="E92" i="8"/>
  <c r="H92" i="8" s="1"/>
  <c r="D92" i="8"/>
  <c r="G92" i="8" s="1"/>
  <c r="H91" i="8"/>
  <c r="E91" i="8"/>
  <c r="D91" i="8"/>
  <c r="H90" i="8"/>
  <c r="E90" i="8"/>
  <c r="D90" i="8"/>
  <c r="E89" i="8"/>
  <c r="D89" i="8"/>
  <c r="E88" i="8"/>
  <c r="H88" i="8" s="1"/>
  <c r="D88" i="8"/>
  <c r="G88" i="8" s="1"/>
  <c r="E87" i="8"/>
  <c r="H87" i="8" s="1"/>
  <c r="D87" i="8"/>
  <c r="G87" i="8" s="1"/>
  <c r="H86" i="8"/>
  <c r="E86" i="8"/>
  <c r="D86" i="8"/>
  <c r="G86" i="8" s="1"/>
  <c r="H85" i="8"/>
  <c r="E85" i="8"/>
  <c r="D85" i="8"/>
  <c r="G85" i="8" s="1"/>
  <c r="E84" i="8"/>
  <c r="H84" i="8" s="1"/>
  <c r="D84" i="8"/>
  <c r="G84" i="8" s="1"/>
  <c r="H83" i="8"/>
  <c r="E83" i="8"/>
  <c r="D83" i="8"/>
  <c r="E82" i="8"/>
  <c r="D82" i="8"/>
  <c r="E81" i="8"/>
  <c r="D81" i="8"/>
  <c r="E80" i="8"/>
  <c r="H80" i="8" s="1"/>
  <c r="D80" i="8"/>
  <c r="G80" i="8" s="1"/>
  <c r="E79" i="8"/>
  <c r="H79" i="8" s="1"/>
  <c r="D79" i="8"/>
  <c r="G79" i="8" s="1"/>
  <c r="H78" i="8"/>
  <c r="E78" i="8"/>
  <c r="D78" i="8"/>
  <c r="G78" i="8" s="1"/>
  <c r="H77" i="8"/>
  <c r="E77" i="8"/>
  <c r="D77" i="8"/>
  <c r="G77" i="8" s="1"/>
  <c r="E76" i="8"/>
  <c r="H76" i="8" s="1"/>
  <c r="D76" i="8"/>
  <c r="G76" i="8" s="1"/>
  <c r="H75" i="8"/>
  <c r="E75" i="8"/>
  <c r="D75" i="8"/>
  <c r="E74" i="8"/>
  <c r="D74" i="8"/>
  <c r="E73" i="8"/>
  <c r="D73" i="8"/>
  <c r="G73" i="8" s="1"/>
  <c r="E72" i="8"/>
  <c r="H72" i="8" s="1"/>
  <c r="D72" i="8"/>
  <c r="G72" i="8" s="1"/>
  <c r="E71" i="8"/>
  <c r="H71" i="8" s="1"/>
  <c r="D71" i="8"/>
  <c r="G71" i="8" s="1"/>
  <c r="H70" i="8"/>
  <c r="E70" i="8"/>
  <c r="D70" i="8"/>
  <c r="G70" i="8" s="1"/>
  <c r="H69" i="8"/>
  <c r="E69" i="8"/>
  <c r="D69" i="8"/>
  <c r="G69" i="8" s="1"/>
  <c r="E68" i="8"/>
  <c r="H68" i="8" s="1"/>
  <c r="D68" i="8"/>
  <c r="G68" i="8" s="1"/>
  <c r="H67" i="8"/>
  <c r="E67" i="8"/>
  <c r="D67" i="8"/>
  <c r="G66" i="8"/>
  <c r="E66" i="8"/>
  <c r="D66" i="8"/>
  <c r="E65" i="8"/>
  <c r="D65" i="8"/>
  <c r="E64" i="8"/>
  <c r="H64" i="8" s="1"/>
  <c r="D64" i="8"/>
  <c r="G64" i="8" s="1"/>
  <c r="E63" i="8"/>
  <c r="H63" i="8" s="1"/>
  <c r="D63" i="8"/>
  <c r="G63" i="8" s="1"/>
  <c r="H62" i="8"/>
  <c r="E62" i="8"/>
  <c r="D62" i="8"/>
  <c r="G62" i="8" s="1"/>
  <c r="H61" i="8"/>
  <c r="E61" i="8"/>
  <c r="D61" i="8"/>
  <c r="G61" i="8" s="1"/>
  <c r="E60" i="8"/>
  <c r="H60" i="8" s="1"/>
  <c r="D60" i="8"/>
  <c r="G60" i="8" s="1"/>
  <c r="H59" i="8"/>
  <c r="E59" i="8"/>
  <c r="D59" i="8"/>
  <c r="E58" i="8"/>
  <c r="D58" i="8"/>
  <c r="E57" i="8"/>
  <c r="H57" i="8" s="1"/>
  <c r="D57" i="8"/>
  <c r="E56" i="8"/>
  <c r="H56" i="8" s="1"/>
  <c r="D56" i="8"/>
  <c r="G56" i="8" s="1"/>
  <c r="E55" i="8"/>
  <c r="H55" i="8" s="1"/>
  <c r="D55" i="8"/>
  <c r="G55" i="8" s="1"/>
  <c r="H54" i="8"/>
  <c r="E54" i="8"/>
  <c r="D54" i="8"/>
  <c r="G54" i="8" s="1"/>
  <c r="H53" i="8"/>
  <c r="E53" i="8"/>
  <c r="D53" i="8"/>
  <c r="G53" i="8" s="1"/>
  <c r="E52" i="8"/>
  <c r="H52" i="8" s="1"/>
  <c r="D52" i="8"/>
  <c r="G52" i="8" s="1"/>
  <c r="H51" i="8"/>
  <c r="E51" i="8"/>
  <c r="D51" i="8"/>
  <c r="E50" i="8"/>
  <c r="D50" i="8"/>
  <c r="E49" i="8"/>
  <c r="D49" i="8"/>
  <c r="E48" i="8"/>
  <c r="H48" i="8" s="1"/>
  <c r="D48" i="8"/>
  <c r="G48" i="8" s="1"/>
  <c r="E47" i="8"/>
  <c r="H47" i="8" s="1"/>
  <c r="D47" i="8"/>
  <c r="G47" i="8" s="1"/>
  <c r="E46" i="8"/>
  <c r="H46" i="8" s="1"/>
  <c r="D46" i="8"/>
  <c r="G46" i="8" s="1"/>
  <c r="H45" i="8"/>
  <c r="E45" i="8"/>
  <c r="D45" i="8"/>
  <c r="G45" i="8" s="1"/>
  <c r="E44" i="8"/>
  <c r="H44" i="8" s="1"/>
  <c r="D44" i="8"/>
  <c r="G44" i="8" s="1"/>
  <c r="H43" i="8"/>
  <c r="E43" i="8"/>
  <c r="D43" i="8"/>
  <c r="E42" i="8"/>
  <c r="D42" i="8"/>
  <c r="E41" i="8"/>
  <c r="H41" i="8" s="1"/>
  <c r="D41" i="8"/>
  <c r="G40" i="8"/>
  <c r="E40" i="8"/>
  <c r="H40" i="8" s="1"/>
  <c r="D40" i="8"/>
  <c r="G39" i="8"/>
  <c r="E39" i="8"/>
  <c r="H39" i="8" s="1"/>
  <c r="D39" i="8"/>
  <c r="E38" i="8"/>
  <c r="H38" i="8" s="1"/>
  <c r="D38" i="8"/>
  <c r="G38" i="8" s="1"/>
  <c r="H37" i="8"/>
  <c r="E37" i="8"/>
  <c r="D37" i="8"/>
  <c r="G37" i="8" s="1"/>
  <c r="E36" i="8"/>
  <c r="H36" i="8" s="1"/>
  <c r="D36" i="8"/>
  <c r="G36" i="8" s="1"/>
  <c r="H35" i="8"/>
  <c r="E35" i="8"/>
  <c r="D35" i="8"/>
  <c r="G35" i="8" s="1"/>
  <c r="E34" i="8"/>
  <c r="D34" i="8"/>
  <c r="E33" i="8"/>
  <c r="D33" i="8"/>
  <c r="G33" i="8" s="1"/>
  <c r="E32" i="8"/>
  <c r="H32" i="8" s="1"/>
  <c r="D32" i="8"/>
  <c r="G32" i="8" s="1"/>
  <c r="E31" i="8"/>
  <c r="H31" i="8" s="1"/>
  <c r="D31" i="8"/>
  <c r="G31" i="8" s="1"/>
  <c r="E30" i="8"/>
  <c r="H30" i="8" s="1"/>
  <c r="D30" i="8"/>
  <c r="G30" i="8" s="1"/>
  <c r="H29" i="8"/>
  <c r="E29" i="8"/>
  <c r="D29" i="8"/>
  <c r="G29" i="8" s="1"/>
  <c r="E28" i="8"/>
  <c r="H28" i="8" s="1"/>
  <c r="D28" i="8"/>
  <c r="G28" i="8" s="1"/>
  <c r="H27" i="8"/>
  <c r="E27" i="8"/>
  <c r="D27" i="8"/>
  <c r="G27" i="8" s="1"/>
  <c r="E26" i="8"/>
  <c r="D26" i="8"/>
  <c r="G26" i="8" s="1"/>
  <c r="E25" i="8"/>
  <c r="D25" i="8"/>
  <c r="G24" i="8"/>
  <c r="E24" i="8"/>
  <c r="H24" i="8" s="1"/>
  <c r="D24" i="8"/>
  <c r="G23" i="8"/>
  <c r="E23" i="8"/>
  <c r="H23" i="8" s="1"/>
  <c r="D23" i="8"/>
  <c r="E22" i="8"/>
  <c r="H22" i="8" s="1"/>
  <c r="D22" i="8"/>
  <c r="G22" i="8" s="1"/>
  <c r="H21" i="8"/>
  <c r="E21" i="8"/>
  <c r="D21" i="8"/>
  <c r="G21" i="8" s="1"/>
  <c r="E20" i="8"/>
  <c r="H20" i="8" s="1"/>
  <c r="D20" i="8"/>
  <c r="G20" i="8" s="1"/>
  <c r="H19" i="8"/>
  <c r="E19" i="8"/>
  <c r="D19" i="8"/>
  <c r="G19" i="8" s="1"/>
  <c r="E18" i="8"/>
  <c r="D18" i="8"/>
  <c r="E17" i="8"/>
  <c r="D17" i="8"/>
  <c r="G17" i="8" s="1"/>
  <c r="E16" i="8"/>
  <c r="H16" i="8" s="1"/>
  <c r="D16" i="8"/>
  <c r="G16" i="8" s="1"/>
  <c r="E15" i="8"/>
  <c r="H15" i="8" s="1"/>
  <c r="D15" i="8"/>
  <c r="G15" i="8" s="1"/>
  <c r="E14" i="8"/>
  <c r="H14" i="8" s="1"/>
  <c r="D14" i="8"/>
  <c r="G14" i="8" s="1"/>
  <c r="H13" i="8"/>
  <c r="E13" i="8"/>
  <c r="D13" i="8"/>
  <c r="G13" i="8" s="1"/>
  <c r="E12" i="8"/>
  <c r="H12" i="8" s="1"/>
  <c r="D12" i="8"/>
  <c r="G12" i="8" s="1"/>
  <c r="H11" i="8"/>
  <c r="E11" i="8"/>
  <c r="D11" i="8"/>
  <c r="G11" i="8" s="1"/>
  <c r="E10" i="8"/>
  <c r="D10" i="8"/>
  <c r="G10" i="8" s="1"/>
  <c r="E9" i="8"/>
  <c r="D9" i="8"/>
  <c r="G8" i="8"/>
  <c r="E8" i="8"/>
  <c r="H8" i="8" s="1"/>
  <c r="D8" i="8"/>
  <c r="E7" i="8"/>
  <c r="H7" i="8" s="1"/>
  <c r="D7" i="8"/>
  <c r="G7" i="8" s="1"/>
  <c r="E6" i="8"/>
  <c r="H6" i="8" s="1"/>
  <c r="D6" i="8"/>
  <c r="G6" i="8" s="1"/>
  <c r="H5" i="8"/>
  <c r="E5" i="8"/>
  <c r="D5" i="8"/>
  <c r="G5" i="8" s="1"/>
  <c r="E4" i="8"/>
  <c r="H4" i="8" s="1"/>
  <c r="D4" i="8"/>
  <c r="G4" i="8" s="1"/>
  <c r="H3" i="8"/>
  <c r="E3" i="8"/>
  <c r="D3" i="8"/>
  <c r="G3" i="8" s="1"/>
  <c r="H2" i="8"/>
  <c r="E2" i="8"/>
  <c r="D2" i="8"/>
  <c r="G2" i="8" s="1"/>
  <c r="E522" i="7"/>
  <c r="D522" i="7"/>
  <c r="G522" i="7" s="1"/>
  <c r="E521" i="7"/>
  <c r="H521" i="7" s="1"/>
  <c r="D521" i="7"/>
  <c r="E520" i="7"/>
  <c r="H520" i="7" s="1"/>
  <c r="D520" i="7"/>
  <c r="G520" i="7" s="1"/>
  <c r="H519" i="7"/>
  <c r="E519" i="7"/>
  <c r="D519" i="7"/>
  <c r="E518" i="7"/>
  <c r="H518" i="7" s="1"/>
  <c r="D518" i="7"/>
  <c r="G518" i="7" s="1"/>
  <c r="H517" i="7"/>
  <c r="E517" i="7"/>
  <c r="D517" i="7"/>
  <c r="G517" i="7" s="1"/>
  <c r="G516" i="7"/>
  <c r="E516" i="7"/>
  <c r="H516" i="7" s="1"/>
  <c r="D516" i="7"/>
  <c r="E515" i="7"/>
  <c r="D515" i="7"/>
  <c r="G515" i="7" s="1"/>
  <c r="E514" i="7"/>
  <c r="D514" i="7"/>
  <c r="E513" i="7"/>
  <c r="H513" i="7" s="1"/>
  <c r="D513" i="7"/>
  <c r="G513" i="7" s="1"/>
  <c r="E512" i="7"/>
  <c r="H512" i="7" s="1"/>
  <c r="D512" i="7"/>
  <c r="G512" i="7" s="1"/>
  <c r="E511" i="7"/>
  <c r="D511" i="7"/>
  <c r="E510" i="7"/>
  <c r="H510" i="7" s="1"/>
  <c r="D510" i="7"/>
  <c r="G510" i="7" s="1"/>
  <c r="H509" i="7"/>
  <c r="E509" i="7"/>
  <c r="D509" i="7"/>
  <c r="G509" i="7" s="1"/>
  <c r="G508" i="7"/>
  <c r="E508" i="7"/>
  <c r="H508" i="7" s="1"/>
  <c r="D508" i="7"/>
  <c r="E507" i="7"/>
  <c r="D507" i="7"/>
  <c r="G506" i="7"/>
  <c r="E506" i="7"/>
  <c r="D506" i="7"/>
  <c r="H505" i="7"/>
  <c r="E505" i="7"/>
  <c r="D505" i="7"/>
  <c r="G505" i="7" s="1"/>
  <c r="E504" i="7"/>
  <c r="H504" i="7" s="1"/>
  <c r="D504" i="7"/>
  <c r="G504" i="7" s="1"/>
  <c r="H503" i="7"/>
  <c r="E503" i="7"/>
  <c r="D503" i="7"/>
  <c r="E502" i="7"/>
  <c r="H502" i="7" s="1"/>
  <c r="D502" i="7"/>
  <c r="G502" i="7" s="1"/>
  <c r="H501" i="7"/>
  <c r="E501" i="7"/>
  <c r="D501" i="7"/>
  <c r="G501" i="7" s="1"/>
  <c r="E500" i="7"/>
  <c r="H500" i="7" s="1"/>
  <c r="D500" i="7"/>
  <c r="G500" i="7" s="1"/>
  <c r="E499" i="7"/>
  <c r="D499" i="7"/>
  <c r="E498" i="7"/>
  <c r="D498" i="7"/>
  <c r="E497" i="7"/>
  <c r="H497" i="7" s="1"/>
  <c r="D497" i="7"/>
  <c r="G497" i="7" s="1"/>
  <c r="E496" i="7"/>
  <c r="H496" i="7" s="1"/>
  <c r="D496" i="7"/>
  <c r="G496" i="7" s="1"/>
  <c r="E495" i="7"/>
  <c r="D495" i="7"/>
  <c r="E494" i="7"/>
  <c r="H494" i="7" s="1"/>
  <c r="D494" i="7"/>
  <c r="G494" i="7" s="1"/>
  <c r="H493" i="7"/>
  <c r="E493" i="7"/>
  <c r="D493" i="7"/>
  <c r="G493" i="7" s="1"/>
  <c r="E492" i="7"/>
  <c r="H492" i="7" s="1"/>
  <c r="D492" i="7"/>
  <c r="G492" i="7" s="1"/>
  <c r="E491" i="7"/>
  <c r="D491" i="7"/>
  <c r="H490" i="7"/>
  <c r="E490" i="7"/>
  <c r="D490" i="7"/>
  <c r="E489" i="7"/>
  <c r="H489" i="7" s="1"/>
  <c r="D489" i="7"/>
  <c r="G489" i="7" s="1"/>
  <c r="E488" i="7"/>
  <c r="H488" i="7" s="1"/>
  <c r="D488" i="7"/>
  <c r="G488" i="7" s="1"/>
  <c r="G487" i="7"/>
  <c r="E487" i="7"/>
  <c r="D487" i="7"/>
  <c r="E486" i="7"/>
  <c r="H486" i="7" s="1"/>
  <c r="D486" i="7"/>
  <c r="G486" i="7" s="1"/>
  <c r="H485" i="7"/>
  <c r="E485" i="7"/>
  <c r="D485" i="7"/>
  <c r="G485" i="7" s="1"/>
  <c r="G484" i="7"/>
  <c r="E484" i="7"/>
  <c r="H484" i="7" s="1"/>
  <c r="D484" i="7"/>
  <c r="E483" i="7"/>
  <c r="D483" i="7"/>
  <c r="E482" i="7"/>
  <c r="D482" i="7"/>
  <c r="H481" i="7"/>
  <c r="E481" i="7"/>
  <c r="D481" i="7"/>
  <c r="G481" i="7" s="1"/>
  <c r="E480" i="7"/>
  <c r="H480" i="7" s="1"/>
  <c r="D480" i="7"/>
  <c r="G480" i="7" s="1"/>
  <c r="E479" i="7"/>
  <c r="D479" i="7"/>
  <c r="G479" i="7" s="1"/>
  <c r="E478" i="7"/>
  <c r="H478" i="7" s="1"/>
  <c r="D478" i="7"/>
  <c r="G478" i="7" s="1"/>
  <c r="H477" i="7"/>
  <c r="E477" i="7"/>
  <c r="D477" i="7"/>
  <c r="G477" i="7" s="1"/>
  <c r="G476" i="7"/>
  <c r="E476" i="7"/>
  <c r="H476" i="7" s="1"/>
  <c r="D476" i="7"/>
  <c r="E475" i="7"/>
  <c r="D475" i="7"/>
  <c r="E474" i="7"/>
  <c r="D474" i="7"/>
  <c r="H473" i="7"/>
  <c r="E473" i="7"/>
  <c r="D473" i="7"/>
  <c r="G473" i="7" s="1"/>
  <c r="E472" i="7"/>
  <c r="H472" i="7" s="1"/>
  <c r="D472" i="7"/>
  <c r="G472" i="7" s="1"/>
  <c r="E471" i="7"/>
  <c r="D471" i="7"/>
  <c r="E470" i="7"/>
  <c r="H470" i="7" s="1"/>
  <c r="D470" i="7"/>
  <c r="G470" i="7" s="1"/>
  <c r="H469" i="7"/>
  <c r="E469" i="7"/>
  <c r="D469" i="7"/>
  <c r="G469" i="7" s="1"/>
  <c r="E468" i="7"/>
  <c r="H468" i="7" s="1"/>
  <c r="D468" i="7"/>
  <c r="G468" i="7" s="1"/>
  <c r="E467" i="7"/>
  <c r="D467" i="7"/>
  <c r="H466" i="7"/>
  <c r="E466" i="7"/>
  <c r="D466" i="7"/>
  <c r="H465" i="7"/>
  <c r="E465" i="7"/>
  <c r="D465" i="7"/>
  <c r="G465" i="7" s="1"/>
  <c r="E464" i="7"/>
  <c r="H464" i="7" s="1"/>
  <c r="D464" i="7"/>
  <c r="G464" i="7" s="1"/>
  <c r="H463" i="7"/>
  <c r="E463" i="7"/>
  <c r="D463" i="7"/>
  <c r="G463" i="7" s="1"/>
  <c r="E462" i="7"/>
  <c r="H462" i="7" s="1"/>
  <c r="D462" i="7"/>
  <c r="G462" i="7" s="1"/>
  <c r="H461" i="7"/>
  <c r="E461" i="7"/>
  <c r="D461" i="7"/>
  <c r="G461" i="7" s="1"/>
  <c r="G460" i="7"/>
  <c r="E460" i="7"/>
  <c r="H460" i="7" s="1"/>
  <c r="D460" i="7"/>
  <c r="E459" i="7"/>
  <c r="D459" i="7"/>
  <c r="G459" i="7" s="1"/>
  <c r="E458" i="7"/>
  <c r="D458" i="7"/>
  <c r="E457" i="7"/>
  <c r="H457" i="7" s="1"/>
  <c r="D457" i="7"/>
  <c r="G457" i="7" s="1"/>
  <c r="E456" i="7"/>
  <c r="H456" i="7" s="1"/>
  <c r="D456" i="7"/>
  <c r="G456" i="7" s="1"/>
  <c r="G455" i="7"/>
  <c r="E455" i="7"/>
  <c r="D455" i="7"/>
  <c r="E454" i="7"/>
  <c r="H454" i="7" s="1"/>
  <c r="D454" i="7"/>
  <c r="G454" i="7" s="1"/>
  <c r="H453" i="7"/>
  <c r="E453" i="7"/>
  <c r="D453" i="7"/>
  <c r="G453" i="7" s="1"/>
  <c r="E452" i="7"/>
  <c r="H452" i="7" s="1"/>
  <c r="D452" i="7"/>
  <c r="H451" i="7"/>
  <c r="E451" i="7"/>
  <c r="D451" i="7"/>
  <c r="G451" i="7" s="1"/>
  <c r="E450" i="7"/>
  <c r="D450" i="7"/>
  <c r="E449" i="7"/>
  <c r="D449" i="7"/>
  <c r="E448" i="7"/>
  <c r="H448" i="7" s="1"/>
  <c r="D448" i="7"/>
  <c r="G448" i="7" s="1"/>
  <c r="E447" i="7"/>
  <c r="D447" i="7"/>
  <c r="E446" i="7"/>
  <c r="H446" i="7" s="1"/>
  <c r="D446" i="7"/>
  <c r="G446" i="7" s="1"/>
  <c r="H445" i="7"/>
  <c r="E445" i="7"/>
  <c r="D445" i="7"/>
  <c r="G445" i="7" s="1"/>
  <c r="E444" i="7"/>
  <c r="H444" i="7" s="1"/>
  <c r="D444" i="7"/>
  <c r="E443" i="7"/>
  <c r="H443" i="7" s="1"/>
  <c r="D443" i="7"/>
  <c r="G443" i="7" s="1"/>
  <c r="E442" i="7"/>
  <c r="D442" i="7"/>
  <c r="E441" i="7"/>
  <c r="D441" i="7"/>
  <c r="E440" i="7"/>
  <c r="H440" i="7" s="1"/>
  <c r="D440" i="7"/>
  <c r="G440" i="7" s="1"/>
  <c r="E439" i="7"/>
  <c r="D439" i="7"/>
  <c r="E438" i="7"/>
  <c r="H438" i="7" s="1"/>
  <c r="D438" i="7"/>
  <c r="G438" i="7" s="1"/>
  <c r="H437" i="7"/>
  <c r="E437" i="7"/>
  <c r="D437" i="7"/>
  <c r="G437" i="7" s="1"/>
  <c r="E436" i="7"/>
  <c r="H436" i="7" s="1"/>
  <c r="D436" i="7"/>
  <c r="E435" i="7"/>
  <c r="H435" i="7" s="1"/>
  <c r="D435" i="7"/>
  <c r="G435" i="7" s="1"/>
  <c r="E434" i="7"/>
  <c r="D434" i="7"/>
  <c r="E433" i="7"/>
  <c r="D433" i="7"/>
  <c r="E432" i="7"/>
  <c r="H432" i="7" s="1"/>
  <c r="D432" i="7"/>
  <c r="G432" i="7" s="1"/>
  <c r="E431" i="7"/>
  <c r="D431" i="7"/>
  <c r="E430" i="7"/>
  <c r="H430" i="7" s="1"/>
  <c r="D430" i="7"/>
  <c r="G430" i="7" s="1"/>
  <c r="H429" i="7"/>
  <c r="E429" i="7"/>
  <c r="D429" i="7"/>
  <c r="G429" i="7" s="1"/>
  <c r="E428" i="7"/>
  <c r="H428" i="7" s="1"/>
  <c r="D428" i="7"/>
  <c r="E427" i="7"/>
  <c r="H427" i="7" s="1"/>
  <c r="D427" i="7"/>
  <c r="G427" i="7" s="1"/>
  <c r="E426" i="7"/>
  <c r="D426" i="7"/>
  <c r="E425" i="7"/>
  <c r="D425" i="7"/>
  <c r="E424" i="7"/>
  <c r="H424" i="7" s="1"/>
  <c r="D424" i="7"/>
  <c r="G424" i="7" s="1"/>
  <c r="G423" i="7"/>
  <c r="E423" i="7"/>
  <c r="D423" i="7"/>
  <c r="E422" i="7"/>
  <c r="H422" i="7" s="1"/>
  <c r="D422" i="7"/>
  <c r="G422" i="7" s="1"/>
  <c r="H421" i="7"/>
  <c r="E421" i="7"/>
  <c r="D421" i="7"/>
  <c r="G421" i="7" s="1"/>
  <c r="E420" i="7"/>
  <c r="H420" i="7" s="1"/>
  <c r="D420" i="7"/>
  <c r="H419" i="7"/>
  <c r="E419" i="7"/>
  <c r="D419" i="7"/>
  <c r="G419" i="7" s="1"/>
  <c r="E418" i="7"/>
  <c r="D418" i="7"/>
  <c r="E417" i="7"/>
  <c r="D417" i="7"/>
  <c r="E416" i="7"/>
  <c r="H416" i="7" s="1"/>
  <c r="D416" i="7"/>
  <c r="G416" i="7" s="1"/>
  <c r="G415" i="7"/>
  <c r="E415" i="7"/>
  <c r="D415" i="7"/>
  <c r="E414" i="7"/>
  <c r="H414" i="7" s="1"/>
  <c r="D414" i="7"/>
  <c r="G414" i="7" s="1"/>
  <c r="H413" i="7"/>
  <c r="E413" i="7"/>
  <c r="D413" i="7"/>
  <c r="G413" i="7" s="1"/>
  <c r="E412" i="7"/>
  <c r="H412" i="7" s="1"/>
  <c r="D412" i="7"/>
  <c r="E411" i="7"/>
  <c r="H411" i="7" s="1"/>
  <c r="D411" i="7"/>
  <c r="G411" i="7" s="1"/>
  <c r="E410" i="7"/>
  <c r="D410" i="7"/>
  <c r="E409" i="7"/>
  <c r="D409" i="7"/>
  <c r="E408" i="7"/>
  <c r="H408" i="7" s="1"/>
  <c r="D408" i="7"/>
  <c r="G408" i="7" s="1"/>
  <c r="E407" i="7"/>
  <c r="D407" i="7"/>
  <c r="E406" i="7"/>
  <c r="H406" i="7" s="1"/>
  <c r="D406" i="7"/>
  <c r="G406" i="7" s="1"/>
  <c r="H405" i="7"/>
  <c r="E405" i="7"/>
  <c r="D405" i="7"/>
  <c r="G405" i="7" s="1"/>
  <c r="E404" i="7"/>
  <c r="H404" i="7" s="1"/>
  <c r="D404" i="7"/>
  <c r="E403" i="7"/>
  <c r="H403" i="7" s="1"/>
  <c r="D403" i="7"/>
  <c r="G403" i="7" s="1"/>
  <c r="E402" i="7"/>
  <c r="D402" i="7"/>
  <c r="E401" i="7"/>
  <c r="D401" i="7"/>
  <c r="E400" i="7"/>
  <c r="H400" i="7" s="1"/>
  <c r="D400" i="7"/>
  <c r="G400" i="7" s="1"/>
  <c r="E399" i="7"/>
  <c r="D399" i="7"/>
  <c r="E398" i="7"/>
  <c r="H398" i="7" s="1"/>
  <c r="D398" i="7"/>
  <c r="G398" i="7" s="1"/>
  <c r="H397" i="7"/>
  <c r="E397" i="7"/>
  <c r="D397" i="7"/>
  <c r="G397" i="7" s="1"/>
  <c r="G396" i="7"/>
  <c r="E396" i="7"/>
  <c r="H396" i="7" s="1"/>
  <c r="D396" i="7"/>
  <c r="E395" i="7"/>
  <c r="H395" i="7" s="1"/>
  <c r="D395" i="7"/>
  <c r="G395" i="7" s="1"/>
  <c r="E394" i="7"/>
  <c r="D394" i="7"/>
  <c r="E393" i="7"/>
  <c r="D393" i="7"/>
  <c r="E392" i="7"/>
  <c r="H392" i="7" s="1"/>
  <c r="D392" i="7"/>
  <c r="G392" i="7" s="1"/>
  <c r="E391" i="7"/>
  <c r="D391" i="7"/>
  <c r="E390" i="7"/>
  <c r="H390" i="7" s="1"/>
  <c r="D390" i="7"/>
  <c r="G390" i="7" s="1"/>
  <c r="H389" i="7"/>
  <c r="E389" i="7"/>
  <c r="D389" i="7"/>
  <c r="G389" i="7" s="1"/>
  <c r="E388" i="7"/>
  <c r="H388" i="7" s="1"/>
  <c r="D388" i="7"/>
  <c r="E387" i="7"/>
  <c r="H387" i="7" s="1"/>
  <c r="D387" i="7"/>
  <c r="G387" i="7" s="1"/>
  <c r="E386" i="7"/>
  <c r="D386" i="7"/>
  <c r="E385" i="7"/>
  <c r="D385" i="7"/>
  <c r="E384" i="7"/>
  <c r="H384" i="7" s="1"/>
  <c r="D384" i="7"/>
  <c r="G384" i="7" s="1"/>
  <c r="E383" i="7"/>
  <c r="D383" i="7"/>
  <c r="E382" i="7"/>
  <c r="H382" i="7" s="1"/>
  <c r="D382" i="7"/>
  <c r="G382" i="7" s="1"/>
  <c r="H381" i="7"/>
  <c r="E381" i="7"/>
  <c r="D381" i="7"/>
  <c r="G381" i="7" s="1"/>
  <c r="E380" i="7"/>
  <c r="H380" i="7" s="1"/>
  <c r="D380" i="7"/>
  <c r="E379" i="7"/>
  <c r="H379" i="7" s="1"/>
  <c r="D379" i="7"/>
  <c r="G379" i="7" s="1"/>
  <c r="E378" i="7"/>
  <c r="D378" i="7"/>
  <c r="E377" i="7"/>
  <c r="D377" i="7"/>
  <c r="E376" i="7"/>
  <c r="H376" i="7" s="1"/>
  <c r="D376" i="7"/>
  <c r="G376" i="7" s="1"/>
  <c r="E375" i="7"/>
  <c r="D375" i="7"/>
  <c r="E374" i="7"/>
  <c r="H374" i="7" s="1"/>
  <c r="D374" i="7"/>
  <c r="G374" i="7" s="1"/>
  <c r="H373" i="7"/>
  <c r="E373" i="7"/>
  <c r="D373" i="7"/>
  <c r="G373" i="7" s="1"/>
  <c r="E372" i="7"/>
  <c r="H372" i="7" s="1"/>
  <c r="D372" i="7"/>
  <c r="E371" i="7"/>
  <c r="H371" i="7" s="1"/>
  <c r="D371" i="7"/>
  <c r="G371" i="7" s="1"/>
  <c r="E370" i="7"/>
  <c r="D370" i="7"/>
  <c r="E369" i="7"/>
  <c r="D369" i="7"/>
  <c r="E368" i="7"/>
  <c r="H368" i="7" s="1"/>
  <c r="D368" i="7"/>
  <c r="G368" i="7" s="1"/>
  <c r="E367" i="7"/>
  <c r="D367" i="7"/>
  <c r="E366" i="7"/>
  <c r="H366" i="7" s="1"/>
  <c r="D366" i="7"/>
  <c r="G366" i="7" s="1"/>
  <c r="H365" i="7"/>
  <c r="E365" i="7"/>
  <c r="D365" i="7"/>
  <c r="G365" i="7" s="1"/>
  <c r="E364" i="7"/>
  <c r="H364" i="7" s="1"/>
  <c r="D364" i="7"/>
  <c r="E363" i="7"/>
  <c r="H363" i="7" s="1"/>
  <c r="D363" i="7"/>
  <c r="G363" i="7" s="1"/>
  <c r="E362" i="7"/>
  <c r="D362" i="7"/>
  <c r="E361" i="7"/>
  <c r="D361" i="7"/>
  <c r="E360" i="7"/>
  <c r="H360" i="7" s="1"/>
  <c r="D360" i="7"/>
  <c r="G360" i="7" s="1"/>
  <c r="E359" i="7"/>
  <c r="D359" i="7"/>
  <c r="E358" i="7"/>
  <c r="H358" i="7" s="1"/>
  <c r="D358" i="7"/>
  <c r="G358" i="7" s="1"/>
  <c r="H357" i="7"/>
  <c r="E357" i="7"/>
  <c r="D357" i="7"/>
  <c r="G357" i="7" s="1"/>
  <c r="E356" i="7"/>
  <c r="H356" i="7" s="1"/>
  <c r="D356" i="7"/>
  <c r="E355" i="7"/>
  <c r="H355" i="7" s="1"/>
  <c r="D355" i="7"/>
  <c r="G355" i="7" s="1"/>
  <c r="E354" i="7"/>
  <c r="D354" i="7"/>
  <c r="E353" i="7"/>
  <c r="D353" i="7"/>
  <c r="E352" i="7"/>
  <c r="H352" i="7" s="1"/>
  <c r="D352" i="7"/>
  <c r="G352" i="7" s="1"/>
  <c r="G351" i="7"/>
  <c r="E351" i="7"/>
  <c r="D351" i="7"/>
  <c r="E350" i="7"/>
  <c r="H350" i="7" s="1"/>
  <c r="D350" i="7"/>
  <c r="G350" i="7" s="1"/>
  <c r="H349" i="7"/>
  <c r="E349" i="7"/>
  <c r="D349" i="7"/>
  <c r="G349" i="7" s="1"/>
  <c r="E348" i="7"/>
  <c r="H348" i="7" s="1"/>
  <c r="D348" i="7"/>
  <c r="E347" i="7"/>
  <c r="H347" i="7" s="1"/>
  <c r="D347" i="7"/>
  <c r="G347" i="7" s="1"/>
  <c r="E346" i="7"/>
  <c r="D346" i="7"/>
  <c r="E345" i="7"/>
  <c r="D345" i="7"/>
  <c r="E344" i="7"/>
  <c r="H344" i="7" s="1"/>
  <c r="D344" i="7"/>
  <c r="G344" i="7" s="1"/>
  <c r="G343" i="7"/>
  <c r="E343" i="7"/>
  <c r="D343" i="7"/>
  <c r="E342" i="7"/>
  <c r="H342" i="7" s="1"/>
  <c r="D342" i="7"/>
  <c r="G342" i="7" s="1"/>
  <c r="H341" i="7"/>
  <c r="E341" i="7"/>
  <c r="D341" i="7"/>
  <c r="G341" i="7" s="1"/>
  <c r="E340" i="7"/>
  <c r="H340" i="7" s="1"/>
  <c r="D340" i="7"/>
  <c r="E339" i="7"/>
  <c r="H339" i="7" s="1"/>
  <c r="D339" i="7"/>
  <c r="G339" i="7" s="1"/>
  <c r="E338" i="7"/>
  <c r="D338" i="7"/>
  <c r="E337" i="7"/>
  <c r="D337" i="7"/>
  <c r="E336" i="7"/>
  <c r="H336" i="7" s="1"/>
  <c r="D336" i="7"/>
  <c r="G336" i="7" s="1"/>
  <c r="E335" i="7"/>
  <c r="D335" i="7"/>
  <c r="E334" i="7"/>
  <c r="H334" i="7" s="1"/>
  <c r="D334" i="7"/>
  <c r="G334" i="7" s="1"/>
  <c r="H333" i="7"/>
  <c r="E333" i="7"/>
  <c r="D333" i="7"/>
  <c r="G333" i="7" s="1"/>
  <c r="G332" i="7"/>
  <c r="E332" i="7"/>
  <c r="H332" i="7" s="1"/>
  <c r="D332" i="7"/>
  <c r="E331" i="7"/>
  <c r="H331" i="7" s="1"/>
  <c r="D331" i="7"/>
  <c r="G331" i="7" s="1"/>
  <c r="E330" i="7"/>
  <c r="D330" i="7"/>
  <c r="G330" i="7" s="1"/>
  <c r="E329" i="7"/>
  <c r="D329" i="7"/>
  <c r="E328" i="7"/>
  <c r="H328" i="7" s="1"/>
  <c r="D328" i="7"/>
  <c r="G328" i="7" s="1"/>
  <c r="E327" i="7"/>
  <c r="D327" i="7"/>
  <c r="E326" i="7"/>
  <c r="H326" i="7" s="1"/>
  <c r="D326" i="7"/>
  <c r="G326" i="7" s="1"/>
  <c r="H325" i="7"/>
  <c r="E325" i="7"/>
  <c r="D325" i="7"/>
  <c r="G325" i="7" s="1"/>
  <c r="E324" i="7"/>
  <c r="H324" i="7" s="1"/>
  <c r="D324" i="7"/>
  <c r="E323" i="7"/>
  <c r="H323" i="7" s="1"/>
  <c r="D323" i="7"/>
  <c r="G323" i="7" s="1"/>
  <c r="H322" i="7"/>
  <c r="E322" i="7"/>
  <c r="D322" i="7"/>
  <c r="E321" i="7"/>
  <c r="D321" i="7"/>
  <c r="E320" i="7"/>
  <c r="H320" i="7" s="1"/>
  <c r="D320" i="7"/>
  <c r="G320" i="7" s="1"/>
  <c r="E319" i="7"/>
  <c r="D319" i="7"/>
  <c r="E318" i="7"/>
  <c r="H318" i="7" s="1"/>
  <c r="D318" i="7"/>
  <c r="G318" i="7" s="1"/>
  <c r="H317" i="7"/>
  <c r="E317" i="7"/>
  <c r="D317" i="7"/>
  <c r="G317" i="7" s="1"/>
  <c r="E316" i="7"/>
  <c r="H316" i="7" s="1"/>
  <c r="D316" i="7"/>
  <c r="E315" i="7"/>
  <c r="H315" i="7" s="1"/>
  <c r="D315" i="7"/>
  <c r="G315" i="7" s="1"/>
  <c r="E314" i="7"/>
  <c r="D314" i="7"/>
  <c r="E313" i="7"/>
  <c r="D313" i="7"/>
  <c r="E312" i="7"/>
  <c r="H312" i="7" s="1"/>
  <c r="D312" i="7"/>
  <c r="G312" i="7" s="1"/>
  <c r="E311" i="7"/>
  <c r="D311" i="7"/>
  <c r="E310" i="7"/>
  <c r="H310" i="7" s="1"/>
  <c r="D310" i="7"/>
  <c r="G310" i="7" s="1"/>
  <c r="H309" i="7"/>
  <c r="E309" i="7"/>
  <c r="D309" i="7"/>
  <c r="G309" i="7" s="1"/>
  <c r="E308" i="7"/>
  <c r="H308" i="7" s="1"/>
  <c r="D308" i="7"/>
  <c r="E307" i="7"/>
  <c r="H307" i="7" s="1"/>
  <c r="D307" i="7"/>
  <c r="G307" i="7" s="1"/>
  <c r="E306" i="7"/>
  <c r="D306" i="7"/>
  <c r="E305" i="7"/>
  <c r="D305" i="7"/>
  <c r="E304" i="7"/>
  <c r="H304" i="7" s="1"/>
  <c r="D304" i="7"/>
  <c r="G304" i="7" s="1"/>
  <c r="E303" i="7"/>
  <c r="D303" i="7"/>
  <c r="E302" i="7"/>
  <c r="H302" i="7" s="1"/>
  <c r="D302" i="7"/>
  <c r="G302" i="7" s="1"/>
  <c r="H301" i="7"/>
  <c r="E301" i="7"/>
  <c r="D301" i="7"/>
  <c r="G301" i="7" s="1"/>
  <c r="E300" i="7"/>
  <c r="H300" i="7" s="1"/>
  <c r="D300" i="7"/>
  <c r="E299" i="7"/>
  <c r="H299" i="7" s="1"/>
  <c r="D299" i="7"/>
  <c r="G299" i="7" s="1"/>
  <c r="E298" i="7"/>
  <c r="D298" i="7"/>
  <c r="E297" i="7"/>
  <c r="D297" i="7"/>
  <c r="E296" i="7"/>
  <c r="H296" i="7" s="1"/>
  <c r="D296" i="7"/>
  <c r="G296" i="7" s="1"/>
  <c r="E295" i="7"/>
  <c r="D295" i="7"/>
  <c r="E294" i="7"/>
  <c r="H294" i="7" s="1"/>
  <c r="D294" i="7"/>
  <c r="G294" i="7" s="1"/>
  <c r="H293" i="7"/>
  <c r="E293" i="7"/>
  <c r="D293" i="7"/>
  <c r="G293" i="7" s="1"/>
  <c r="E292" i="7"/>
  <c r="H292" i="7" s="1"/>
  <c r="D292" i="7"/>
  <c r="E291" i="7"/>
  <c r="H291" i="7" s="1"/>
  <c r="D291" i="7"/>
  <c r="G291" i="7" s="1"/>
  <c r="E290" i="7"/>
  <c r="D290" i="7"/>
  <c r="E289" i="7"/>
  <c r="D289" i="7"/>
  <c r="E288" i="7"/>
  <c r="H288" i="7" s="1"/>
  <c r="D288" i="7"/>
  <c r="G288" i="7" s="1"/>
  <c r="G287" i="7"/>
  <c r="E287" i="7"/>
  <c r="D287" i="7"/>
  <c r="E286" i="7"/>
  <c r="H286" i="7" s="1"/>
  <c r="D286" i="7"/>
  <c r="G286" i="7" s="1"/>
  <c r="H285" i="7"/>
  <c r="E285" i="7"/>
  <c r="D285" i="7"/>
  <c r="G285" i="7" s="1"/>
  <c r="E284" i="7"/>
  <c r="H284" i="7" s="1"/>
  <c r="D284" i="7"/>
  <c r="E283" i="7"/>
  <c r="H283" i="7" s="1"/>
  <c r="D283" i="7"/>
  <c r="G283" i="7" s="1"/>
  <c r="E282" i="7"/>
  <c r="D282" i="7"/>
  <c r="E281" i="7"/>
  <c r="D281" i="7"/>
  <c r="E280" i="7"/>
  <c r="H280" i="7" s="1"/>
  <c r="D280" i="7"/>
  <c r="G280" i="7" s="1"/>
  <c r="G279" i="7"/>
  <c r="E279" i="7"/>
  <c r="D279" i="7"/>
  <c r="E278" i="7"/>
  <c r="H278" i="7" s="1"/>
  <c r="D278" i="7"/>
  <c r="G278" i="7" s="1"/>
  <c r="H277" i="7"/>
  <c r="E277" i="7"/>
  <c r="D277" i="7"/>
  <c r="G277" i="7" s="1"/>
  <c r="E276" i="7"/>
  <c r="H276" i="7" s="1"/>
  <c r="D276" i="7"/>
  <c r="E275" i="7"/>
  <c r="H275" i="7" s="1"/>
  <c r="D275" i="7"/>
  <c r="G275" i="7" s="1"/>
  <c r="H274" i="7"/>
  <c r="E274" i="7"/>
  <c r="D274" i="7"/>
  <c r="E273" i="7"/>
  <c r="D273" i="7"/>
  <c r="E272" i="7"/>
  <c r="H272" i="7" s="1"/>
  <c r="D272" i="7"/>
  <c r="G272" i="7" s="1"/>
  <c r="E271" i="7"/>
  <c r="D271" i="7"/>
  <c r="E270" i="7"/>
  <c r="H270" i="7" s="1"/>
  <c r="D270" i="7"/>
  <c r="G270" i="7" s="1"/>
  <c r="H269" i="7"/>
  <c r="E269" i="7"/>
  <c r="D269" i="7"/>
  <c r="G269" i="7" s="1"/>
  <c r="G268" i="7"/>
  <c r="E268" i="7"/>
  <c r="H268" i="7" s="1"/>
  <c r="D268" i="7"/>
  <c r="E267" i="7"/>
  <c r="H267" i="7" s="1"/>
  <c r="D267" i="7"/>
  <c r="G267" i="7" s="1"/>
  <c r="E266" i="7"/>
  <c r="D266" i="7"/>
  <c r="E265" i="7"/>
  <c r="D265" i="7"/>
  <c r="E264" i="7"/>
  <c r="H264" i="7" s="1"/>
  <c r="D264" i="7"/>
  <c r="G264" i="7" s="1"/>
  <c r="E263" i="7"/>
  <c r="D263" i="7"/>
  <c r="E262" i="7"/>
  <c r="H262" i="7" s="1"/>
  <c r="D262" i="7"/>
  <c r="G262" i="7" s="1"/>
  <c r="H261" i="7"/>
  <c r="E261" i="7"/>
  <c r="D261" i="7"/>
  <c r="G261" i="7" s="1"/>
  <c r="E260" i="7"/>
  <c r="H260" i="7" s="1"/>
  <c r="D260" i="7"/>
  <c r="E259" i="7"/>
  <c r="H259" i="7" s="1"/>
  <c r="D259" i="7"/>
  <c r="G259" i="7" s="1"/>
  <c r="E258" i="7"/>
  <c r="D258" i="7"/>
  <c r="E257" i="7"/>
  <c r="D257" i="7"/>
  <c r="E256" i="7"/>
  <c r="H256" i="7" s="1"/>
  <c r="D256" i="7"/>
  <c r="G256" i="7" s="1"/>
  <c r="E255" i="7"/>
  <c r="D255" i="7"/>
  <c r="E254" i="7"/>
  <c r="H254" i="7" s="1"/>
  <c r="D254" i="7"/>
  <c r="G254" i="7" s="1"/>
  <c r="H253" i="7"/>
  <c r="E253" i="7"/>
  <c r="D253" i="7"/>
  <c r="G253" i="7" s="1"/>
  <c r="E252" i="7"/>
  <c r="H252" i="7" s="1"/>
  <c r="D252" i="7"/>
  <c r="E251" i="7"/>
  <c r="H251" i="7" s="1"/>
  <c r="D251" i="7"/>
  <c r="G251" i="7" s="1"/>
  <c r="E250" i="7"/>
  <c r="D250" i="7"/>
  <c r="E249" i="7"/>
  <c r="D249" i="7"/>
  <c r="E248" i="7"/>
  <c r="H248" i="7" s="1"/>
  <c r="D248" i="7"/>
  <c r="G248" i="7" s="1"/>
  <c r="E247" i="7"/>
  <c r="D247" i="7"/>
  <c r="E246" i="7"/>
  <c r="H246" i="7" s="1"/>
  <c r="D246" i="7"/>
  <c r="G246" i="7" s="1"/>
  <c r="H245" i="7"/>
  <c r="E245" i="7"/>
  <c r="D245" i="7"/>
  <c r="G245" i="7" s="1"/>
  <c r="E244" i="7"/>
  <c r="H244" i="7" s="1"/>
  <c r="D244" i="7"/>
  <c r="E243" i="7"/>
  <c r="H243" i="7" s="1"/>
  <c r="D243" i="7"/>
  <c r="G243" i="7" s="1"/>
  <c r="E242" i="7"/>
  <c r="D242" i="7"/>
  <c r="E241" i="7"/>
  <c r="D241" i="7"/>
  <c r="E240" i="7"/>
  <c r="H240" i="7" s="1"/>
  <c r="D240" i="7"/>
  <c r="G240" i="7" s="1"/>
  <c r="E239" i="7"/>
  <c r="D239" i="7"/>
  <c r="E238" i="7"/>
  <c r="H238" i="7" s="1"/>
  <c r="D238" i="7"/>
  <c r="G238" i="7" s="1"/>
  <c r="H237" i="7"/>
  <c r="E237" i="7"/>
  <c r="D237" i="7"/>
  <c r="G237" i="7" s="1"/>
  <c r="E236" i="7"/>
  <c r="H236" i="7" s="1"/>
  <c r="D236" i="7"/>
  <c r="E235" i="7"/>
  <c r="H235" i="7" s="1"/>
  <c r="D235" i="7"/>
  <c r="G235" i="7" s="1"/>
  <c r="E234" i="7"/>
  <c r="D234" i="7"/>
  <c r="G234" i="7" s="1"/>
  <c r="E233" i="7"/>
  <c r="D233" i="7"/>
  <c r="E232" i="7"/>
  <c r="H232" i="7" s="1"/>
  <c r="D232" i="7"/>
  <c r="G232" i="7" s="1"/>
  <c r="E231" i="7"/>
  <c r="D231" i="7"/>
  <c r="E230" i="7"/>
  <c r="H230" i="7" s="1"/>
  <c r="D230" i="7"/>
  <c r="G230" i="7" s="1"/>
  <c r="H229" i="7"/>
  <c r="E229" i="7"/>
  <c r="D229" i="7"/>
  <c r="G229" i="7" s="1"/>
  <c r="E228" i="7"/>
  <c r="H228" i="7" s="1"/>
  <c r="D228" i="7"/>
  <c r="E227" i="7"/>
  <c r="H227" i="7" s="1"/>
  <c r="D227" i="7"/>
  <c r="G227" i="7" s="1"/>
  <c r="H226" i="7"/>
  <c r="E226" i="7"/>
  <c r="D226" i="7"/>
  <c r="E225" i="7"/>
  <c r="D225" i="7"/>
  <c r="E224" i="7"/>
  <c r="H224" i="7" s="1"/>
  <c r="D224" i="7"/>
  <c r="G224" i="7" s="1"/>
  <c r="G223" i="7"/>
  <c r="E223" i="7"/>
  <c r="D223" i="7"/>
  <c r="E222" i="7"/>
  <c r="H222" i="7" s="1"/>
  <c r="D222" i="7"/>
  <c r="G222" i="7" s="1"/>
  <c r="H221" i="7"/>
  <c r="E221" i="7"/>
  <c r="D221" i="7"/>
  <c r="G221" i="7" s="1"/>
  <c r="E220" i="7"/>
  <c r="H220" i="7" s="1"/>
  <c r="D220" i="7"/>
  <c r="E219" i="7"/>
  <c r="H219" i="7" s="1"/>
  <c r="D219" i="7"/>
  <c r="G219" i="7" s="1"/>
  <c r="E218" i="7"/>
  <c r="D218" i="7"/>
  <c r="E217" i="7"/>
  <c r="D217" i="7"/>
  <c r="E216" i="7"/>
  <c r="H216" i="7" s="1"/>
  <c r="D216" i="7"/>
  <c r="G216" i="7" s="1"/>
  <c r="G215" i="7"/>
  <c r="E215" i="7"/>
  <c r="D215" i="7"/>
  <c r="E214" i="7"/>
  <c r="H214" i="7" s="1"/>
  <c r="D214" i="7"/>
  <c r="G214" i="7" s="1"/>
  <c r="H213" i="7"/>
  <c r="E213" i="7"/>
  <c r="D213" i="7"/>
  <c r="G213" i="7" s="1"/>
  <c r="E212" i="7"/>
  <c r="H212" i="7" s="1"/>
  <c r="D212" i="7"/>
  <c r="E211" i="7"/>
  <c r="H211" i="7" s="1"/>
  <c r="D211" i="7"/>
  <c r="H210" i="7"/>
  <c r="E210" i="7"/>
  <c r="D210" i="7"/>
  <c r="E209" i="7"/>
  <c r="D209" i="7"/>
  <c r="E208" i="7"/>
  <c r="H208" i="7" s="1"/>
  <c r="D208" i="7"/>
  <c r="G208" i="7" s="1"/>
  <c r="E207" i="7"/>
  <c r="D207" i="7"/>
  <c r="E206" i="7"/>
  <c r="H206" i="7" s="1"/>
  <c r="D206" i="7"/>
  <c r="G206" i="7" s="1"/>
  <c r="H205" i="7"/>
  <c r="E205" i="7"/>
  <c r="D205" i="7"/>
  <c r="G205" i="7" s="1"/>
  <c r="G204" i="7"/>
  <c r="E204" i="7"/>
  <c r="H204" i="7" s="1"/>
  <c r="D204" i="7"/>
  <c r="E203" i="7"/>
  <c r="H203" i="7" s="1"/>
  <c r="D203" i="7"/>
  <c r="G203" i="7" s="1"/>
  <c r="E202" i="7"/>
  <c r="D202" i="7"/>
  <c r="E201" i="7"/>
  <c r="D201" i="7"/>
  <c r="E200" i="7"/>
  <c r="H200" i="7" s="1"/>
  <c r="D200" i="7"/>
  <c r="G200" i="7" s="1"/>
  <c r="G199" i="7"/>
  <c r="E199" i="7"/>
  <c r="D199" i="7"/>
  <c r="E198" i="7"/>
  <c r="H198" i="7" s="1"/>
  <c r="D198" i="7"/>
  <c r="G198" i="7" s="1"/>
  <c r="H197" i="7"/>
  <c r="E197" i="7"/>
  <c r="D197" i="7"/>
  <c r="G197" i="7" s="1"/>
  <c r="E196" i="7"/>
  <c r="H196" i="7" s="1"/>
  <c r="D196" i="7"/>
  <c r="E195" i="7"/>
  <c r="H195" i="7" s="1"/>
  <c r="D195" i="7"/>
  <c r="G195" i="7" s="1"/>
  <c r="H194" i="7"/>
  <c r="E194" i="7"/>
  <c r="D194" i="7"/>
  <c r="E193" i="7"/>
  <c r="D193" i="7"/>
  <c r="E192" i="7"/>
  <c r="H192" i="7" s="1"/>
  <c r="D192" i="7"/>
  <c r="G192" i="7" s="1"/>
  <c r="E191" i="7"/>
  <c r="D191" i="7"/>
  <c r="E190" i="7"/>
  <c r="H190" i="7" s="1"/>
  <c r="D190" i="7"/>
  <c r="G190" i="7" s="1"/>
  <c r="H189" i="7"/>
  <c r="E189" i="7"/>
  <c r="D189" i="7"/>
  <c r="G189" i="7" s="1"/>
  <c r="E188" i="7"/>
  <c r="H188" i="7" s="1"/>
  <c r="D188" i="7"/>
  <c r="E187" i="7"/>
  <c r="H187" i="7" s="1"/>
  <c r="D187" i="7"/>
  <c r="G187" i="7" s="1"/>
  <c r="E186" i="7"/>
  <c r="D186" i="7"/>
  <c r="E185" i="7"/>
  <c r="D185" i="7"/>
  <c r="E184" i="7"/>
  <c r="H184" i="7" s="1"/>
  <c r="D184" i="7"/>
  <c r="G184" i="7" s="1"/>
  <c r="E183" i="7"/>
  <c r="H183" i="7" s="1"/>
  <c r="D183" i="7"/>
  <c r="G183" i="7" s="1"/>
  <c r="E182" i="7"/>
  <c r="H182" i="7" s="1"/>
  <c r="D182" i="7"/>
  <c r="G182" i="7" s="1"/>
  <c r="H181" i="7"/>
  <c r="E181" i="7"/>
  <c r="D181" i="7"/>
  <c r="G181" i="7" s="1"/>
  <c r="H180" i="7"/>
  <c r="E180" i="7"/>
  <c r="D180" i="7"/>
  <c r="E179" i="7"/>
  <c r="H179" i="7" s="1"/>
  <c r="D179" i="7"/>
  <c r="E178" i="7"/>
  <c r="D178" i="7"/>
  <c r="E177" i="7"/>
  <c r="H177" i="7" s="1"/>
  <c r="D177" i="7"/>
  <c r="G177" i="7" s="1"/>
  <c r="E176" i="7"/>
  <c r="H176" i="7" s="1"/>
  <c r="D176" i="7"/>
  <c r="G176" i="7" s="1"/>
  <c r="E175" i="7"/>
  <c r="H175" i="7" s="1"/>
  <c r="D175" i="7"/>
  <c r="G175" i="7" s="1"/>
  <c r="E174" i="7"/>
  <c r="D174" i="7"/>
  <c r="G174" i="7" s="1"/>
  <c r="H173" i="7"/>
  <c r="E173" i="7"/>
  <c r="D173" i="7"/>
  <c r="G173" i="7" s="1"/>
  <c r="H172" i="7"/>
  <c r="E172" i="7"/>
  <c r="D172" i="7"/>
  <c r="G172" i="7" s="1"/>
  <c r="E171" i="7"/>
  <c r="D171" i="7"/>
  <c r="E170" i="7"/>
  <c r="D170" i="7"/>
  <c r="H169" i="7"/>
  <c r="G169" i="7"/>
  <c r="E169" i="7"/>
  <c r="D169" i="7"/>
  <c r="H168" i="7"/>
  <c r="E168" i="7"/>
  <c r="D168" i="7"/>
  <c r="G168" i="7" s="1"/>
  <c r="G167" i="7"/>
  <c r="E167" i="7"/>
  <c r="H167" i="7" s="1"/>
  <c r="D167" i="7"/>
  <c r="E166" i="7"/>
  <c r="H166" i="7" s="1"/>
  <c r="D166" i="7"/>
  <c r="G166" i="7" s="1"/>
  <c r="H165" i="7"/>
  <c r="E165" i="7"/>
  <c r="D165" i="7"/>
  <c r="G165" i="7" s="1"/>
  <c r="E164" i="7"/>
  <c r="H164" i="7" s="1"/>
  <c r="D164" i="7"/>
  <c r="G164" i="7" s="1"/>
  <c r="E163" i="7"/>
  <c r="D163" i="7"/>
  <c r="E162" i="7"/>
  <c r="D162" i="7"/>
  <c r="E161" i="7"/>
  <c r="H161" i="7" s="1"/>
  <c r="D161" i="7"/>
  <c r="G161" i="7" s="1"/>
  <c r="E160" i="7"/>
  <c r="H160" i="7" s="1"/>
  <c r="D160" i="7"/>
  <c r="G160" i="7" s="1"/>
  <c r="E159" i="7"/>
  <c r="H159" i="7" s="1"/>
  <c r="D159" i="7"/>
  <c r="G158" i="7"/>
  <c r="E158" i="7"/>
  <c r="D158" i="7"/>
  <c r="H157" i="7"/>
  <c r="E157" i="7"/>
  <c r="D157" i="7"/>
  <c r="G157" i="7" s="1"/>
  <c r="H156" i="7"/>
  <c r="E156" i="7"/>
  <c r="D156" i="7"/>
  <c r="G156" i="7" s="1"/>
  <c r="E155" i="7"/>
  <c r="H155" i="7" s="1"/>
  <c r="D155" i="7"/>
  <c r="G155" i="7" s="1"/>
  <c r="E154" i="7"/>
  <c r="D154" i="7"/>
  <c r="E153" i="7"/>
  <c r="H153" i="7" s="1"/>
  <c r="D153" i="7"/>
  <c r="G153" i="7" s="1"/>
  <c r="E152" i="7"/>
  <c r="H152" i="7" s="1"/>
  <c r="D152" i="7"/>
  <c r="G152" i="7" s="1"/>
  <c r="E151" i="7"/>
  <c r="H151" i="7" s="1"/>
  <c r="D151" i="7"/>
  <c r="E150" i="7"/>
  <c r="D150" i="7"/>
  <c r="G150" i="7" s="1"/>
  <c r="H149" i="7"/>
  <c r="G149" i="7"/>
  <c r="E149" i="7"/>
  <c r="D149" i="7"/>
  <c r="E148" i="7"/>
  <c r="H148" i="7" s="1"/>
  <c r="D148" i="7"/>
  <c r="G148" i="7" s="1"/>
  <c r="E147" i="7"/>
  <c r="D147" i="7"/>
  <c r="E146" i="7"/>
  <c r="D146" i="7"/>
  <c r="E145" i="7"/>
  <c r="H145" i="7" s="1"/>
  <c r="D145" i="7"/>
  <c r="G145" i="7" s="1"/>
  <c r="E144" i="7"/>
  <c r="H144" i="7" s="1"/>
  <c r="D144" i="7"/>
  <c r="G144" i="7" s="1"/>
  <c r="E143" i="7"/>
  <c r="H143" i="7" s="1"/>
  <c r="D143" i="7"/>
  <c r="E142" i="7"/>
  <c r="D142" i="7"/>
  <c r="H141" i="7"/>
  <c r="E141" i="7"/>
  <c r="D141" i="7"/>
  <c r="G141" i="7" s="1"/>
  <c r="H140" i="7"/>
  <c r="E140" i="7"/>
  <c r="D140" i="7"/>
  <c r="G140" i="7" s="1"/>
  <c r="E139" i="7"/>
  <c r="H139" i="7" s="1"/>
  <c r="D139" i="7"/>
  <c r="G139" i="7" s="1"/>
  <c r="G138" i="7"/>
  <c r="E138" i="7"/>
  <c r="D138" i="7"/>
  <c r="E137" i="7"/>
  <c r="H137" i="7" s="1"/>
  <c r="D137" i="7"/>
  <c r="G137" i="7" s="1"/>
  <c r="E136" i="7"/>
  <c r="H136" i="7" s="1"/>
  <c r="D136" i="7"/>
  <c r="G136" i="7" s="1"/>
  <c r="G135" i="7"/>
  <c r="E135" i="7"/>
  <c r="H135" i="7" s="1"/>
  <c r="D135" i="7"/>
  <c r="E134" i="7"/>
  <c r="D134" i="7"/>
  <c r="G134" i="7" s="1"/>
  <c r="H133" i="7"/>
  <c r="E133" i="7"/>
  <c r="D133" i="7"/>
  <c r="G133" i="7" s="1"/>
  <c r="E132" i="7"/>
  <c r="H132" i="7" s="1"/>
  <c r="D132" i="7"/>
  <c r="G132" i="7" s="1"/>
  <c r="E131" i="7"/>
  <c r="D131" i="7"/>
  <c r="E130" i="7"/>
  <c r="D130" i="7"/>
  <c r="E129" i="7"/>
  <c r="H129" i="7" s="1"/>
  <c r="D129" i="7"/>
  <c r="G129" i="7" s="1"/>
  <c r="E128" i="7"/>
  <c r="H128" i="7" s="1"/>
  <c r="D128" i="7"/>
  <c r="G128" i="7" s="1"/>
  <c r="E127" i="7"/>
  <c r="H127" i="7" s="1"/>
  <c r="D127" i="7"/>
  <c r="E126" i="7"/>
  <c r="D126" i="7"/>
  <c r="E125" i="7"/>
  <c r="H125" i="7" s="1"/>
  <c r="D125" i="7"/>
  <c r="G125" i="7" s="1"/>
  <c r="H124" i="7"/>
  <c r="E124" i="7"/>
  <c r="D124" i="7"/>
  <c r="G124" i="7" s="1"/>
  <c r="E123" i="7"/>
  <c r="H123" i="7" s="1"/>
  <c r="D123" i="7"/>
  <c r="G123" i="7" s="1"/>
  <c r="E122" i="7"/>
  <c r="D122" i="7"/>
  <c r="G121" i="7"/>
  <c r="E121" i="7"/>
  <c r="H121" i="7" s="1"/>
  <c r="D121" i="7"/>
  <c r="E120" i="7"/>
  <c r="H120" i="7" s="1"/>
  <c r="D120" i="7"/>
  <c r="H119" i="7"/>
  <c r="G119" i="7"/>
  <c r="E119" i="7"/>
  <c r="D119" i="7"/>
  <c r="E118" i="7"/>
  <c r="H118" i="7" s="1"/>
  <c r="D118" i="7"/>
  <c r="G118" i="7" s="1"/>
  <c r="E117" i="7"/>
  <c r="H117" i="7" s="1"/>
  <c r="D117" i="7"/>
  <c r="G117" i="7" s="1"/>
  <c r="E116" i="7"/>
  <c r="H116" i="7" s="1"/>
  <c r="D116" i="7"/>
  <c r="E115" i="7"/>
  <c r="H115" i="7" s="1"/>
  <c r="D115" i="7"/>
  <c r="G115" i="7" s="1"/>
  <c r="E114" i="7"/>
  <c r="D114" i="7"/>
  <c r="E113" i="7"/>
  <c r="H113" i="7" s="1"/>
  <c r="D113" i="7"/>
  <c r="G113" i="7" s="1"/>
  <c r="E112" i="7"/>
  <c r="H112" i="7" s="1"/>
  <c r="D112" i="7"/>
  <c r="G112" i="7" s="1"/>
  <c r="H111" i="7"/>
  <c r="E111" i="7"/>
  <c r="D111" i="7"/>
  <c r="G111" i="7" s="1"/>
  <c r="E110" i="7"/>
  <c r="H110" i="7" s="1"/>
  <c r="D110" i="7"/>
  <c r="G110" i="7" s="1"/>
  <c r="E109" i="7"/>
  <c r="H109" i="7" s="1"/>
  <c r="D109" i="7"/>
  <c r="G109" i="7" s="1"/>
  <c r="E108" i="7"/>
  <c r="H108" i="7" s="1"/>
  <c r="D108" i="7"/>
  <c r="E107" i="7"/>
  <c r="H107" i="7" s="1"/>
  <c r="D107" i="7"/>
  <c r="G107" i="7" s="1"/>
  <c r="E106" i="7"/>
  <c r="D106" i="7"/>
  <c r="E105" i="7"/>
  <c r="H105" i="7" s="1"/>
  <c r="D105" i="7"/>
  <c r="G105" i="7" s="1"/>
  <c r="E104" i="7"/>
  <c r="H104" i="7" s="1"/>
  <c r="D104" i="7"/>
  <c r="G104" i="7" s="1"/>
  <c r="H103" i="7"/>
  <c r="E103" i="7"/>
  <c r="D103" i="7"/>
  <c r="G103" i="7" s="1"/>
  <c r="E102" i="7"/>
  <c r="H102" i="7" s="1"/>
  <c r="D102" i="7"/>
  <c r="G102" i="7" s="1"/>
  <c r="E101" i="7"/>
  <c r="H101" i="7" s="1"/>
  <c r="D101" i="7"/>
  <c r="G101" i="7" s="1"/>
  <c r="E100" i="7"/>
  <c r="H100" i="7" s="1"/>
  <c r="D100" i="7"/>
  <c r="E99" i="7"/>
  <c r="H99" i="7" s="1"/>
  <c r="D99" i="7"/>
  <c r="G99" i="7" s="1"/>
  <c r="E98" i="7"/>
  <c r="D98" i="7"/>
  <c r="E97" i="7"/>
  <c r="H97" i="7" s="1"/>
  <c r="D97" i="7"/>
  <c r="G97" i="7" s="1"/>
  <c r="E96" i="7"/>
  <c r="H96" i="7" s="1"/>
  <c r="D96" i="7"/>
  <c r="G96" i="7" s="1"/>
  <c r="H95" i="7"/>
  <c r="G95" i="7"/>
  <c r="E95" i="7"/>
  <c r="D95" i="7"/>
  <c r="E94" i="7"/>
  <c r="H94" i="7" s="1"/>
  <c r="D94" i="7"/>
  <c r="G94" i="7" s="1"/>
  <c r="E93" i="7"/>
  <c r="H93" i="7" s="1"/>
  <c r="D93" i="7"/>
  <c r="G93" i="7" s="1"/>
  <c r="E92" i="7"/>
  <c r="H92" i="7" s="1"/>
  <c r="D92" i="7"/>
  <c r="E91" i="7"/>
  <c r="H91" i="7" s="1"/>
  <c r="D91" i="7"/>
  <c r="G91" i="7" s="1"/>
  <c r="H90" i="7"/>
  <c r="E90" i="7"/>
  <c r="D90" i="7"/>
  <c r="E89" i="7"/>
  <c r="H89" i="7" s="1"/>
  <c r="D89" i="7"/>
  <c r="G89" i="7" s="1"/>
  <c r="E88" i="7"/>
  <c r="H88" i="7" s="1"/>
  <c r="D88" i="7"/>
  <c r="G88" i="7" s="1"/>
  <c r="H87" i="7"/>
  <c r="E87" i="7"/>
  <c r="D87" i="7"/>
  <c r="G87" i="7" s="1"/>
  <c r="E86" i="7"/>
  <c r="H86" i="7" s="1"/>
  <c r="D86" i="7"/>
  <c r="G86" i="7" s="1"/>
  <c r="E85" i="7"/>
  <c r="H85" i="7" s="1"/>
  <c r="D85" i="7"/>
  <c r="G85" i="7" s="1"/>
  <c r="E84" i="7"/>
  <c r="H84" i="7" s="1"/>
  <c r="D84" i="7"/>
  <c r="E83" i="7"/>
  <c r="H83" i="7" s="1"/>
  <c r="D83" i="7"/>
  <c r="G83" i="7" s="1"/>
  <c r="E82" i="7"/>
  <c r="D82" i="7"/>
  <c r="E81" i="7"/>
  <c r="H81" i="7" s="1"/>
  <c r="D81" i="7"/>
  <c r="G81" i="7" s="1"/>
  <c r="E80" i="7"/>
  <c r="H80" i="7" s="1"/>
  <c r="D80" i="7"/>
  <c r="G80" i="7" s="1"/>
  <c r="H79" i="7"/>
  <c r="G79" i="7"/>
  <c r="E79" i="7"/>
  <c r="D79" i="7"/>
  <c r="E78" i="7"/>
  <c r="H78" i="7" s="1"/>
  <c r="D78" i="7"/>
  <c r="G78" i="7" s="1"/>
  <c r="E77" i="7"/>
  <c r="H77" i="7" s="1"/>
  <c r="D77" i="7"/>
  <c r="G77" i="7" s="1"/>
  <c r="G76" i="7"/>
  <c r="E76" i="7"/>
  <c r="H76" i="7" s="1"/>
  <c r="D76" i="7"/>
  <c r="E75" i="7"/>
  <c r="H75" i="7" s="1"/>
  <c r="D75" i="7"/>
  <c r="G75" i="7" s="1"/>
  <c r="E74" i="7"/>
  <c r="D74" i="7"/>
  <c r="G74" i="7" s="1"/>
  <c r="E73" i="7"/>
  <c r="H73" i="7" s="1"/>
  <c r="D73" i="7"/>
  <c r="G73" i="7" s="1"/>
  <c r="E72" i="7"/>
  <c r="H72" i="7" s="1"/>
  <c r="D72" i="7"/>
  <c r="G72" i="7" s="1"/>
  <c r="H71" i="7"/>
  <c r="E71" i="7"/>
  <c r="D71" i="7"/>
  <c r="G71" i="7" s="1"/>
  <c r="E70" i="7"/>
  <c r="H70" i="7" s="1"/>
  <c r="D70" i="7"/>
  <c r="G70" i="7" s="1"/>
  <c r="E69" i="7"/>
  <c r="H69" i="7" s="1"/>
  <c r="D69" i="7"/>
  <c r="G69" i="7" s="1"/>
  <c r="E68" i="7"/>
  <c r="H68" i="7" s="1"/>
  <c r="D68" i="7"/>
  <c r="E67" i="7"/>
  <c r="H67" i="7" s="1"/>
  <c r="D67" i="7"/>
  <c r="G67" i="7" s="1"/>
  <c r="H66" i="7"/>
  <c r="E66" i="7"/>
  <c r="D66" i="7"/>
  <c r="E65" i="7"/>
  <c r="H65" i="7" s="1"/>
  <c r="D65" i="7"/>
  <c r="G65" i="7" s="1"/>
  <c r="E64" i="7"/>
  <c r="H64" i="7" s="1"/>
  <c r="D64" i="7"/>
  <c r="G64" i="7" s="1"/>
  <c r="H63" i="7"/>
  <c r="E63" i="7"/>
  <c r="D63" i="7"/>
  <c r="G63" i="7" s="1"/>
  <c r="E62" i="7"/>
  <c r="H62" i="7" s="1"/>
  <c r="D62" i="7"/>
  <c r="G62" i="7" s="1"/>
  <c r="E61" i="7"/>
  <c r="H61" i="7" s="1"/>
  <c r="D61" i="7"/>
  <c r="G61" i="7" s="1"/>
  <c r="E60" i="7"/>
  <c r="H60" i="7" s="1"/>
  <c r="D60" i="7"/>
  <c r="E59" i="7"/>
  <c r="H59" i="7" s="1"/>
  <c r="D59" i="7"/>
  <c r="G59" i="7" s="1"/>
  <c r="E58" i="7"/>
  <c r="D58" i="7"/>
  <c r="E57" i="7"/>
  <c r="H57" i="7" s="1"/>
  <c r="D57" i="7"/>
  <c r="G57" i="7" s="1"/>
  <c r="E56" i="7"/>
  <c r="H56" i="7" s="1"/>
  <c r="D56" i="7"/>
  <c r="G56" i="7" s="1"/>
  <c r="H55" i="7"/>
  <c r="E55" i="7"/>
  <c r="D55" i="7"/>
  <c r="G55" i="7" s="1"/>
  <c r="E54" i="7"/>
  <c r="H54" i="7" s="1"/>
  <c r="D54" i="7"/>
  <c r="G54" i="7" s="1"/>
  <c r="E53" i="7"/>
  <c r="H53" i="7" s="1"/>
  <c r="D53" i="7"/>
  <c r="G53" i="7" s="1"/>
  <c r="E52" i="7"/>
  <c r="H52" i="7" s="1"/>
  <c r="D52" i="7"/>
  <c r="E51" i="7"/>
  <c r="H51" i="7" s="1"/>
  <c r="D51" i="7"/>
  <c r="G51" i="7" s="1"/>
  <c r="E50" i="7"/>
  <c r="D50" i="7"/>
  <c r="E49" i="7"/>
  <c r="H49" i="7" s="1"/>
  <c r="D49" i="7"/>
  <c r="G49" i="7" s="1"/>
  <c r="E48" i="7"/>
  <c r="H48" i="7" s="1"/>
  <c r="D48" i="7"/>
  <c r="G48" i="7" s="1"/>
  <c r="H47" i="7"/>
  <c r="G47" i="7"/>
  <c r="E47" i="7"/>
  <c r="D47" i="7"/>
  <c r="E46" i="7"/>
  <c r="H46" i="7" s="1"/>
  <c r="D46" i="7"/>
  <c r="G46" i="7" s="1"/>
  <c r="E45" i="7"/>
  <c r="H45" i="7" s="1"/>
  <c r="D45" i="7"/>
  <c r="G45" i="7" s="1"/>
  <c r="E44" i="7"/>
  <c r="H44" i="7" s="1"/>
  <c r="D44" i="7"/>
  <c r="E43" i="7"/>
  <c r="H43" i="7" s="1"/>
  <c r="D43" i="7"/>
  <c r="G43" i="7" s="1"/>
  <c r="E42" i="7"/>
  <c r="D42" i="7"/>
  <c r="E41" i="7"/>
  <c r="H41" i="7" s="1"/>
  <c r="D41" i="7"/>
  <c r="G41" i="7" s="1"/>
  <c r="E40" i="7"/>
  <c r="H40" i="7" s="1"/>
  <c r="D40" i="7"/>
  <c r="G40" i="7" s="1"/>
  <c r="H39" i="7"/>
  <c r="E39" i="7"/>
  <c r="D39" i="7"/>
  <c r="G39" i="7" s="1"/>
  <c r="E38" i="7"/>
  <c r="H38" i="7" s="1"/>
  <c r="D38" i="7"/>
  <c r="G38" i="7" s="1"/>
  <c r="E37" i="7"/>
  <c r="H37" i="7" s="1"/>
  <c r="D37" i="7"/>
  <c r="G37" i="7" s="1"/>
  <c r="G36" i="7"/>
  <c r="E36" i="7"/>
  <c r="H36" i="7" s="1"/>
  <c r="D36" i="7"/>
  <c r="E35" i="7"/>
  <c r="H35" i="7" s="1"/>
  <c r="D35" i="7"/>
  <c r="G35" i="7" s="1"/>
  <c r="E34" i="7"/>
  <c r="D34" i="7"/>
  <c r="E33" i="7"/>
  <c r="H33" i="7" s="1"/>
  <c r="D33" i="7"/>
  <c r="G33" i="7" s="1"/>
  <c r="E32" i="7"/>
  <c r="H32" i="7" s="1"/>
  <c r="D32" i="7"/>
  <c r="G32" i="7" s="1"/>
  <c r="H31" i="7"/>
  <c r="G31" i="7"/>
  <c r="E31" i="7"/>
  <c r="D31" i="7"/>
  <c r="E30" i="7"/>
  <c r="H30" i="7" s="1"/>
  <c r="D30" i="7"/>
  <c r="G30" i="7" s="1"/>
  <c r="E29" i="7"/>
  <c r="H29" i="7" s="1"/>
  <c r="D29" i="7"/>
  <c r="G29" i="7" s="1"/>
  <c r="E28" i="7"/>
  <c r="H28" i="7" s="1"/>
  <c r="D28" i="7"/>
  <c r="E27" i="7"/>
  <c r="H27" i="7" s="1"/>
  <c r="D27" i="7"/>
  <c r="G27" i="7" s="1"/>
  <c r="E26" i="7"/>
  <c r="D26" i="7"/>
  <c r="E25" i="7"/>
  <c r="H25" i="7" s="1"/>
  <c r="D25" i="7"/>
  <c r="G25" i="7" s="1"/>
  <c r="E24" i="7"/>
  <c r="H24" i="7" s="1"/>
  <c r="D24" i="7"/>
  <c r="G24" i="7" s="1"/>
  <c r="H23" i="7"/>
  <c r="E23" i="7"/>
  <c r="D23" i="7"/>
  <c r="G23" i="7" s="1"/>
  <c r="E22" i="7"/>
  <c r="H22" i="7" s="1"/>
  <c r="D22" i="7"/>
  <c r="G22" i="7" s="1"/>
  <c r="E21" i="7"/>
  <c r="H21" i="7" s="1"/>
  <c r="D21" i="7"/>
  <c r="G21" i="7" s="1"/>
  <c r="E20" i="7"/>
  <c r="H20" i="7" s="1"/>
  <c r="D20" i="7"/>
  <c r="E19" i="7"/>
  <c r="H19" i="7" s="1"/>
  <c r="D19" i="7"/>
  <c r="G19" i="7" s="1"/>
  <c r="E18" i="7"/>
  <c r="D18" i="7"/>
  <c r="E17" i="7"/>
  <c r="H17" i="7" s="1"/>
  <c r="D17" i="7"/>
  <c r="G17" i="7" s="1"/>
  <c r="E16" i="7"/>
  <c r="H16" i="7" s="1"/>
  <c r="D16" i="7"/>
  <c r="G16" i="7" s="1"/>
  <c r="H15" i="7"/>
  <c r="G15" i="7"/>
  <c r="E15" i="7"/>
  <c r="D15" i="7"/>
  <c r="E14" i="7"/>
  <c r="H14" i="7" s="1"/>
  <c r="D14" i="7"/>
  <c r="G14" i="7" s="1"/>
  <c r="E13" i="7"/>
  <c r="H13" i="7" s="1"/>
  <c r="D13" i="7"/>
  <c r="G13" i="7" s="1"/>
  <c r="G12" i="7"/>
  <c r="E12" i="7"/>
  <c r="H12" i="7" s="1"/>
  <c r="D12" i="7"/>
  <c r="E11" i="7"/>
  <c r="H11" i="7" s="1"/>
  <c r="D11" i="7"/>
  <c r="G11" i="7" s="1"/>
  <c r="E10" i="7"/>
  <c r="D10" i="7"/>
  <c r="E9" i="7"/>
  <c r="H9" i="7" s="1"/>
  <c r="D9" i="7"/>
  <c r="G9" i="7" s="1"/>
  <c r="E8" i="7"/>
  <c r="H8" i="7" s="1"/>
  <c r="D8" i="7"/>
  <c r="G8" i="7" s="1"/>
  <c r="H7" i="7"/>
  <c r="G7" i="7"/>
  <c r="E7" i="7"/>
  <c r="D7" i="7"/>
  <c r="E6" i="7"/>
  <c r="H6" i="7" s="1"/>
  <c r="D6" i="7"/>
  <c r="G6" i="7" s="1"/>
  <c r="H5" i="7"/>
  <c r="E5" i="7"/>
  <c r="D5" i="7"/>
  <c r="G5" i="7" s="1"/>
  <c r="E4" i="7"/>
  <c r="H4" i="7" s="1"/>
  <c r="D4" i="7"/>
  <c r="E3" i="7"/>
  <c r="H3" i="7" s="1"/>
  <c r="D3" i="7"/>
  <c r="G3" i="7" s="1"/>
  <c r="H2" i="7"/>
  <c r="E2" i="7"/>
  <c r="D2" i="7"/>
  <c r="G2" i="7" s="1"/>
  <c r="E522" i="6"/>
  <c r="D522" i="6"/>
  <c r="E521" i="6"/>
  <c r="D521" i="6"/>
  <c r="E520" i="6"/>
  <c r="H520" i="6" s="1"/>
  <c r="D520" i="6"/>
  <c r="G520" i="6" s="1"/>
  <c r="H519" i="6"/>
  <c r="E519" i="6"/>
  <c r="D519" i="6"/>
  <c r="G519" i="6" s="1"/>
  <c r="E518" i="6"/>
  <c r="H518" i="6" s="1"/>
  <c r="D518" i="6"/>
  <c r="E517" i="6"/>
  <c r="H517" i="6" s="1"/>
  <c r="D517" i="6"/>
  <c r="G517" i="6" s="1"/>
  <c r="H516" i="6"/>
  <c r="E516" i="6"/>
  <c r="D516" i="6"/>
  <c r="G516" i="6" s="1"/>
  <c r="E515" i="6"/>
  <c r="H515" i="6" s="1"/>
  <c r="D515" i="6"/>
  <c r="G515" i="6" s="1"/>
  <c r="E514" i="6"/>
  <c r="D514" i="6"/>
  <c r="E513" i="6"/>
  <c r="D513" i="6"/>
  <c r="E512" i="6"/>
  <c r="H512" i="6" s="1"/>
  <c r="D512" i="6"/>
  <c r="G512" i="6" s="1"/>
  <c r="H511" i="6"/>
  <c r="E511" i="6"/>
  <c r="D511" i="6"/>
  <c r="G511" i="6" s="1"/>
  <c r="E510" i="6"/>
  <c r="H510" i="6" s="1"/>
  <c r="D510" i="6"/>
  <c r="E509" i="6"/>
  <c r="H509" i="6" s="1"/>
  <c r="D509" i="6"/>
  <c r="G509" i="6" s="1"/>
  <c r="H508" i="6"/>
  <c r="G508" i="6"/>
  <c r="E508" i="6"/>
  <c r="D508" i="6"/>
  <c r="E507" i="6"/>
  <c r="H507" i="6" s="1"/>
  <c r="D507" i="6"/>
  <c r="G507" i="6" s="1"/>
  <c r="E506" i="6"/>
  <c r="H506" i="6" s="1"/>
  <c r="D506" i="6"/>
  <c r="E505" i="6"/>
  <c r="D505" i="6"/>
  <c r="E504" i="6"/>
  <c r="H504" i="6" s="1"/>
  <c r="D504" i="6"/>
  <c r="G504" i="6" s="1"/>
  <c r="H503" i="6"/>
  <c r="E503" i="6"/>
  <c r="D503" i="6"/>
  <c r="G503" i="6" s="1"/>
  <c r="E502" i="6"/>
  <c r="H502" i="6" s="1"/>
  <c r="D502" i="6"/>
  <c r="E501" i="6"/>
  <c r="H501" i="6" s="1"/>
  <c r="D501" i="6"/>
  <c r="G501" i="6" s="1"/>
  <c r="H500" i="6"/>
  <c r="E500" i="6"/>
  <c r="D500" i="6"/>
  <c r="G500" i="6" s="1"/>
  <c r="E499" i="6"/>
  <c r="H499" i="6" s="1"/>
  <c r="D499" i="6"/>
  <c r="G499" i="6" s="1"/>
  <c r="E498" i="6"/>
  <c r="D498" i="6"/>
  <c r="E497" i="6"/>
  <c r="D497" i="6"/>
  <c r="E496" i="6"/>
  <c r="H496" i="6" s="1"/>
  <c r="D496" i="6"/>
  <c r="G496" i="6" s="1"/>
  <c r="H495" i="6"/>
  <c r="E495" i="6"/>
  <c r="D495" i="6"/>
  <c r="E494" i="6"/>
  <c r="H494" i="6" s="1"/>
  <c r="D494" i="6"/>
  <c r="E493" i="6"/>
  <c r="H493" i="6" s="1"/>
  <c r="D493" i="6"/>
  <c r="G493" i="6" s="1"/>
  <c r="H492" i="6"/>
  <c r="G492" i="6"/>
  <c r="E492" i="6"/>
  <c r="D492" i="6"/>
  <c r="E491" i="6"/>
  <c r="H491" i="6" s="1"/>
  <c r="D491" i="6"/>
  <c r="G491" i="6" s="1"/>
  <c r="E490" i="6"/>
  <c r="D490" i="6"/>
  <c r="G490" i="6" s="1"/>
  <c r="E489" i="6"/>
  <c r="D489" i="6"/>
  <c r="E488" i="6"/>
  <c r="H488" i="6" s="1"/>
  <c r="D488" i="6"/>
  <c r="G488" i="6" s="1"/>
  <c r="H487" i="6"/>
  <c r="G487" i="6"/>
  <c r="E487" i="6"/>
  <c r="D487" i="6"/>
  <c r="E486" i="6"/>
  <c r="H486" i="6" s="1"/>
  <c r="D486" i="6"/>
  <c r="G486" i="6" s="1"/>
  <c r="E485" i="6"/>
  <c r="H485" i="6" s="1"/>
  <c r="D485" i="6"/>
  <c r="G485" i="6" s="1"/>
  <c r="H484" i="6"/>
  <c r="E484" i="6"/>
  <c r="D484" i="6"/>
  <c r="G484" i="6" s="1"/>
  <c r="E483" i="6"/>
  <c r="H483" i="6" s="1"/>
  <c r="D483" i="6"/>
  <c r="G483" i="6" s="1"/>
  <c r="E482" i="6"/>
  <c r="D482" i="6"/>
  <c r="E481" i="6"/>
  <c r="H481" i="6" s="1"/>
  <c r="D481" i="6"/>
  <c r="H480" i="6"/>
  <c r="E480" i="6"/>
  <c r="D480" i="6"/>
  <c r="G480" i="6" s="1"/>
  <c r="H479" i="6"/>
  <c r="E479" i="6"/>
  <c r="D479" i="6"/>
  <c r="G479" i="6" s="1"/>
  <c r="E478" i="6"/>
  <c r="H478" i="6" s="1"/>
  <c r="D478" i="6"/>
  <c r="E477" i="6"/>
  <c r="H477" i="6" s="1"/>
  <c r="D477" i="6"/>
  <c r="G477" i="6" s="1"/>
  <c r="H476" i="6"/>
  <c r="G476" i="6"/>
  <c r="E476" i="6"/>
  <c r="D476" i="6"/>
  <c r="E475" i="6"/>
  <c r="H475" i="6" s="1"/>
  <c r="D475" i="6"/>
  <c r="G475" i="6" s="1"/>
  <c r="E474" i="6"/>
  <c r="D474" i="6"/>
  <c r="G473" i="6"/>
  <c r="E473" i="6"/>
  <c r="H473" i="6" s="1"/>
  <c r="D473" i="6"/>
  <c r="H472" i="6"/>
  <c r="E472" i="6"/>
  <c r="D472" i="6"/>
  <c r="G472" i="6" s="1"/>
  <c r="H471" i="6"/>
  <c r="E471" i="6"/>
  <c r="D471" i="6"/>
  <c r="G471" i="6" s="1"/>
  <c r="E470" i="6"/>
  <c r="H470" i="6" s="1"/>
  <c r="D470" i="6"/>
  <c r="G470" i="6" s="1"/>
  <c r="G469" i="6"/>
  <c r="E469" i="6"/>
  <c r="H469" i="6" s="1"/>
  <c r="D469" i="6"/>
  <c r="H468" i="6"/>
  <c r="G468" i="6"/>
  <c r="E468" i="6"/>
  <c r="D468" i="6"/>
  <c r="E467" i="6"/>
  <c r="H467" i="6" s="1"/>
  <c r="D467" i="6"/>
  <c r="G467" i="6" s="1"/>
  <c r="E466" i="6"/>
  <c r="D466" i="6"/>
  <c r="G466" i="6" s="1"/>
  <c r="G465" i="6"/>
  <c r="E465" i="6"/>
  <c r="D465" i="6"/>
  <c r="H464" i="6"/>
  <c r="E464" i="6"/>
  <c r="D464" i="6"/>
  <c r="G464" i="6" s="1"/>
  <c r="H463" i="6"/>
  <c r="G463" i="6"/>
  <c r="E463" i="6"/>
  <c r="D463" i="6"/>
  <c r="E462" i="6"/>
  <c r="D462" i="6"/>
  <c r="G462" i="6" s="1"/>
  <c r="G461" i="6"/>
  <c r="E461" i="6"/>
  <c r="H461" i="6" s="1"/>
  <c r="D461" i="6"/>
  <c r="H460" i="6"/>
  <c r="E460" i="6"/>
  <c r="D460" i="6"/>
  <c r="G460" i="6" s="1"/>
  <c r="E459" i="6"/>
  <c r="H459" i="6" s="1"/>
  <c r="D459" i="6"/>
  <c r="G459" i="6" s="1"/>
  <c r="E458" i="6"/>
  <c r="D458" i="6"/>
  <c r="E457" i="6"/>
  <c r="D457" i="6"/>
  <c r="H456" i="6"/>
  <c r="E456" i="6"/>
  <c r="D456" i="6"/>
  <c r="G456" i="6" s="1"/>
  <c r="H455" i="6"/>
  <c r="G455" i="6"/>
  <c r="E455" i="6"/>
  <c r="D455" i="6"/>
  <c r="E454" i="6"/>
  <c r="H454" i="6" s="1"/>
  <c r="D454" i="6"/>
  <c r="G453" i="6"/>
  <c r="E453" i="6"/>
  <c r="H453" i="6" s="1"/>
  <c r="D453" i="6"/>
  <c r="H452" i="6"/>
  <c r="E452" i="6"/>
  <c r="D452" i="6"/>
  <c r="G452" i="6" s="1"/>
  <c r="E451" i="6"/>
  <c r="H451" i="6" s="1"/>
  <c r="D451" i="6"/>
  <c r="G451" i="6" s="1"/>
  <c r="E450" i="6"/>
  <c r="D450" i="6"/>
  <c r="G449" i="6"/>
  <c r="E449" i="6"/>
  <c r="H449" i="6" s="1"/>
  <c r="D449" i="6"/>
  <c r="H448" i="6"/>
  <c r="E448" i="6"/>
  <c r="D448" i="6"/>
  <c r="G448" i="6" s="1"/>
  <c r="H447" i="6"/>
  <c r="E447" i="6"/>
  <c r="D447" i="6"/>
  <c r="G447" i="6" s="1"/>
  <c r="E446" i="6"/>
  <c r="D446" i="6"/>
  <c r="G445" i="6"/>
  <c r="E445" i="6"/>
  <c r="H445" i="6" s="1"/>
  <c r="D445" i="6"/>
  <c r="H444" i="6"/>
  <c r="G444" i="6"/>
  <c r="E444" i="6"/>
  <c r="D444" i="6"/>
  <c r="E443" i="6"/>
  <c r="H443" i="6" s="1"/>
  <c r="D443" i="6"/>
  <c r="G443" i="6" s="1"/>
  <c r="E442" i="6"/>
  <c r="D442" i="6"/>
  <c r="E441" i="6"/>
  <c r="H441" i="6" s="1"/>
  <c r="D441" i="6"/>
  <c r="G441" i="6" s="1"/>
  <c r="H440" i="6"/>
  <c r="E440" i="6"/>
  <c r="D440" i="6"/>
  <c r="G440" i="6" s="1"/>
  <c r="H439" i="6"/>
  <c r="E439" i="6"/>
  <c r="D439" i="6"/>
  <c r="G439" i="6" s="1"/>
  <c r="E438" i="6"/>
  <c r="H438" i="6" s="1"/>
  <c r="D438" i="6"/>
  <c r="G438" i="6" s="1"/>
  <c r="E437" i="6"/>
  <c r="H437" i="6" s="1"/>
  <c r="D437" i="6"/>
  <c r="G437" i="6" s="1"/>
  <c r="H436" i="6"/>
  <c r="G436" i="6"/>
  <c r="E436" i="6"/>
  <c r="D436" i="6"/>
  <c r="E435" i="6"/>
  <c r="H435" i="6" s="1"/>
  <c r="D435" i="6"/>
  <c r="G435" i="6" s="1"/>
  <c r="E434" i="6"/>
  <c r="D434" i="6"/>
  <c r="E433" i="6"/>
  <c r="D433" i="6"/>
  <c r="H432" i="6"/>
  <c r="E432" i="6"/>
  <c r="D432" i="6"/>
  <c r="G432" i="6" s="1"/>
  <c r="H431" i="6"/>
  <c r="E431" i="6"/>
  <c r="D431" i="6"/>
  <c r="G431" i="6" s="1"/>
  <c r="E430" i="6"/>
  <c r="D430" i="6"/>
  <c r="E429" i="6"/>
  <c r="H429" i="6" s="1"/>
  <c r="D429" i="6"/>
  <c r="G429" i="6" s="1"/>
  <c r="H428" i="6"/>
  <c r="G428" i="6"/>
  <c r="E428" i="6"/>
  <c r="D428" i="6"/>
  <c r="E427" i="6"/>
  <c r="H427" i="6" s="1"/>
  <c r="D427" i="6"/>
  <c r="G427" i="6" s="1"/>
  <c r="E426" i="6"/>
  <c r="D426" i="6"/>
  <c r="G425" i="6"/>
  <c r="E425" i="6"/>
  <c r="H425" i="6" s="1"/>
  <c r="D425" i="6"/>
  <c r="H424" i="6"/>
  <c r="E424" i="6"/>
  <c r="D424" i="6"/>
  <c r="G424" i="6" s="1"/>
  <c r="H423" i="6"/>
  <c r="E423" i="6"/>
  <c r="D423" i="6"/>
  <c r="G423" i="6" s="1"/>
  <c r="E422" i="6"/>
  <c r="D422" i="6"/>
  <c r="G421" i="6"/>
  <c r="E421" i="6"/>
  <c r="H421" i="6" s="1"/>
  <c r="D421" i="6"/>
  <c r="H420" i="6"/>
  <c r="E420" i="6"/>
  <c r="D420" i="6"/>
  <c r="G420" i="6" s="1"/>
  <c r="E419" i="6"/>
  <c r="H419" i="6" s="1"/>
  <c r="D419" i="6"/>
  <c r="G419" i="6" s="1"/>
  <c r="E418" i="6"/>
  <c r="D418" i="6"/>
  <c r="E417" i="6"/>
  <c r="D417" i="6"/>
  <c r="H416" i="6"/>
  <c r="E416" i="6"/>
  <c r="D416" i="6"/>
  <c r="G416" i="6" s="1"/>
  <c r="H415" i="6"/>
  <c r="E415" i="6"/>
  <c r="D415" i="6"/>
  <c r="G415" i="6" s="1"/>
  <c r="E414" i="6"/>
  <c r="H414" i="6" s="1"/>
  <c r="D414" i="6"/>
  <c r="G413" i="6"/>
  <c r="E413" i="6"/>
  <c r="H413" i="6" s="1"/>
  <c r="D413" i="6"/>
  <c r="H412" i="6"/>
  <c r="E412" i="6"/>
  <c r="D412" i="6"/>
  <c r="G412" i="6" s="1"/>
  <c r="E411" i="6"/>
  <c r="H411" i="6" s="1"/>
  <c r="D411" i="6"/>
  <c r="G411" i="6" s="1"/>
  <c r="E410" i="6"/>
  <c r="D410" i="6"/>
  <c r="E409" i="6"/>
  <c r="H409" i="6" s="1"/>
  <c r="D409" i="6"/>
  <c r="G409" i="6" s="1"/>
  <c r="H408" i="6"/>
  <c r="E408" i="6"/>
  <c r="D408" i="6"/>
  <c r="G408" i="6" s="1"/>
  <c r="H407" i="6"/>
  <c r="G407" i="6"/>
  <c r="E407" i="6"/>
  <c r="D407" i="6"/>
  <c r="E406" i="6"/>
  <c r="H406" i="6" s="1"/>
  <c r="D406" i="6"/>
  <c r="G406" i="6" s="1"/>
  <c r="E405" i="6"/>
  <c r="H405" i="6" s="1"/>
  <c r="D405" i="6"/>
  <c r="G405" i="6" s="1"/>
  <c r="H404" i="6"/>
  <c r="E404" i="6"/>
  <c r="D404" i="6"/>
  <c r="G404" i="6" s="1"/>
  <c r="E403" i="6"/>
  <c r="H403" i="6" s="1"/>
  <c r="D403" i="6"/>
  <c r="G403" i="6" s="1"/>
  <c r="E402" i="6"/>
  <c r="D402" i="6"/>
  <c r="G401" i="6"/>
  <c r="E401" i="6"/>
  <c r="D401" i="6"/>
  <c r="H400" i="6"/>
  <c r="E400" i="6"/>
  <c r="D400" i="6"/>
  <c r="G400" i="6" s="1"/>
  <c r="H399" i="6"/>
  <c r="E399" i="6"/>
  <c r="D399" i="6"/>
  <c r="G399" i="6" s="1"/>
  <c r="E398" i="6"/>
  <c r="D398" i="6"/>
  <c r="G398" i="6" s="1"/>
  <c r="G397" i="6"/>
  <c r="E397" i="6"/>
  <c r="H397" i="6" s="1"/>
  <c r="D397" i="6"/>
  <c r="H396" i="6"/>
  <c r="E396" i="6"/>
  <c r="D396" i="6"/>
  <c r="G396" i="6" s="1"/>
  <c r="E395" i="6"/>
  <c r="H395" i="6" s="1"/>
  <c r="D395" i="6"/>
  <c r="G395" i="6" s="1"/>
  <c r="E394" i="6"/>
  <c r="D394" i="6"/>
  <c r="G393" i="6"/>
  <c r="E393" i="6"/>
  <c r="D393" i="6"/>
  <c r="H392" i="6"/>
  <c r="E392" i="6"/>
  <c r="D392" i="6"/>
  <c r="G392" i="6" s="1"/>
  <c r="H391" i="6"/>
  <c r="E391" i="6"/>
  <c r="D391" i="6"/>
  <c r="G391" i="6" s="1"/>
  <c r="E390" i="6"/>
  <c r="H390" i="6" s="1"/>
  <c r="D390" i="6"/>
  <c r="E389" i="6"/>
  <c r="H389" i="6" s="1"/>
  <c r="D389" i="6"/>
  <c r="G389" i="6" s="1"/>
  <c r="H388" i="6"/>
  <c r="E388" i="6"/>
  <c r="D388" i="6"/>
  <c r="G388" i="6" s="1"/>
  <c r="E387" i="6"/>
  <c r="H387" i="6" s="1"/>
  <c r="D387" i="6"/>
  <c r="G387" i="6" s="1"/>
  <c r="E386" i="6"/>
  <c r="D386" i="6"/>
  <c r="E385" i="6"/>
  <c r="H385" i="6" s="1"/>
  <c r="D385" i="6"/>
  <c r="H384" i="6"/>
  <c r="E384" i="6"/>
  <c r="D384" i="6"/>
  <c r="G384" i="6" s="1"/>
  <c r="H383" i="6"/>
  <c r="E383" i="6"/>
  <c r="D383" i="6"/>
  <c r="G383" i="6" s="1"/>
  <c r="E382" i="6"/>
  <c r="D382" i="6"/>
  <c r="G381" i="6"/>
  <c r="E381" i="6"/>
  <c r="H381" i="6" s="1"/>
  <c r="D381" i="6"/>
  <c r="H380" i="6"/>
  <c r="E380" i="6"/>
  <c r="D380" i="6"/>
  <c r="G380" i="6" s="1"/>
  <c r="E379" i="6"/>
  <c r="H379" i="6" s="1"/>
  <c r="D379" i="6"/>
  <c r="G379" i="6" s="1"/>
  <c r="E378" i="6"/>
  <c r="D378" i="6"/>
  <c r="G377" i="6"/>
  <c r="E377" i="6"/>
  <c r="H377" i="6" s="1"/>
  <c r="D377" i="6"/>
  <c r="H376" i="6"/>
  <c r="E376" i="6"/>
  <c r="D376" i="6"/>
  <c r="G376" i="6" s="1"/>
  <c r="H375" i="6"/>
  <c r="G375" i="6"/>
  <c r="E375" i="6"/>
  <c r="D375" i="6"/>
  <c r="E374" i="6"/>
  <c r="H374" i="6" s="1"/>
  <c r="D374" i="6"/>
  <c r="G374" i="6" s="1"/>
  <c r="G373" i="6"/>
  <c r="E373" i="6"/>
  <c r="H373" i="6" s="1"/>
  <c r="D373" i="6"/>
  <c r="H372" i="6"/>
  <c r="E372" i="6"/>
  <c r="D372" i="6"/>
  <c r="G372" i="6" s="1"/>
  <c r="E371" i="6"/>
  <c r="H371" i="6" s="1"/>
  <c r="D371" i="6"/>
  <c r="G371" i="6" s="1"/>
  <c r="E370" i="6"/>
  <c r="D370" i="6"/>
  <c r="E369" i="6"/>
  <c r="D369" i="6"/>
  <c r="H368" i="6"/>
  <c r="E368" i="6"/>
  <c r="D368" i="6"/>
  <c r="G368" i="6" s="1"/>
  <c r="H367" i="6"/>
  <c r="G367" i="6"/>
  <c r="E367" i="6"/>
  <c r="D367" i="6"/>
  <c r="E366" i="6"/>
  <c r="D366" i="6"/>
  <c r="G366" i="6" s="1"/>
  <c r="E365" i="6"/>
  <c r="H365" i="6" s="1"/>
  <c r="D365" i="6"/>
  <c r="G365" i="6" s="1"/>
  <c r="H364" i="6"/>
  <c r="G364" i="6"/>
  <c r="E364" i="6"/>
  <c r="D364" i="6"/>
  <c r="E363" i="6"/>
  <c r="H363" i="6" s="1"/>
  <c r="D363" i="6"/>
  <c r="G363" i="6" s="1"/>
  <c r="E362" i="6"/>
  <c r="D362" i="6"/>
  <c r="G361" i="6"/>
  <c r="E361" i="6"/>
  <c r="H361" i="6" s="1"/>
  <c r="D361" i="6"/>
  <c r="H360" i="6"/>
  <c r="E360" i="6"/>
  <c r="D360" i="6"/>
  <c r="G360" i="6" s="1"/>
  <c r="H359" i="6"/>
  <c r="E359" i="6"/>
  <c r="D359" i="6"/>
  <c r="G359" i="6" s="1"/>
  <c r="E358" i="6"/>
  <c r="D358" i="6"/>
  <c r="G357" i="6"/>
  <c r="E357" i="6"/>
  <c r="H357" i="6" s="1"/>
  <c r="D357" i="6"/>
  <c r="H356" i="6"/>
  <c r="E356" i="6"/>
  <c r="D356" i="6"/>
  <c r="G356" i="6" s="1"/>
  <c r="E355" i="6"/>
  <c r="H355" i="6" s="1"/>
  <c r="D355" i="6"/>
  <c r="G355" i="6" s="1"/>
  <c r="E354" i="6"/>
  <c r="D354" i="6"/>
  <c r="G353" i="6"/>
  <c r="E353" i="6"/>
  <c r="D353" i="6"/>
  <c r="H352" i="6"/>
  <c r="E352" i="6"/>
  <c r="D352" i="6"/>
  <c r="G352" i="6" s="1"/>
  <c r="H351" i="6"/>
  <c r="E351" i="6"/>
  <c r="D351" i="6"/>
  <c r="G351" i="6" s="1"/>
  <c r="E350" i="6"/>
  <c r="H350" i="6" s="1"/>
  <c r="D350" i="6"/>
  <c r="E349" i="6"/>
  <c r="H349" i="6" s="1"/>
  <c r="D349" i="6"/>
  <c r="G349" i="6" s="1"/>
  <c r="H348" i="6"/>
  <c r="E348" i="6"/>
  <c r="D348" i="6"/>
  <c r="G348" i="6" s="1"/>
  <c r="E347" i="6"/>
  <c r="H347" i="6" s="1"/>
  <c r="D347" i="6"/>
  <c r="G347" i="6" s="1"/>
  <c r="E346" i="6"/>
  <c r="D346" i="6"/>
  <c r="G345" i="6"/>
  <c r="E345" i="6"/>
  <c r="H345" i="6" s="1"/>
  <c r="D345" i="6"/>
  <c r="H344" i="6"/>
  <c r="E344" i="6"/>
  <c r="D344" i="6"/>
  <c r="G344" i="6" s="1"/>
  <c r="H343" i="6"/>
  <c r="E343" i="6"/>
  <c r="D343" i="6"/>
  <c r="G343" i="6" s="1"/>
  <c r="E342" i="6"/>
  <c r="H342" i="6" s="1"/>
  <c r="D342" i="6"/>
  <c r="G342" i="6" s="1"/>
  <c r="G341" i="6"/>
  <c r="E341" i="6"/>
  <c r="H341" i="6" s="1"/>
  <c r="D341" i="6"/>
  <c r="H340" i="6"/>
  <c r="G340" i="6"/>
  <c r="E340" i="6"/>
  <c r="D340" i="6"/>
  <c r="E339" i="6"/>
  <c r="H339" i="6" s="1"/>
  <c r="D339" i="6"/>
  <c r="G339" i="6" s="1"/>
  <c r="E338" i="6"/>
  <c r="D338" i="6"/>
  <c r="G337" i="6"/>
  <c r="E337" i="6"/>
  <c r="D337" i="6"/>
  <c r="H336" i="6"/>
  <c r="E336" i="6"/>
  <c r="D336" i="6"/>
  <c r="G336" i="6" s="1"/>
  <c r="H335" i="6"/>
  <c r="E335" i="6"/>
  <c r="D335" i="6"/>
  <c r="G335" i="6" s="1"/>
  <c r="E334" i="6"/>
  <c r="D334" i="6"/>
  <c r="G334" i="6" s="1"/>
  <c r="G333" i="6"/>
  <c r="E333" i="6"/>
  <c r="H333" i="6" s="1"/>
  <c r="D333" i="6"/>
  <c r="H332" i="6"/>
  <c r="E332" i="6"/>
  <c r="D332" i="6"/>
  <c r="G332" i="6" s="1"/>
  <c r="E331" i="6"/>
  <c r="H331" i="6" s="1"/>
  <c r="D331" i="6"/>
  <c r="G331" i="6" s="1"/>
  <c r="E330" i="6"/>
  <c r="D330" i="6"/>
  <c r="G329" i="6"/>
  <c r="E329" i="6"/>
  <c r="D329" i="6"/>
  <c r="H328" i="6"/>
  <c r="E328" i="6"/>
  <c r="D328" i="6"/>
  <c r="G328" i="6" s="1"/>
  <c r="H327" i="6"/>
  <c r="G327" i="6"/>
  <c r="E327" i="6"/>
  <c r="D327" i="6"/>
  <c r="E326" i="6"/>
  <c r="H326" i="6" s="1"/>
  <c r="D326" i="6"/>
  <c r="G326" i="6" s="1"/>
  <c r="G325" i="6"/>
  <c r="E325" i="6"/>
  <c r="H325" i="6" s="1"/>
  <c r="D325" i="6"/>
  <c r="H324" i="6"/>
  <c r="E324" i="6"/>
  <c r="D324" i="6"/>
  <c r="G324" i="6" s="1"/>
  <c r="E323" i="6"/>
  <c r="H323" i="6" s="1"/>
  <c r="D323" i="6"/>
  <c r="G323" i="6" s="1"/>
  <c r="H322" i="6"/>
  <c r="E322" i="6"/>
  <c r="D322" i="6"/>
  <c r="G321" i="6"/>
  <c r="E321" i="6"/>
  <c r="H321" i="6" s="1"/>
  <c r="D321" i="6"/>
  <c r="H320" i="6"/>
  <c r="E320" i="6"/>
  <c r="D320" i="6"/>
  <c r="G320" i="6" s="1"/>
  <c r="H319" i="6"/>
  <c r="E319" i="6"/>
  <c r="D319" i="6"/>
  <c r="G319" i="6" s="1"/>
  <c r="E318" i="6"/>
  <c r="D318" i="6"/>
  <c r="E317" i="6"/>
  <c r="H317" i="6" s="1"/>
  <c r="D317" i="6"/>
  <c r="G317" i="6" s="1"/>
  <c r="H316" i="6"/>
  <c r="E316" i="6"/>
  <c r="D316" i="6"/>
  <c r="G316" i="6" s="1"/>
  <c r="E315" i="6"/>
  <c r="H315" i="6" s="1"/>
  <c r="D315" i="6"/>
  <c r="G315" i="6" s="1"/>
  <c r="E314" i="6"/>
  <c r="D314" i="6"/>
  <c r="E313" i="6"/>
  <c r="H313" i="6" s="1"/>
  <c r="D313" i="6"/>
  <c r="G313" i="6" s="1"/>
  <c r="H312" i="6"/>
  <c r="E312" i="6"/>
  <c r="D312" i="6"/>
  <c r="G312" i="6" s="1"/>
  <c r="H311" i="6"/>
  <c r="E311" i="6"/>
  <c r="D311" i="6"/>
  <c r="G311" i="6" s="1"/>
  <c r="E310" i="6"/>
  <c r="H310" i="6" s="1"/>
  <c r="D310" i="6"/>
  <c r="G310" i="6" s="1"/>
  <c r="E309" i="6"/>
  <c r="H309" i="6" s="1"/>
  <c r="D309" i="6"/>
  <c r="G309" i="6" s="1"/>
  <c r="H308" i="6"/>
  <c r="G308" i="6"/>
  <c r="E308" i="6"/>
  <c r="D308" i="6"/>
  <c r="E307" i="6"/>
  <c r="H307" i="6" s="1"/>
  <c r="D307" i="6"/>
  <c r="G307" i="6" s="1"/>
  <c r="E306" i="6"/>
  <c r="D306" i="6"/>
  <c r="E305" i="6"/>
  <c r="D305" i="6"/>
  <c r="H304" i="6"/>
  <c r="E304" i="6"/>
  <c r="D304" i="6"/>
  <c r="G304" i="6" s="1"/>
  <c r="H303" i="6"/>
  <c r="G303" i="6"/>
  <c r="E303" i="6"/>
  <c r="D303" i="6"/>
  <c r="E302" i="6"/>
  <c r="D302" i="6"/>
  <c r="G302" i="6" s="1"/>
  <c r="E301" i="6"/>
  <c r="H301" i="6" s="1"/>
  <c r="D301" i="6"/>
  <c r="G301" i="6" s="1"/>
  <c r="H300" i="6"/>
  <c r="G300" i="6"/>
  <c r="E300" i="6"/>
  <c r="D300" i="6"/>
  <c r="E299" i="6"/>
  <c r="H299" i="6" s="1"/>
  <c r="D299" i="6"/>
  <c r="G299" i="6" s="1"/>
  <c r="H298" i="6"/>
  <c r="E298" i="6"/>
  <c r="D298" i="6"/>
  <c r="G297" i="6"/>
  <c r="E297" i="6"/>
  <c r="H297" i="6" s="1"/>
  <c r="D297" i="6"/>
  <c r="H296" i="6"/>
  <c r="E296" i="6"/>
  <c r="D296" i="6"/>
  <c r="G296" i="6" s="1"/>
  <c r="H295" i="6"/>
  <c r="E295" i="6"/>
  <c r="D295" i="6"/>
  <c r="G295" i="6" s="1"/>
  <c r="E294" i="6"/>
  <c r="D294" i="6"/>
  <c r="G293" i="6"/>
  <c r="E293" i="6"/>
  <c r="H293" i="6" s="1"/>
  <c r="D293" i="6"/>
  <c r="H292" i="6"/>
  <c r="E292" i="6"/>
  <c r="D292" i="6"/>
  <c r="G292" i="6" s="1"/>
  <c r="E291" i="6"/>
  <c r="H291" i="6" s="1"/>
  <c r="D291" i="6"/>
  <c r="G291" i="6" s="1"/>
  <c r="E290" i="6"/>
  <c r="D290" i="6"/>
  <c r="G290" i="6" s="1"/>
  <c r="G289" i="6"/>
  <c r="E289" i="6"/>
  <c r="D289" i="6"/>
  <c r="H288" i="6"/>
  <c r="E288" i="6"/>
  <c r="D288" i="6"/>
  <c r="G288" i="6" s="1"/>
  <c r="H287" i="6"/>
  <c r="G287" i="6"/>
  <c r="E287" i="6"/>
  <c r="D287" i="6"/>
  <c r="E286" i="6"/>
  <c r="H286" i="6" s="1"/>
  <c r="D286" i="6"/>
  <c r="G285" i="6"/>
  <c r="E285" i="6"/>
  <c r="H285" i="6" s="1"/>
  <c r="D285" i="6"/>
  <c r="H284" i="6"/>
  <c r="E284" i="6"/>
  <c r="D284" i="6"/>
  <c r="G284" i="6" s="1"/>
  <c r="E283" i="6"/>
  <c r="H283" i="6" s="1"/>
  <c r="D283" i="6"/>
  <c r="G283" i="6" s="1"/>
  <c r="E282" i="6"/>
  <c r="D282" i="6"/>
  <c r="E281" i="6"/>
  <c r="H281" i="6" s="1"/>
  <c r="D281" i="6"/>
  <c r="G281" i="6" s="1"/>
  <c r="H280" i="6"/>
  <c r="E280" i="6"/>
  <c r="D280" i="6"/>
  <c r="G280" i="6" s="1"/>
  <c r="H279" i="6"/>
  <c r="G279" i="6"/>
  <c r="E279" i="6"/>
  <c r="D279" i="6"/>
  <c r="E278" i="6"/>
  <c r="H278" i="6" s="1"/>
  <c r="D278" i="6"/>
  <c r="G278" i="6" s="1"/>
  <c r="E277" i="6"/>
  <c r="H277" i="6" s="1"/>
  <c r="D277" i="6"/>
  <c r="G277" i="6" s="1"/>
  <c r="H276" i="6"/>
  <c r="E276" i="6"/>
  <c r="D276" i="6"/>
  <c r="G276" i="6" s="1"/>
  <c r="E275" i="6"/>
  <c r="H275" i="6" s="1"/>
  <c r="D275" i="6"/>
  <c r="G275" i="6" s="1"/>
  <c r="E274" i="6"/>
  <c r="D274" i="6"/>
  <c r="G273" i="6"/>
  <c r="E273" i="6"/>
  <c r="D273" i="6"/>
  <c r="H272" i="6"/>
  <c r="E272" i="6"/>
  <c r="D272" i="6"/>
  <c r="G272" i="6" s="1"/>
  <c r="H271" i="6"/>
  <c r="E271" i="6"/>
  <c r="D271" i="6"/>
  <c r="G271" i="6" s="1"/>
  <c r="E270" i="6"/>
  <c r="D270" i="6"/>
  <c r="G270" i="6" s="1"/>
  <c r="G269" i="6"/>
  <c r="E269" i="6"/>
  <c r="H269" i="6" s="1"/>
  <c r="D269" i="6"/>
  <c r="H268" i="6"/>
  <c r="E268" i="6"/>
  <c r="D268" i="6"/>
  <c r="G268" i="6" s="1"/>
  <c r="E267" i="6"/>
  <c r="H267" i="6" s="1"/>
  <c r="D267" i="6"/>
  <c r="G267" i="6" s="1"/>
  <c r="H266" i="6"/>
  <c r="E266" i="6"/>
  <c r="D266" i="6"/>
  <c r="G265" i="6"/>
  <c r="E265" i="6"/>
  <c r="D265" i="6"/>
  <c r="H264" i="6"/>
  <c r="E264" i="6"/>
  <c r="D264" i="6"/>
  <c r="G264" i="6" s="1"/>
  <c r="H263" i="6"/>
  <c r="E263" i="6"/>
  <c r="D263" i="6"/>
  <c r="G263" i="6" s="1"/>
  <c r="E262" i="6"/>
  <c r="H262" i="6" s="1"/>
  <c r="D262" i="6"/>
  <c r="G262" i="6" s="1"/>
  <c r="E261" i="6"/>
  <c r="H261" i="6" s="1"/>
  <c r="D261" i="6"/>
  <c r="G261" i="6" s="1"/>
  <c r="H260" i="6"/>
  <c r="G260" i="6"/>
  <c r="E260" i="6"/>
  <c r="D260" i="6"/>
  <c r="E259" i="6"/>
  <c r="H259" i="6" s="1"/>
  <c r="D259" i="6"/>
  <c r="G259" i="6" s="1"/>
  <c r="E258" i="6"/>
  <c r="D258" i="6"/>
  <c r="G258" i="6" s="1"/>
  <c r="G257" i="6"/>
  <c r="E257" i="6"/>
  <c r="H257" i="6" s="1"/>
  <c r="D257" i="6"/>
  <c r="H256" i="6"/>
  <c r="E256" i="6"/>
  <c r="D256" i="6"/>
  <c r="G256" i="6" s="1"/>
  <c r="H255" i="6"/>
  <c r="G255" i="6"/>
  <c r="E255" i="6"/>
  <c r="D255" i="6"/>
  <c r="E254" i="6"/>
  <c r="D254" i="6"/>
  <c r="G253" i="6"/>
  <c r="E253" i="6"/>
  <c r="H253" i="6" s="1"/>
  <c r="D253" i="6"/>
  <c r="H252" i="6"/>
  <c r="E252" i="6"/>
  <c r="D252" i="6"/>
  <c r="G252" i="6" s="1"/>
  <c r="E251" i="6"/>
  <c r="H251" i="6" s="1"/>
  <c r="D251" i="6"/>
  <c r="G251" i="6" s="1"/>
  <c r="E250" i="6"/>
  <c r="D250" i="6"/>
  <c r="E249" i="6"/>
  <c r="H249" i="6" s="1"/>
  <c r="D249" i="6"/>
  <c r="H248" i="6"/>
  <c r="E248" i="6"/>
  <c r="D248" i="6"/>
  <c r="G248" i="6" s="1"/>
  <c r="H247" i="6"/>
  <c r="G247" i="6"/>
  <c r="E247" i="6"/>
  <c r="D247" i="6"/>
  <c r="E246" i="6"/>
  <c r="H246" i="6" s="1"/>
  <c r="D246" i="6"/>
  <c r="G246" i="6" s="1"/>
  <c r="G245" i="6"/>
  <c r="E245" i="6"/>
  <c r="H245" i="6" s="1"/>
  <c r="D245" i="6"/>
  <c r="H244" i="6"/>
  <c r="E244" i="6"/>
  <c r="D244" i="6"/>
  <c r="G244" i="6" s="1"/>
  <c r="E243" i="6"/>
  <c r="H243" i="6" s="1"/>
  <c r="D243" i="6"/>
  <c r="G243" i="6" s="1"/>
  <c r="E242" i="6"/>
  <c r="D242" i="6"/>
  <c r="G241" i="6"/>
  <c r="E241" i="6"/>
  <c r="D241" i="6"/>
  <c r="H240" i="6"/>
  <c r="E240" i="6"/>
  <c r="D240" i="6"/>
  <c r="G240" i="6" s="1"/>
  <c r="H239" i="6"/>
  <c r="E239" i="6"/>
  <c r="D239" i="6"/>
  <c r="G239" i="6" s="1"/>
  <c r="E238" i="6"/>
  <c r="D238" i="6"/>
  <c r="G238" i="6" s="1"/>
  <c r="E237" i="6"/>
  <c r="H237" i="6" s="1"/>
  <c r="D237" i="6"/>
  <c r="G237" i="6" s="1"/>
  <c r="H236" i="6"/>
  <c r="G236" i="6"/>
  <c r="E236" i="6"/>
  <c r="D236" i="6"/>
  <c r="E235" i="6"/>
  <c r="H235" i="6" s="1"/>
  <c r="D235" i="6"/>
  <c r="G235" i="6" s="1"/>
  <c r="E234" i="6"/>
  <c r="D234" i="6"/>
  <c r="E233" i="6"/>
  <c r="D233" i="6"/>
  <c r="G233" i="6" s="1"/>
  <c r="H232" i="6"/>
  <c r="E232" i="6"/>
  <c r="D232" i="6"/>
  <c r="G232" i="6" s="1"/>
  <c r="H231" i="6"/>
  <c r="E231" i="6"/>
  <c r="D231" i="6"/>
  <c r="G231" i="6" s="1"/>
  <c r="E230" i="6"/>
  <c r="D230" i="6"/>
  <c r="E229" i="6"/>
  <c r="H229" i="6" s="1"/>
  <c r="D229" i="6"/>
  <c r="G229" i="6" s="1"/>
  <c r="H228" i="6"/>
  <c r="G228" i="6"/>
  <c r="E228" i="6"/>
  <c r="D228" i="6"/>
  <c r="E227" i="6"/>
  <c r="H227" i="6" s="1"/>
  <c r="D227" i="6"/>
  <c r="G227" i="6" s="1"/>
  <c r="E226" i="6"/>
  <c r="D226" i="6"/>
  <c r="G226" i="6" s="1"/>
  <c r="E225" i="6"/>
  <c r="D225" i="6"/>
  <c r="H224" i="6"/>
  <c r="E224" i="6"/>
  <c r="D224" i="6"/>
  <c r="G224" i="6" s="1"/>
  <c r="H223" i="6"/>
  <c r="E223" i="6"/>
  <c r="D223" i="6"/>
  <c r="G223" i="6" s="1"/>
  <c r="E222" i="6"/>
  <c r="H222" i="6" s="1"/>
  <c r="D222" i="6"/>
  <c r="G221" i="6"/>
  <c r="E221" i="6"/>
  <c r="H221" i="6" s="1"/>
  <c r="D221" i="6"/>
  <c r="H220" i="6"/>
  <c r="G220" i="6"/>
  <c r="E220" i="6"/>
  <c r="D220" i="6"/>
  <c r="E219" i="6"/>
  <c r="H219" i="6" s="1"/>
  <c r="D219" i="6"/>
  <c r="G219" i="6" s="1"/>
  <c r="E218" i="6"/>
  <c r="D218" i="6"/>
  <c r="G217" i="6"/>
  <c r="E217" i="6"/>
  <c r="H217" i="6" s="1"/>
  <c r="D217" i="6"/>
  <c r="H216" i="6"/>
  <c r="E216" i="6"/>
  <c r="D216" i="6"/>
  <c r="G216" i="6" s="1"/>
  <c r="H215" i="6"/>
  <c r="E215" i="6"/>
  <c r="D215" i="6"/>
  <c r="G215" i="6" s="1"/>
  <c r="E214" i="6"/>
  <c r="H214" i="6" s="1"/>
  <c r="D214" i="6"/>
  <c r="G214" i="6" s="1"/>
  <c r="G213" i="6"/>
  <c r="E213" i="6"/>
  <c r="H213" i="6" s="1"/>
  <c r="D213" i="6"/>
  <c r="H212" i="6"/>
  <c r="E212" i="6"/>
  <c r="D212" i="6"/>
  <c r="G212" i="6" s="1"/>
  <c r="E211" i="6"/>
  <c r="H211" i="6" s="1"/>
  <c r="D211" i="6"/>
  <c r="G211" i="6" s="1"/>
  <c r="E210" i="6"/>
  <c r="D210" i="6"/>
  <c r="G209" i="6"/>
  <c r="E209" i="6"/>
  <c r="H209" i="6" s="1"/>
  <c r="D209" i="6"/>
  <c r="H208" i="6"/>
  <c r="E208" i="6"/>
  <c r="D208" i="6"/>
  <c r="G208" i="6" s="1"/>
  <c r="H207" i="6"/>
  <c r="G207" i="6"/>
  <c r="E207" i="6"/>
  <c r="D207" i="6"/>
  <c r="E206" i="6"/>
  <c r="H206" i="6" s="1"/>
  <c r="D206" i="6"/>
  <c r="G206" i="6" s="1"/>
  <c r="G205" i="6"/>
  <c r="E205" i="6"/>
  <c r="H205" i="6" s="1"/>
  <c r="D205" i="6"/>
  <c r="H204" i="6"/>
  <c r="E204" i="6"/>
  <c r="D204" i="6"/>
  <c r="G204" i="6" s="1"/>
  <c r="E203" i="6"/>
  <c r="H203" i="6" s="1"/>
  <c r="D203" i="6"/>
  <c r="G203" i="6" s="1"/>
  <c r="E202" i="6"/>
  <c r="D202" i="6"/>
  <c r="E201" i="6"/>
  <c r="H201" i="6" s="1"/>
  <c r="D201" i="6"/>
  <c r="G201" i="6" s="1"/>
  <c r="H200" i="6"/>
  <c r="E200" i="6"/>
  <c r="D200" i="6"/>
  <c r="G200" i="6" s="1"/>
  <c r="H199" i="6"/>
  <c r="E199" i="6"/>
  <c r="D199" i="6"/>
  <c r="G199" i="6" s="1"/>
  <c r="E198" i="6"/>
  <c r="H198" i="6" s="1"/>
  <c r="D198" i="6"/>
  <c r="G198" i="6" s="1"/>
  <c r="E197" i="6"/>
  <c r="H197" i="6" s="1"/>
  <c r="D197" i="6"/>
  <c r="G197" i="6" s="1"/>
  <c r="H196" i="6"/>
  <c r="E196" i="6"/>
  <c r="D196" i="6"/>
  <c r="G196" i="6" s="1"/>
  <c r="E195" i="6"/>
  <c r="H195" i="6" s="1"/>
  <c r="D195" i="6"/>
  <c r="G195" i="6" s="1"/>
  <c r="E194" i="6"/>
  <c r="D194" i="6"/>
  <c r="E193" i="6"/>
  <c r="D193" i="6"/>
  <c r="H192" i="6"/>
  <c r="E192" i="6"/>
  <c r="D192" i="6"/>
  <c r="G191" i="6"/>
  <c r="E191" i="6"/>
  <c r="H191" i="6" s="1"/>
  <c r="D191" i="6"/>
  <c r="H190" i="6"/>
  <c r="E190" i="6"/>
  <c r="D190" i="6"/>
  <c r="G189" i="6"/>
  <c r="E189" i="6"/>
  <c r="H189" i="6" s="1"/>
  <c r="D189" i="6"/>
  <c r="H188" i="6"/>
  <c r="E188" i="6"/>
  <c r="D188" i="6"/>
  <c r="G188" i="6" s="1"/>
  <c r="E187" i="6"/>
  <c r="H187" i="6" s="1"/>
  <c r="D187" i="6"/>
  <c r="G187" i="6" s="1"/>
  <c r="E186" i="6"/>
  <c r="D186" i="6"/>
  <c r="E185" i="6"/>
  <c r="D185" i="6"/>
  <c r="G185" i="6" s="1"/>
  <c r="H184" i="6"/>
  <c r="E184" i="6"/>
  <c r="D184" i="6"/>
  <c r="G184" i="6" s="1"/>
  <c r="E183" i="6"/>
  <c r="H183" i="6" s="1"/>
  <c r="D183" i="6"/>
  <c r="G183" i="6" s="1"/>
  <c r="G182" i="6"/>
  <c r="E182" i="6"/>
  <c r="H182" i="6" s="1"/>
  <c r="D182" i="6"/>
  <c r="H181" i="6"/>
  <c r="G181" i="6"/>
  <c r="E181" i="6"/>
  <c r="D181" i="6"/>
  <c r="E180" i="6"/>
  <c r="H180" i="6" s="1"/>
  <c r="D180" i="6"/>
  <c r="G180" i="6" s="1"/>
  <c r="H179" i="6"/>
  <c r="E179" i="6"/>
  <c r="D179" i="6"/>
  <c r="G179" i="6" s="1"/>
  <c r="E178" i="6"/>
  <c r="D178" i="6"/>
  <c r="H177" i="6"/>
  <c r="E177" i="6"/>
  <c r="D177" i="6"/>
  <c r="G177" i="6" s="1"/>
  <c r="H176" i="6"/>
  <c r="G176" i="6"/>
  <c r="E176" i="6"/>
  <c r="D176" i="6"/>
  <c r="E175" i="6"/>
  <c r="H175" i="6" s="1"/>
  <c r="D175" i="6"/>
  <c r="G175" i="6" s="1"/>
  <c r="E174" i="6"/>
  <c r="H174" i="6" s="1"/>
  <c r="D174" i="6"/>
  <c r="G174" i="6" s="1"/>
  <c r="H173" i="6"/>
  <c r="E173" i="6"/>
  <c r="D173" i="6"/>
  <c r="G173" i="6" s="1"/>
  <c r="E172" i="6"/>
  <c r="H172" i="6" s="1"/>
  <c r="D172" i="6"/>
  <c r="G172" i="6" s="1"/>
  <c r="H171" i="6"/>
  <c r="E171" i="6"/>
  <c r="D171" i="6"/>
  <c r="G171" i="6" s="1"/>
  <c r="E170" i="6"/>
  <c r="D170" i="6"/>
  <c r="H169" i="6"/>
  <c r="E169" i="6"/>
  <c r="D169" i="6"/>
  <c r="G169" i="6" s="1"/>
  <c r="H168" i="6"/>
  <c r="G168" i="6"/>
  <c r="E168" i="6"/>
  <c r="D168" i="6"/>
  <c r="E167" i="6"/>
  <c r="H167" i="6" s="1"/>
  <c r="D167" i="6"/>
  <c r="G167" i="6" s="1"/>
  <c r="E166" i="6"/>
  <c r="H166" i="6" s="1"/>
  <c r="D166" i="6"/>
  <c r="G166" i="6" s="1"/>
  <c r="H165" i="6"/>
  <c r="E165" i="6"/>
  <c r="D165" i="6"/>
  <c r="G165" i="6" s="1"/>
  <c r="E164" i="6"/>
  <c r="H164" i="6" s="1"/>
  <c r="D164" i="6"/>
  <c r="G164" i="6" s="1"/>
  <c r="H163" i="6"/>
  <c r="E163" i="6"/>
  <c r="D163" i="6"/>
  <c r="G163" i="6" s="1"/>
  <c r="E162" i="6"/>
  <c r="D162" i="6"/>
  <c r="H161" i="6"/>
  <c r="E161" i="6"/>
  <c r="D161" i="6"/>
  <c r="G161" i="6" s="1"/>
  <c r="H160" i="6"/>
  <c r="G160" i="6"/>
  <c r="E160" i="6"/>
  <c r="D160" i="6"/>
  <c r="E159" i="6"/>
  <c r="H159" i="6" s="1"/>
  <c r="D159" i="6"/>
  <c r="G159" i="6" s="1"/>
  <c r="H158" i="6"/>
  <c r="E158" i="6"/>
  <c r="D158" i="6"/>
  <c r="G158" i="6" s="1"/>
  <c r="H157" i="6"/>
  <c r="G157" i="6"/>
  <c r="E157" i="6"/>
  <c r="D157" i="6"/>
  <c r="E156" i="6"/>
  <c r="H156" i="6" s="1"/>
  <c r="D156" i="6"/>
  <c r="G156" i="6" s="1"/>
  <c r="H155" i="6"/>
  <c r="E155" i="6"/>
  <c r="D155" i="6"/>
  <c r="E154" i="6"/>
  <c r="D154" i="6"/>
  <c r="H153" i="6"/>
  <c r="E153" i="6"/>
  <c r="D153" i="6"/>
  <c r="G153" i="6" s="1"/>
  <c r="H152" i="6"/>
  <c r="G152" i="6"/>
  <c r="E152" i="6"/>
  <c r="D152" i="6"/>
  <c r="E151" i="6"/>
  <c r="H151" i="6" s="1"/>
  <c r="D151" i="6"/>
  <c r="G151" i="6" s="1"/>
  <c r="H150" i="6"/>
  <c r="G150" i="6"/>
  <c r="E150" i="6"/>
  <c r="D150" i="6"/>
  <c r="H149" i="6"/>
  <c r="E149" i="6"/>
  <c r="D149" i="6"/>
  <c r="G149" i="6" s="1"/>
  <c r="E148" i="6"/>
  <c r="H148" i="6" s="1"/>
  <c r="D148" i="6"/>
  <c r="G148" i="6" s="1"/>
  <c r="H147" i="6"/>
  <c r="E147" i="6"/>
  <c r="D147" i="6"/>
  <c r="E146" i="6"/>
  <c r="D146" i="6"/>
  <c r="H145" i="6"/>
  <c r="E145" i="6"/>
  <c r="D145" i="6"/>
  <c r="G145" i="6" s="1"/>
  <c r="H144" i="6"/>
  <c r="E144" i="6"/>
  <c r="D144" i="6"/>
  <c r="G144" i="6" s="1"/>
  <c r="E143" i="6"/>
  <c r="H143" i="6" s="1"/>
  <c r="D143" i="6"/>
  <c r="G143" i="6" s="1"/>
  <c r="G142" i="6"/>
  <c r="E142" i="6"/>
  <c r="H142" i="6" s="1"/>
  <c r="D142" i="6"/>
  <c r="H141" i="6"/>
  <c r="E141" i="6"/>
  <c r="D141" i="6"/>
  <c r="G141" i="6" s="1"/>
  <c r="E140" i="6"/>
  <c r="H140" i="6" s="1"/>
  <c r="D140" i="6"/>
  <c r="G140" i="6" s="1"/>
  <c r="H139" i="6"/>
  <c r="E139" i="6"/>
  <c r="D139" i="6"/>
  <c r="G139" i="6" s="1"/>
  <c r="G138" i="6"/>
  <c r="E138" i="6"/>
  <c r="D138" i="6"/>
  <c r="H137" i="6"/>
  <c r="E137" i="6"/>
  <c r="D137" i="6"/>
  <c r="G137" i="6" s="1"/>
  <c r="H136" i="6"/>
  <c r="E136" i="6"/>
  <c r="D136" i="6"/>
  <c r="G136" i="6" s="1"/>
  <c r="E135" i="6"/>
  <c r="H135" i="6" s="1"/>
  <c r="D135" i="6"/>
  <c r="G135" i="6" s="1"/>
  <c r="G134" i="6"/>
  <c r="E134" i="6"/>
  <c r="H134" i="6" s="1"/>
  <c r="D134" i="6"/>
  <c r="H133" i="6"/>
  <c r="E133" i="6"/>
  <c r="D133" i="6"/>
  <c r="G133" i="6" s="1"/>
  <c r="E132" i="6"/>
  <c r="H132" i="6" s="1"/>
  <c r="D132" i="6"/>
  <c r="G132" i="6" s="1"/>
  <c r="H131" i="6"/>
  <c r="E131" i="6"/>
  <c r="D131" i="6"/>
  <c r="G131" i="6" s="1"/>
  <c r="E130" i="6"/>
  <c r="D130" i="6"/>
  <c r="H129" i="6"/>
  <c r="E129" i="6"/>
  <c r="D129" i="6"/>
  <c r="G129" i="6" s="1"/>
  <c r="H128" i="6"/>
  <c r="G128" i="6"/>
  <c r="E128" i="6"/>
  <c r="D128" i="6"/>
  <c r="E127" i="6"/>
  <c r="H127" i="6" s="1"/>
  <c r="D127" i="6"/>
  <c r="G127" i="6" s="1"/>
  <c r="E126" i="6"/>
  <c r="H126" i="6" s="1"/>
  <c r="D126" i="6"/>
  <c r="G126" i="6" s="1"/>
  <c r="H125" i="6"/>
  <c r="E125" i="6"/>
  <c r="D125" i="6"/>
  <c r="G125" i="6" s="1"/>
  <c r="E124" i="6"/>
  <c r="H124" i="6" s="1"/>
  <c r="D124" i="6"/>
  <c r="G124" i="6" s="1"/>
  <c r="H123" i="6"/>
  <c r="E123" i="6"/>
  <c r="D123" i="6"/>
  <c r="G123" i="6" s="1"/>
  <c r="E122" i="6"/>
  <c r="D122" i="6"/>
  <c r="H121" i="6"/>
  <c r="E121" i="6"/>
  <c r="D121" i="6"/>
  <c r="G121" i="6" s="1"/>
  <c r="H120" i="6"/>
  <c r="E120" i="6"/>
  <c r="D120" i="6"/>
  <c r="G120" i="6" s="1"/>
  <c r="E119" i="6"/>
  <c r="H119" i="6" s="1"/>
  <c r="D119" i="6"/>
  <c r="G119" i="6" s="1"/>
  <c r="G118" i="6"/>
  <c r="E118" i="6"/>
  <c r="H118" i="6" s="1"/>
  <c r="D118" i="6"/>
  <c r="H117" i="6"/>
  <c r="E117" i="6"/>
  <c r="D117" i="6"/>
  <c r="G117" i="6" s="1"/>
  <c r="E116" i="6"/>
  <c r="H116" i="6" s="1"/>
  <c r="D116" i="6"/>
  <c r="G116" i="6" s="1"/>
  <c r="H115" i="6"/>
  <c r="E115" i="6"/>
  <c r="D115" i="6"/>
  <c r="G115" i="6" s="1"/>
  <c r="E114" i="6"/>
  <c r="D114" i="6"/>
  <c r="H113" i="6"/>
  <c r="E113" i="6"/>
  <c r="D113" i="6"/>
  <c r="G113" i="6" s="1"/>
  <c r="H112" i="6"/>
  <c r="G112" i="6"/>
  <c r="E112" i="6"/>
  <c r="D112" i="6"/>
  <c r="E111" i="6"/>
  <c r="H111" i="6" s="1"/>
  <c r="D111" i="6"/>
  <c r="G111" i="6" s="1"/>
  <c r="E110" i="6"/>
  <c r="H110" i="6" s="1"/>
  <c r="D110" i="6"/>
  <c r="G110" i="6" s="1"/>
  <c r="H109" i="6"/>
  <c r="G109" i="6"/>
  <c r="E109" i="6"/>
  <c r="D109" i="6"/>
  <c r="E108" i="6"/>
  <c r="H108" i="6" s="1"/>
  <c r="D108" i="6"/>
  <c r="G108" i="6" s="1"/>
  <c r="H107" i="6"/>
  <c r="E107" i="6"/>
  <c r="D107" i="6"/>
  <c r="G107" i="6" s="1"/>
  <c r="E106" i="6"/>
  <c r="D106" i="6"/>
  <c r="H105" i="6"/>
  <c r="E105" i="6"/>
  <c r="D105" i="6"/>
  <c r="G105" i="6" s="1"/>
  <c r="H104" i="6"/>
  <c r="G104" i="6"/>
  <c r="E104" i="6"/>
  <c r="D104" i="6"/>
  <c r="E103" i="6"/>
  <c r="H103" i="6" s="1"/>
  <c r="D103" i="6"/>
  <c r="G103" i="6" s="1"/>
  <c r="E102" i="6"/>
  <c r="H102" i="6" s="1"/>
  <c r="D102" i="6"/>
  <c r="G102" i="6" s="1"/>
  <c r="H101" i="6"/>
  <c r="G101" i="6"/>
  <c r="E101" i="6"/>
  <c r="D101" i="6"/>
  <c r="E100" i="6"/>
  <c r="H100" i="6" s="1"/>
  <c r="D100" i="6"/>
  <c r="G100" i="6" s="1"/>
  <c r="H99" i="6"/>
  <c r="E99" i="6"/>
  <c r="D99" i="6"/>
  <c r="G99" i="6" s="1"/>
  <c r="E98" i="6"/>
  <c r="D98" i="6"/>
  <c r="H97" i="6"/>
  <c r="E97" i="6"/>
  <c r="D97" i="6"/>
  <c r="G97" i="6" s="1"/>
  <c r="H96" i="6"/>
  <c r="G96" i="6"/>
  <c r="E96" i="6"/>
  <c r="D96" i="6"/>
  <c r="E95" i="6"/>
  <c r="H95" i="6" s="1"/>
  <c r="D95" i="6"/>
  <c r="G95" i="6" s="1"/>
  <c r="E94" i="6"/>
  <c r="H94" i="6" s="1"/>
  <c r="D94" i="6"/>
  <c r="G94" i="6" s="1"/>
  <c r="H93" i="6"/>
  <c r="G93" i="6"/>
  <c r="E93" i="6"/>
  <c r="D93" i="6"/>
  <c r="E92" i="6"/>
  <c r="H92" i="6" s="1"/>
  <c r="D92" i="6"/>
  <c r="G92" i="6" s="1"/>
  <c r="H91" i="6"/>
  <c r="E91" i="6"/>
  <c r="D91" i="6"/>
  <c r="G91" i="6" s="1"/>
  <c r="E90" i="6"/>
  <c r="D90" i="6"/>
  <c r="H89" i="6"/>
  <c r="E89" i="6"/>
  <c r="D89" i="6"/>
  <c r="G89" i="6" s="1"/>
  <c r="H88" i="6"/>
  <c r="G88" i="6"/>
  <c r="E88" i="6"/>
  <c r="D88" i="6"/>
  <c r="E87" i="6"/>
  <c r="H87" i="6" s="1"/>
  <c r="D87" i="6"/>
  <c r="G87" i="6" s="1"/>
  <c r="E86" i="6"/>
  <c r="H86" i="6" s="1"/>
  <c r="D86" i="6"/>
  <c r="G86" i="6" s="1"/>
  <c r="H85" i="6"/>
  <c r="G85" i="6"/>
  <c r="E85" i="6"/>
  <c r="D85" i="6"/>
  <c r="E84" i="6"/>
  <c r="H84" i="6" s="1"/>
  <c r="D84" i="6"/>
  <c r="G84" i="6" s="1"/>
  <c r="H83" i="6"/>
  <c r="E83" i="6"/>
  <c r="D83" i="6"/>
  <c r="G83" i="6" s="1"/>
  <c r="E82" i="6"/>
  <c r="D82" i="6"/>
  <c r="H81" i="6"/>
  <c r="E81" i="6"/>
  <c r="D81" i="6"/>
  <c r="G81" i="6" s="1"/>
  <c r="H80" i="6"/>
  <c r="G80" i="6"/>
  <c r="E80" i="6"/>
  <c r="D80" i="6"/>
  <c r="E79" i="6"/>
  <c r="H79" i="6" s="1"/>
  <c r="D79" i="6"/>
  <c r="G79" i="6" s="1"/>
  <c r="E78" i="6"/>
  <c r="H78" i="6" s="1"/>
  <c r="D78" i="6"/>
  <c r="G78" i="6" s="1"/>
  <c r="H77" i="6"/>
  <c r="G77" i="6"/>
  <c r="E77" i="6"/>
  <c r="D77" i="6"/>
  <c r="E76" i="6"/>
  <c r="H76" i="6" s="1"/>
  <c r="D76" i="6"/>
  <c r="G76" i="6" s="1"/>
  <c r="H75" i="6"/>
  <c r="E75" i="6"/>
  <c r="D75" i="6"/>
  <c r="G75" i="6" s="1"/>
  <c r="E74" i="6"/>
  <c r="H74" i="6" s="1"/>
  <c r="D74" i="6"/>
  <c r="H73" i="6"/>
  <c r="E73" i="6"/>
  <c r="D73" i="6"/>
  <c r="G73" i="6" s="1"/>
  <c r="H72" i="6"/>
  <c r="G72" i="6"/>
  <c r="E72" i="6"/>
  <c r="D72" i="6"/>
  <c r="E71" i="6"/>
  <c r="H71" i="6" s="1"/>
  <c r="D71" i="6"/>
  <c r="G71" i="6" s="1"/>
  <c r="E70" i="6"/>
  <c r="H70" i="6" s="1"/>
  <c r="D70" i="6"/>
  <c r="G70" i="6" s="1"/>
  <c r="H69" i="6"/>
  <c r="G69" i="6"/>
  <c r="E69" i="6"/>
  <c r="D69" i="6"/>
  <c r="E68" i="6"/>
  <c r="H68" i="6" s="1"/>
  <c r="D68" i="6"/>
  <c r="G68" i="6" s="1"/>
  <c r="H67" i="6"/>
  <c r="E67" i="6"/>
  <c r="D67" i="6"/>
  <c r="G67" i="6" s="1"/>
  <c r="E66" i="6"/>
  <c r="D66" i="6"/>
  <c r="H65" i="6"/>
  <c r="E65" i="6"/>
  <c r="D65" i="6"/>
  <c r="G65" i="6" s="1"/>
  <c r="H64" i="6"/>
  <c r="G64" i="6"/>
  <c r="E64" i="6"/>
  <c r="D64" i="6"/>
  <c r="E63" i="6"/>
  <c r="H63" i="6" s="1"/>
  <c r="D63" i="6"/>
  <c r="G63" i="6" s="1"/>
  <c r="E62" i="6"/>
  <c r="H62" i="6" s="1"/>
  <c r="D62" i="6"/>
  <c r="G62" i="6" s="1"/>
  <c r="H61" i="6"/>
  <c r="E61" i="6"/>
  <c r="D61" i="6"/>
  <c r="G61" i="6" s="1"/>
  <c r="E60" i="6"/>
  <c r="H60" i="6" s="1"/>
  <c r="D60" i="6"/>
  <c r="G60" i="6" s="1"/>
  <c r="H59" i="6"/>
  <c r="E59" i="6"/>
  <c r="D59" i="6"/>
  <c r="G59" i="6" s="1"/>
  <c r="E58" i="6"/>
  <c r="D58" i="6"/>
  <c r="H57" i="6"/>
  <c r="E57" i="6"/>
  <c r="D57" i="6"/>
  <c r="G57" i="6" s="1"/>
  <c r="H56" i="6"/>
  <c r="E56" i="6"/>
  <c r="D56" i="6"/>
  <c r="G56" i="6" s="1"/>
  <c r="E55" i="6"/>
  <c r="H55" i="6" s="1"/>
  <c r="D55" i="6"/>
  <c r="G55" i="6" s="1"/>
  <c r="G54" i="6"/>
  <c r="E54" i="6"/>
  <c r="H54" i="6" s="1"/>
  <c r="D54" i="6"/>
  <c r="H53" i="6"/>
  <c r="E53" i="6"/>
  <c r="D53" i="6"/>
  <c r="G53" i="6" s="1"/>
  <c r="E52" i="6"/>
  <c r="H52" i="6" s="1"/>
  <c r="D52" i="6"/>
  <c r="G52" i="6" s="1"/>
  <c r="H51" i="6"/>
  <c r="E51" i="6"/>
  <c r="D51" i="6"/>
  <c r="G51" i="6" s="1"/>
  <c r="E50" i="6"/>
  <c r="D50" i="6"/>
  <c r="H49" i="6"/>
  <c r="E49" i="6"/>
  <c r="D49" i="6"/>
  <c r="G49" i="6" s="1"/>
  <c r="H48" i="6"/>
  <c r="G48" i="6"/>
  <c r="E48" i="6"/>
  <c r="D48" i="6"/>
  <c r="E47" i="6"/>
  <c r="H47" i="6" s="1"/>
  <c r="D47" i="6"/>
  <c r="G47" i="6" s="1"/>
  <c r="E46" i="6"/>
  <c r="H46" i="6" s="1"/>
  <c r="D46" i="6"/>
  <c r="G46" i="6" s="1"/>
  <c r="H45" i="6"/>
  <c r="E45" i="6"/>
  <c r="D45" i="6"/>
  <c r="G45" i="6" s="1"/>
  <c r="E44" i="6"/>
  <c r="H44" i="6" s="1"/>
  <c r="D44" i="6"/>
  <c r="G44" i="6" s="1"/>
  <c r="H43" i="6"/>
  <c r="E43" i="6"/>
  <c r="D43" i="6"/>
  <c r="G43" i="6" s="1"/>
  <c r="E42" i="6"/>
  <c r="D42" i="6"/>
  <c r="H41" i="6"/>
  <c r="E41" i="6"/>
  <c r="D41" i="6"/>
  <c r="G41" i="6" s="1"/>
  <c r="H40" i="6"/>
  <c r="G40" i="6"/>
  <c r="E40" i="6"/>
  <c r="D40" i="6"/>
  <c r="E39" i="6"/>
  <c r="H39" i="6" s="1"/>
  <c r="D39" i="6"/>
  <c r="G39" i="6" s="1"/>
  <c r="E38" i="6"/>
  <c r="H38" i="6" s="1"/>
  <c r="D38" i="6"/>
  <c r="G38" i="6" s="1"/>
  <c r="H37" i="6"/>
  <c r="G37" i="6"/>
  <c r="E37" i="6"/>
  <c r="D37" i="6"/>
  <c r="E36" i="6"/>
  <c r="H36" i="6" s="1"/>
  <c r="D36" i="6"/>
  <c r="G36" i="6" s="1"/>
  <c r="H35" i="6"/>
  <c r="E35" i="6"/>
  <c r="D35" i="6"/>
  <c r="G35" i="6" s="1"/>
  <c r="E34" i="6"/>
  <c r="D34" i="6"/>
  <c r="H33" i="6"/>
  <c r="E33" i="6"/>
  <c r="D33" i="6"/>
  <c r="G33" i="6" s="1"/>
  <c r="H32" i="6"/>
  <c r="G32" i="6"/>
  <c r="E32" i="6"/>
  <c r="D32" i="6"/>
  <c r="E31" i="6"/>
  <c r="H31" i="6" s="1"/>
  <c r="D31" i="6"/>
  <c r="G31" i="6" s="1"/>
  <c r="E30" i="6"/>
  <c r="H30" i="6" s="1"/>
  <c r="D30" i="6"/>
  <c r="G30" i="6" s="1"/>
  <c r="H29" i="6"/>
  <c r="G29" i="6"/>
  <c r="E29" i="6"/>
  <c r="D29" i="6"/>
  <c r="E28" i="6"/>
  <c r="H28" i="6" s="1"/>
  <c r="D28" i="6"/>
  <c r="G28" i="6" s="1"/>
  <c r="H27" i="6"/>
  <c r="E27" i="6"/>
  <c r="D27" i="6"/>
  <c r="G27" i="6" s="1"/>
  <c r="E26" i="6"/>
  <c r="D26" i="6"/>
  <c r="H25" i="6"/>
  <c r="E25" i="6"/>
  <c r="D25" i="6"/>
  <c r="G25" i="6" s="1"/>
  <c r="H24" i="6"/>
  <c r="G24" i="6"/>
  <c r="E24" i="6"/>
  <c r="D24" i="6"/>
  <c r="E23" i="6"/>
  <c r="H23" i="6" s="1"/>
  <c r="D23" i="6"/>
  <c r="G23" i="6" s="1"/>
  <c r="E22" i="6"/>
  <c r="H22" i="6" s="1"/>
  <c r="D22" i="6"/>
  <c r="G22" i="6" s="1"/>
  <c r="H21" i="6"/>
  <c r="G21" i="6"/>
  <c r="E21" i="6"/>
  <c r="D21" i="6"/>
  <c r="E20" i="6"/>
  <c r="H20" i="6" s="1"/>
  <c r="D20" i="6"/>
  <c r="G20" i="6" s="1"/>
  <c r="H19" i="6"/>
  <c r="E19" i="6"/>
  <c r="D19" i="6"/>
  <c r="G19" i="6" s="1"/>
  <c r="E18" i="6"/>
  <c r="D18" i="6"/>
  <c r="H17" i="6"/>
  <c r="E17" i="6"/>
  <c r="D17" i="6"/>
  <c r="G17" i="6" s="1"/>
  <c r="H16" i="6"/>
  <c r="E16" i="6"/>
  <c r="D16" i="6"/>
  <c r="G16" i="6" s="1"/>
  <c r="E15" i="6"/>
  <c r="H15" i="6" s="1"/>
  <c r="D15" i="6"/>
  <c r="G15" i="6" s="1"/>
  <c r="G14" i="6"/>
  <c r="E14" i="6"/>
  <c r="H14" i="6" s="1"/>
  <c r="D14" i="6"/>
  <c r="H13" i="6"/>
  <c r="E13" i="6"/>
  <c r="D13" i="6"/>
  <c r="G13" i="6" s="1"/>
  <c r="E12" i="6"/>
  <c r="H12" i="6" s="1"/>
  <c r="D12" i="6"/>
  <c r="G12" i="6" s="1"/>
  <c r="H11" i="6"/>
  <c r="E11" i="6"/>
  <c r="D11" i="6"/>
  <c r="G11" i="6" s="1"/>
  <c r="E10" i="6"/>
  <c r="H10" i="6" s="1"/>
  <c r="D10" i="6"/>
  <c r="H9" i="6"/>
  <c r="E9" i="6"/>
  <c r="D9" i="6"/>
  <c r="G9" i="6" s="1"/>
  <c r="H8" i="6"/>
  <c r="G8" i="6"/>
  <c r="E8" i="6"/>
  <c r="D8" i="6"/>
  <c r="E7" i="6"/>
  <c r="H7" i="6" s="1"/>
  <c r="D7" i="6"/>
  <c r="G7" i="6" s="1"/>
  <c r="E6" i="6"/>
  <c r="H6" i="6" s="1"/>
  <c r="D6" i="6"/>
  <c r="G6" i="6" s="1"/>
  <c r="H5" i="6"/>
  <c r="E5" i="6"/>
  <c r="D5" i="6"/>
  <c r="G5" i="6" s="1"/>
  <c r="E4" i="6"/>
  <c r="H4" i="6" s="1"/>
  <c r="D4" i="6"/>
  <c r="G4" i="6" s="1"/>
  <c r="H3" i="6"/>
  <c r="E3" i="6"/>
  <c r="D3" i="6"/>
  <c r="G3" i="6" s="1"/>
  <c r="H2" i="6"/>
  <c r="G2" i="6"/>
  <c r="E2" i="6"/>
  <c r="D2" i="6"/>
  <c r="E522" i="5"/>
  <c r="D522" i="5"/>
  <c r="H521" i="5"/>
  <c r="E521" i="5"/>
  <c r="D521" i="5"/>
  <c r="G521" i="5" s="1"/>
  <c r="E520" i="5"/>
  <c r="H520" i="5" s="1"/>
  <c r="D520" i="5"/>
  <c r="G520" i="5" s="1"/>
  <c r="H519" i="5"/>
  <c r="E519" i="5"/>
  <c r="D519" i="5"/>
  <c r="G519" i="5" s="1"/>
  <c r="E518" i="5"/>
  <c r="H518" i="5" s="1"/>
  <c r="D518" i="5"/>
  <c r="G518" i="5" s="1"/>
  <c r="E517" i="5"/>
  <c r="H517" i="5" s="1"/>
  <c r="D517" i="5"/>
  <c r="G517" i="5" s="1"/>
  <c r="G516" i="5"/>
  <c r="E516" i="5"/>
  <c r="D516" i="5"/>
  <c r="E515" i="5"/>
  <c r="H515" i="5" s="1"/>
  <c r="D515" i="5"/>
  <c r="G515" i="5" s="1"/>
  <c r="E514" i="5"/>
  <c r="D514" i="5"/>
  <c r="G514" i="5" s="1"/>
  <c r="H513" i="5"/>
  <c r="E513" i="5"/>
  <c r="D513" i="5"/>
  <c r="G513" i="5" s="1"/>
  <c r="E512" i="5"/>
  <c r="H512" i="5" s="1"/>
  <c r="D512" i="5"/>
  <c r="G512" i="5" s="1"/>
  <c r="H511" i="5"/>
  <c r="E511" i="5"/>
  <c r="D511" i="5"/>
  <c r="G511" i="5" s="1"/>
  <c r="E510" i="5"/>
  <c r="H510" i="5" s="1"/>
  <c r="D510" i="5"/>
  <c r="G510" i="5" s="1"/>
  <c r="E509" i="5"/>
  <c r="H509" i="5" s="1"/>
  <c r="D509" i="5"/>
  <c r="G509" i="5" s="1"/>
  <c r="E508" i="5"/>
  <c r="H508" i="5" s="1"/>
  <c r="D508" i="5"/>
  <c r="E507" i="5"/>
  <c r="H507" i="5" s="1"/>
  <c r="D507" i="5"/>
  <c r="G507" i="5" s="1"/>
  <c r="E506" i="5"/>
  <c r="D506" i="5"/>
  <c r="H505" i="5"/>
  <c r="E505" i="5"/>
  <c r="D505" i="5"/>
  <c r="G505" i="5" s="1"/>
  <c r="E504" i="5"/>
  <c r="H504" i="5" s="1"/>
  <c r="D504" i="5"/>
  <c r="G504" i="5" s="1"/>
  <c r="H503" i="5"/>
  <c r="E503" i="5"/>
  <c r="D503" i="5"/>
  <c r="G503" i="5" s="1"/>
  <c r="G502" i="5"/>
  <c r="E502" i="5"/>
  <c r="H502" i="5" s="1"/>
  <c r="D502" i="5"/>
  <c r="E501" i="5"/>
  <c r="H501" i="5" s="1"/>
  <c r="D501" i="5"/>
  <c r="G501" i="5" s="1"/>
  <c r="G500" i="5"/>
  <c r="E500" i="5"/>
  <c r="H500" i="5" s="1"/>
  <c r="D500" i="5"/>
  <c r="E499" i="5"/>
  <c r="H499" i="5" s="1"/>
  <c r="D499" i="5"/>
  <c r="G499" i="5" s="1"/>
  <c r="E498" i="5"/>
  <c r="D498" i="5"/>
  <c r="H497" i="5"/>
  <c r="E497" i="5"/>
  <c r="D497" i="5"/>
  <c r="G497" i="5" s="1"/>
  <c r="E496" i="5"/>
  <c r="H496" i="5" s="1"/>
  <c r="D496" i="5"/>
  <c r="G496" i="5" s="1"/>
  <c r="H495" i="5"/>
  <c r="E495" i="5"/>
  <c r="D495" i="5"/>
  <c r="G495" i="5" s="1"/>
  <c r="E494" i="5"/>
  <c r="H494" i="5" s="1"/>
  <c r="D494" i="5"/>
  <c r="G494" i="5" s="1"/>
  <c r="E493" i="5"/>
  <c r="H493" i="5" s="1"/>
  <c r="D493" i="5"/>
  <c r="G493" i="5" s="1"/>
  <c r="G492" i="5"/>
  <c r="E492" i="5"/>
  <c r="H492" i="5" s="1"/>
  <c r="D492" i="5"/>
  <c r="E491" i="5"/>
  <c r="H491" i="5" s="1"/>
  <c r="D491" i="5"/>
  <c r="G491" i="5" s="1"/>
  <c r="E490" i="5"/>
  <c r="H490" i="5" s="1"/>
  <c r="D490" i="5"/>
  <c r="H489" i="5"/>
  <c r="E489" i="5"/>
  <c r="D489" i="5"/>
  <c r="G489" i="5" s="1"/>
  <c r="E488" i="5"/>
  <c r="H488" i="5" s="1"/>
  <c r="D488" i="5"/>
  <c r="G488" i="5" s="1"/>
  <c r="H487" i="5"/>
  <c r="E487" i="5"/>
  <c r="D487" i="5"/>
  <c r="G487" i="5" s="1"/>
  <c r="G486" i="5"/>
  <c r="E486" i="5"/>
  <c r="H486" i="5" s="1"/>
  <c r="D486" i="5"/>
  <c r="E485" i="5"/>
  <c r="H485" i="5" s="1"/>
  <c r="D485" i="5"/>
  <c r="G485" i="5" s="1"/>
  <c r="E484" i="5"/>
  <c r="H484" i="5" s="1"/>
  <c r="D484" i="5"/>
  <c r="G484" i="5" s="1"/>
  <c r="E483" i="5"/>
  <c r="H483" i="5" s="1"/>
  <c r="D483" i="5"/>
  <c r="G483" i="5" s="1"/>
  <c r="E482" i="5"/>
  <c r="D482" i="5"/>
  <c r="H481" i="5"/>
  <c r="E481" i="5"/>
  <c r="D481" i="5"/>
  <c r="G481" i="5" s="1"/>
  <c r="E480" i="5"/>
  <c r="H480" i="5" s="1"/>
  <c r="D480" i="5"/>
  <c r="G480" i="5" s="1"/>
  <c r="H479" i="5"/>
  <c r="E479" i="5"/>
  <c r="D479" i="5"/>
  <c r="G479" i="5" s="1"/>
  <c r="G478" i="5"/>
  <c r="E478" i="5"/>
  <c r="H478" i="5" s="1"/>
  <c r="D478" i="5"/>
  <c r="E477" i="5"/>
  <c r="H477" i="5" s="1"/>
  <c r="D477" i="5"/>
  <c r="G477" i="5" s="1"/>
  <c r="G476" i="5"/>
  <c r="E476" i="5"/>
  <c r="H476" i="5" s="1"/>
  <c r="D476" i="5"/>
  <c r="E475" i="5"/>
  <c r="H475" i="5" s="1"/>
  <c r="D475" i="5"/>
  <c r="G475" i="5" s="1"/>
  <c r="E474" i="5"/>
  <c r="H474" i="5" s="1"/>
  <c r="D474" i="5"/>
  <c r="H473" i="5"/>
  <c r="E473" i="5"/>
  <c r="D473" i="5"/>
  <c r="G473" i="5" s="1"/>
  <c r="E472" i="5"/>
  <c r="H472" i="5" s="1"/>
  <c r="D472" i="5"/>
  <c r="G472" i="5" s="1"/>
  <c r="H471" i="5"/>
  <c r="E471" i="5"/>
  <c r="D471" i="5"/>
  <c r="G471" i="5" s="1"/>
  <c r="G470" i="5"/>
  <c r="E470" i="5"/>
  <c r="H470" i="5" s="1"/>
  <c r="D470" i="5"/>
  <c r="E469" i="5"/>
  <c r="H469" i="5" s="1"/>
  <c r="D469" i="5"/>
  <c r="G469" i="5" s="1"/>
  <c r="E468" i="5"/>
  <c r="H468" i="5" s="1"/>
  <c r="D468" i="5"/>
  <c r="G468" i="5" s="1"/>
  <c r="E467" i="5"/>
  <c r="H467" i="5" s="1"/>
  <c r="D467" i="5"/>
  <c r="G467" i="5" s="1"/>
  <c r="E466" i="5"/>
  <c r="D466" i="5"/>
  <c r="H465" i="5"/>
  <c r="E465" i="5"/>
  <c r="D465" i="5"/>
  <c r="G465" i="5" s="1"/>
  <c r="E464" i="5"/>
  <c r="H464" i="5" s="1"/>
  <c r="D464" i="5"/>
  <c r="G464" i="5" s="1"/>
  <c r="H463" i="5"/>
  <c r="E463" i="5"/>
  <c r="D463" i="5"/>
  <c r="G463" i="5" s="1"/>
  <c r="E462" i="5"/>
  <c r="H462" i="5" s="1"/>
  <c r="D462" i="5"/>
  <c r="G462" i="5" s="1"/>
  <c r="E461" i="5"/>
  <c r="H461" i="5" s="1"/>
  <c r="D461" i="5"/>
  <c r="G461" i="5" s="1"/>
  <c r="G460" i="5"/>
  <c r="E460" i="5"/>
  <c r="H460" i="5" s="1"/>
  <c r="D460" i="5"/>
  <c r="E459" i="5"/>
  <c r="H459" i="5" s="1"/>
  <c r="D459" i="5"/>
  <c r="G459" i="5" s="1"/>
  <c r="E458" i="5"/>
  <c r="D458" i="5"/>
  <c r="H457" i="5"/>
  <c r="E457" i="5"/>
  <c r="D457" i="5"/>
  <c r="G457" i="5" s="1"/>
  <c r="E456" i="5"/>
  <c r="H456" i="5" s="1"/>
  <c r="D456" i="5"/>
  <c r="G456" i="5" s="1"/>
  <c r="H455" i="5"/>
  <c r="E455" i="5"/>
  <c r="D455" i="5"/>
  <c r="G455" i="5" s="1"/>
  <c r="G454" i="5"/>
  <c r="E454" i="5"/>
  <c r="H454" i="5" s="1"/>
  <c r="D454" i="5"/>
  <c r="E453" i="5"/>
  <c r="H453" i="5" s="1"/>
  <c r="D453" i="5"/>
  <c r="G453" i="5" s="1"/>
  <c r="E452" i="5"/>
  <c r="H452" i="5" s="1"/>
  <c r="D452" i="5"/>
  <c r="G452" i="5" s="1"/>
  <c r="E451" i="5"/>
  <c r="H451" i="5" s="1"/>
  <c r="D451" i="5"/>
  <c r="G451" i="5" s="1"/>
  <c r="E450" i="5"/>
  <c r="D450" i="5"/>
  <c r="H449" i="5"/>
  <c r="E449" i="5"/>
  <c r="D449" i="5"/>
  <c r="G449" i="5" s="1"/>
  <c r="E448" i="5"/>
  <c r="H448" i="5" s="1"/>
  <c r="D448" i="5"/>
  <c r="G448" i="5" s="1"/>
  <c r="H447" i="5"/>
  <c r="E447" i="5"/>
  <c r="D447" i="5"/>
  <c r="G447" i="5" s="1"/>
  <c r="G446" i="5"/>
  <c r="E446" i="5"/>
  <c r="H446" i="5" s="1"/>
  <c r="D446" i="5"/>
  <c r="E445" i="5"/>
  <c r="H445" i="5" s="1"/>
  <c r="D445" i="5"/>
  <c r="G445" i="5" s="1"/>
  <c r="G444" i="5"/>
  <c r="E444" i="5"/>
  <c r="H444" i="5" s="1"/>
  <c r="D444" i="5"/>
  <c r="E443" i="5"/>
  <c r="H443" i="5" s="1"/>
  <c r="D443" i="5"/>
  <c r="G443" i="5" s="1"/>
  <c r="E442" i="5"/>
  <c r="D442" i="5"/>
  <c r="H441" i="5"/>
  <c r="E441" i="5"/>
  <c r="D441" i="5"/>
  <c r="G441" i="5" s="1"/>
  <c r="E440" i="5"/>
  <c r="H440" i="5" s="1"/>
  <c r="D440" i="5"/>
  <c r="G440" i="5" s="1"/>
  <c r="H439" i="5"/>
  <c r="E439" i="5"/>
  <c r="D439" i="5"/>
  <c r="G439" i="5" s="1"/>
  <c r="G438" i="5"/>
  <c r="E438" i="5"/>
  <c r="H438" i="5" s="1"/>
  <c r="D438" i="5"/>
  <c r="E437" i="5"/>
  <c r="H437" i="5" s="1"/>
  <c r="D437" i="5"/>
  <c r="G437" i="5" s="1"/>
  <c r="E436" i="5"/>
  <c r="H436" i="5" s="1"/>
  <c r="D436" i="5"/>
  <c r="G436" i="5" s="1"/>
  <c r="E435" i="5"/>
  <c r="H435" i="5" s="1"/>
  <c r="D435" i="5"/>
  <c r="G435" i="5" s="1"/>
  <c r="E434" i="5"/>
  <c r="H434" i="5" s="1"/>
  <c r="D434" i="5"/>
  <c r="H433" i="5"/>
  <c r="E433" i="5"/>
  <c r="D433" i="5"/>
  <c r="G433" i="5" s="1"/>
  <c r="E432" i="5"/>
  <c r="H432" i="5" s="1"/>
  <c r="D432" i="5"/>
  <c r="G432" i="5" s="1"/>
  <c r="H431" i="5"/>
  <c r="E431" i="5"/>
  <c r="D431" i="5"/>
  <c r="G431" i="5" s="1"/>
  <c r="G430" i="5"/>
  <c r="E430" i="5"/>
  <c r="H430" i="5" s="1"/>
  <c r="D430" i="5"/>
  <c r="E429" i="5"/>
  <c r="H429" i="5" s="1"/>
  <c r="D429" i="5"/>
  <c r="G429" i="5" s="1"/>
  <c r="G428" i="5"/>
  <c r="E428" i="5"/>
  <c r="H428" i="5" s="1"/>
  <c r="D428" i="5"/>
  <c r="E427" i="5"/>
  <c r="H427" i="5" s="1"/>
  <c r="D427" i="5"/>
  <c r="G427" i="5" s="1"/>
  <c r="E426" i="5"/>
  <c r="D426" i="5"/>
  <c r="H425" i="5"/>
  <c r="E425" i="5"/>
  <c r="D425" i="5"/>
  <c r="G425" i="5" s="1"/>
  <c r="E424" i="5"/>
  <c r="H424" i="5" s="1"/>
  <c r="D424" i="5"/>
  <c r="G424" i="5" s="1"/>
  <c r="H423" i="5"/>
  <c r="E423" i="5"/>
  <c r="D423" i="5"/>
  <c r="G423" i="5" s="1"/>
  <c r="G422" i="5"/>
  <c r="E422" i="5"/>
  <c r="H422" i="5" s="1"/>
  <c r="D422" i="5"/>
  <c r="E421" i="5"/>
  <c r="H421" i="5" s="1"/>
  <c r="D421" i="5"/>
  <c r="G421" i="5" s="1"/>
  <c r="E420" i="5"/>
  <c r="H420" i="5" s="1"/>
  <c r="D420" i="5"/>
  <c r="G420" i="5" s="1"/>
  <c r="E419" i="5"/>
  <c r="H419" i="5" s="1"/>
  <c r="D419" i="5"/>
  <c r="G419" i="5" s="1"/>
  <c r="E418" i="5"/>
  <c r="D418" i="5"/>
  <c r="G418" i="5" s="1"/>
  <c r="H417" i="5"/>
  <c r="E417" i="5"/>
  <c r="D417" i="5"/>
  <c r="G417" i="5" s="1"/>
  <c r="E416" i="5"/>
  <c r="H416" i="5" s="1"/>
  <c r="D416" i="5"/>
  <c r="G416" i="5" s="1"/>
  <c r="H415" i="5"/>
  <c r="E415" i="5"/>
  <c r="D415" i="5"/>
  <c r="G415" i="5" s="1"/>
  <c r="E414" i="5"/>
  <c r="H414" i="5" s="1"/>
  <c r="D414" i="5"/>
  <c r="G414" i="5" s="1"/>
  <c r="E413" i="5"/>
  <c r="H413" i="5" s="1"/>
  <c r="D413" i="5"/>
  <c r="G413" i="5" s="1"/>
  <c r="G412" i="5"/>
  <c r="E412" i="5"/>
  <c r="H412" i="5" s="1"/>
  <c r="D412" i="5"/>
  <c r="E411" i="5"/>
  <c r="H411" i="5" s="1"/>
  <c r="D411" i="5"/>
  <c r="G411" i="5" s="1"/>
  <c r="E410" i="5"/>
  <c r="D410" i="5"/>
  <c r="H409" i="5"/>
  <c r="E409" i="5"/>
  <c r="D409" i="5"/>
  <c r="G409" i="5" s="1"/>
  <c r="E408" i="5"/>
  <c r="H408" i="5" s="1"/>
  <c r="D408" i="5"/>
  <c r="H407" i="5"/>
  <c r="E407" i="5"/>
  <c r="D407" i="5"/>
  <c r="G407" i="5" s="1"/>
  <c r="G406" i="5"/>
  <c r="E406" i="5"/>
  <c r="H406" i="5" s="1"/>
  <c r="D406" i="5"/>
  <c r="E405" i="5"/>
  <c r="H405" i="5" s="1"/>
  <c r="D405" i="5"/>
  <c r="G405" i="5" s="1"/>
  <c r="E404" i="5"/>
  <c r="H404" i="5" s="1"/>
  <c r="D404" i="5"/>
  <c r="G404" i="5" s="1"/>
  <c r="H403" i="5"/>
  <c r="E403" i="5"/>
  <c r="D403" i="5"/>
  <c r="G403" i="5" s="1"/>
  <c r="E402" i="5"/>
  <c r="D402" i="5"/>
  <c r="H401" i="5"/>
  <c r="E401" i="5"/>
  <c r="D401" i="5"/>
  <c r="G401" i="5" s="1"/>
  <c r="E400" i="5"/>
  <c r="H400" i="5" s="1"/>
  <c r="D400" i="5"/>
  <c r="H399" i="5"/>
  <c r="E399" i="5"/>
  <c r="D399" i="5"/>
  <c r="G399" i="5" s="1"/>
  <c r="E398" i="5"/>
  <c r="H398" i="5" s="1"/>
  <c r="D398" i="5"/>
  <c r="G398" i="5" s="1"/>
  <c r="E397" i="5"/>
  <c r="H397" i="5" s="1"/>
  <c r="D397" i="5"/>
  <c r="G397" i="5" s="1"/>
  <c r="G396" i="5"/>
  <c r="E396" i="5"/>
  <c r="H396" i="5" s="1"/>
  <c r="D396" i="5"/>
  <c r="H395" i="5"/>
  <c r="E395" i="5"/>
  <c r="D395" i="5"/>
  <c r="G395" i="5" s="1"/>
  <c r="E394" i="5"/>
  <c r="D394" i="5"/>
  <c r="H393" i="5"/>
  <c r="E393" i="5"/>
  <c r="D393" i="5"/>
  <c r="G393" i="5" s="1"/>
  <c r="E392" i="5"/>
  <c r="H392" i="5" s="1"/>
  <c r="D392" i="5"/>
  <c r="H391" i="5"/>
  <c r="E391" i="5"/>
  <c r="D391" i="5"/>
  <c r="G391" i="5" s="1"/>
  <c r="G390" i="5"/>
  <c r="E390" i="5"/>
  <c r="H390" i="5" s="1"/>
  <c r="D390" i="5"/>
  <c r="E389" i="5"/>
  <c r="H389" i="5" s="1"/>
  <c r="D389" i="5"/>
  <c r="G389" i="5" s="1"/>
  <c r="E388" i="5"/>
  <c r="H388" i="5" s="1"/>
  <c r="D388" i="5"/>
  <c r="G388" i="5" s="1"/>
  <c r="H387" i="5"/>
  <c r="E387" i="5"/>
  <c r="D387" i="5"/>
  <c r="G387" i="5" s="1"/>
  <c r="E386" i="5"/>
  <c r="D386" i="5"/>
  <c r="H385" i="5"/>
  <c r="E385" i="5"/>
  <c r="D385" i="5"/>
  <c r="G385" i="5" s="1"/>
  <c r="E384" i="5"/>
  <c r="H384" i="5" s="1"/>
  <c r="D384" i="5"/>
  <c r="H383" i="5"/>
  <c r="E383" i="5"/>
  <c r="D383" i="5"/>
  <c r="G383" i="5" s="1"/>
  <c r="E382" i="5"/>
  <c r="H382" i="5" s="1"/>
  <c r="D382" i="5"/>
  <c r="G382" i="5" s="1"/>
  <c r="E381" i="5"/>
  <c r="H381" i="5" s="1"/>
  <c r="D381" i="5"/>
  <c r="G381" i="5" s="1"/>
  <c r="G380" i="5"/>
  <c r="E380" i="5"/>
  <c r="H380" i="5" s="1"/>
  <c r="D380" i="5"/>
  <c r="H379" i="5"/>
  <c r="E379" i="5"/>
  <c r="D379" i="5"/>
  <c r="G379" i="5" s="1"/>
  <c r="E378" i="5"/>
  <c r="D378" i="5"/>
  <c r="H377" i="5"/>
  <c r="E377" i="5"/>
  <c r="D377" i="5"/>
  <c r="G377" i="5" s="1"/>
  <c r="E376" i="5"/>
  <c r="H376" i="5" s="1"/>
  <c r="D376" i="5"/>
  <c r="H375" i="5"/>
  <c r="E375" i="5"/>
  <c r="D375" i="5"/>
  <c r="G375" i="5" s="1"/>
  <c r="G374" i="5"/>
  <c r="E374" i="5"/>
  <c r="H374" i="5" s="1"/>
  <c r="D374" i="5"/>
  <c r="E373" i="5"/>
  <c r="H373" i="5" s="1"/>
  <c r="D373" i="5"/>
  <c r="G373" i="5" s="1"/>
  <c r="E372" i="5"/>
  <c r="H372" i="5" s="1"/>
  <c r="D372" i="5"/>
  <c r="G372" i="5" s="1"/>
  <c r="H371" i="5"/>
  <c r="E371" i="5"/>
  <c r="D371" i="5"/>
  <c r="G371" i="5" s="1"/>
  <c r="E370" i="5"/>
  <c r="D370" i="5"/>
  <c r="H369" i="5"/>
  <c r="E369" i="5"/>
  <c r="D369" i="5"/>
  <c r="E368" i="5"/>
  <c r="H368" i="5" s="1"/>
  <c r="D368" i="5"/>
  <c r="H367" i="5"/>
  <c r="E367" i="5"/>
  <c r="D367" i="5"/>
  <c r="G367" i="5" s="1"/>
  <c r="G366" i="5"/>
  <c r="E366" i="5"/>
  <c r="H366" i="5" s="1"/>
  <c r="D366" i="5"/>
  <c r="E365" i="5"/>
  <c r="H365" i="5" s="1"/>
  <c r="D365" i="5"/>
  <c r="G365" i="5" s="1"/>
  <c r="G364" i="5"/>
  <c r="E364" i="5"/>
  <c r="H364" i="5" s="1"/>
  <c r="D364" i="5"/>
  <c r="H363" i="5"/>
  <c r="E363" i="5"/>
  <c r="D363" i="5"/>
  <c r="G363" i="5" s="1"/>
  <c r="E362" i="5"/>
  <c r="D362" i="5"/>
  <c r="H361" i="5"/>
  <c r="E361" i="5"/>
  <c r="D361" i="5"/>
  <c r="G361" i="5" s="1"/>
  <c r="E360" i="5"/>
  <c r="H360" i="5" s="1"/>
  <c r="D360" i="5"/>
  <c r="H359" i="5"/>
  <c r="E359" i="5"/>
  <c r="D359" i="5"/>
  <c r="G359" i="5" s="1"/>
  <c r="E358" i="5"/>
  <c r="H358" i="5" s="1"/>
  <c r="D358" i="5"/>
  <c r="G358" i="5" s="1"/>
  <c r="E357" i="5"/>
  <c r="H357" i="5" s="1"/>
  <c r="D357" i="5"/>
  <c r="G357" i="5" s="1"/>
  <c r="G356" i="5"/>
  <c r="E356" i="5"/>
  <c r="H356" i="5" s="1"/>
  <c r="D356" i="5"/>
  <c r="H355" i="5"/>
  <c r="E355" i="5"/>
  <c r="D355" i="5"/>
  <c r="G355" i="5" s="1"/>
  <c r="E354" i="5"/>
  <c r="D354" i="5"/>
  <c r="G354" i="5" s="1"/>
  <c r="H353" i="5"/>
  <c r="E353" i="5"/>
  <c r="D353" i="5"/>
  <c r="G352" i="5"/>
  <c r="E352" i="5"/>
  <c r="H352" i="5" s="1"/>
  <c r="D352" i="5"/>
  <c r="H351" i="5"/>
  <c r="E351" i="5"/>
  <c r="D351" i="5"/>
  <c r="G351" i="5" s="1"/>
  <c r="E350" i="5"/>
  <c r="H350" i="5" s="1"/>
  <c r="D350" i="5"/>
  <c r="G350" i="5" s="1"/>
  <c r="E349" i="5"/>
  <c r="H349" i="5" s="1"/>
  <c r="D349" i="5"/>
  <c r="G349" i="5" s="1"/>
  <c r="G348" i="5"/>
  <c r="E348" i="5"/>
  <c r="H348" i="5" s="1"/>
  <c r="D348" i="5"/>
  <c r="H347" i="5"/>
  <c r="E347" i="5"/>
  <c r="D347" i="5"/>
  <c r="E346" i="5"/>
  <c r="D346" i="5"/>
  <c r="H345" i="5"/>
  <c r="E345" i="5"/>
  <c r="D345" i="5"/>
  <c r="G345" i="5" s="1"/>
  <c r="G344" i="5"/>
  <c r="E344" i="5"/>
  <c r="H344" i="5" s="1"/>
  <c r="D344" i="5"/>
  <c r="H343" i="5"/>
  <c r="E343" i="5"/>
  <c r="D343" i="5"/>
  <c r="G343" i="5" s="1"/>
  <c r="G342" i="5"/>
  <c r="E342" i="5"/>
  <c r="H342" i="5" s="1"/>
  <c r="D342" i="5"/>
  <c r="E341" i="5"/>
  <c r="H341" i="5" s="1"/>
  <c r="D341" i="5"/>
  <c r="G341" i="5" s="1"/>
  <c r="E340" i="5"/>
  <c r="H340" i="5" s="1"/>
  <c r="D340" i="5"/>
  <c r="G340" i="5" s="1"/>
  <c r="H339" i="5"/>
  <c r="E339" i="5"/>
  <c r="D339" i="5"/>
  <c r="G339" i="5" s="1"/>
  <c r="E338" i="5"/>
  <c r="D338" i="5"/>
  <c r="H337" i="5"/>
  <c r="E337" i="5"/>
  <c r="D337" i="5"/>
  <c r="G337" i="5" s="1"/>
  <c r="E336" i="5"/>
  <c r="H336" i="5" s="1"/>
  <c r="D336" i="5"/>
  <c r="G336" i="5" s="1"/>
  <c r="H335" i="5"/>
  <c r="E335" i="5"/>
  <c r="D335" i="5"/>
  <c r="G335" i="5" s="1"/>
  <c r="E334" i="5"/>
  <c r="H334" i="5" s="1"/>
  <c r="D334" i="5"/>
  <c r="G334" i="5" s="1"/>
  <c r="E333" i="5"/>
  <c r="H333" i="5" s="1"/>
  <c r="D333" i="5"/>
  <c r="G333" i="5" s="1"/>
  <c r="G332" i="5"/>
  <c r="E332" i="5"/>
  <c r="H332" i="5" s="1"/>
  <c r="D332" i="5"/>
  <c r="H331" i="5"/>
  <c r="E331" i="5"/>
  <c r="D331" i="5"/>
  <c r="G331" i="5" s="1"/>
  <c r="E330" i="5"/>
  <c r="D330" i="5"/>
  <c r="H329" i="5"/>
  <c r="E329" i="5"/>
  <c r="D329" i="5"/>
  <c r="E328" i="5"/>
  <c r="H328" i="5" s="1"/>
  <c r="D328" i="5"/>
  <c r="G328" i="5" s="1"/>
  <c r="H327" i="5"/>
  <c r="E327" i="5"/>
  <c r="D327" i="5"/>
  <c r="G327" i="5" s="1"/>
  <c r="E326" i="5"/>
  <c r="H326" i="5" s="1"/>
  <c r="D326" i="5"/>
  <c r="G326" i="5" s="1"/>
  <c r="E325" i="5"/>
  <c r="H325" i="5" s="1"/>
  <c r="D325" i="5"/>
  <c r="G325" i="5" s="1"/>
  <c r="G324" i="5"/>
  <c r="E324" i="5"/>
  <c r="H324" i="5" s="1"/>
  <c r="D324" i="5"/>
  <c r="H323" i="5"/>
  <c r="E323" i="5"/>
  <c r="D323" i="5"/>
  <c r="G323" i="5" s="1"/>
  <c r="E322" i="5"/>
  <c r="D322" i="5"/>
  <c r="H321" i="5"/>
  <c r="E321" i="5"/>
  <c r="D321" i="5"/>
  <c r="G321" i="5" s="1"/>
  <c r="E320" i="5"/>
  <c r="H320" i="5" s="1"/>
  <c r="D320" i="5"/>
  <c r="H319" i="5"/>
  <c r="E319" i="5"/>
  <c r="D319" i="5"/>
  <c r="G319" i="5" s="1"/>
  <c r="E318" i="5"/>
  <c r="H318" i="5" s="1"/>
  <c r="D318" i="5"/>
  <c r="G318" i="5" s="1"/>
  <c r="E317" i="5"/>
  <c r="H317" i="5" s="1"/>
  <c r="D317" i="5"/>
  <c r="G317" i="5" s="1"/>
  <c r="G316" i="5"/>
  <c r="E316" i="5"/>
  <c r="H316" i="5" s="1"/>
  <c r="D316" i="5"/>
  <c r="H315" i="5"/>
  <c r="E315" i="5"/>
  <c r="D315" i="5"/>
  <c r="E314" i="5"/>
  <c r="D314" i="5"/>
  <c r="H313" i="5"/>
  <c r="E313" i="5"/>
  <c r="D313" i="5"/>
  <c r="G312" i="5"/>
  <c r="E312" i="5"/>
  <c r="H312" i="5" s="1"/>
  <c r="D312" i="5"/>
  <c r="H311" i="5"/>
  <c r="E311" i="5"/>
  <c r="D311" i="5"/>
  <c r="G311" i="5" s="1"/>
  <c r="G310" i="5"/>
  <c r="E310" i="5"/>
  <c r="H310" i="5" s="1"/>
  <c r="D310" i="5"/>
  <c r="E309" i="5"/>
  <c r="H309" i="5" s="1"/>
  <c r="D309" i="5"/>
  <c r="G309" i="5" s="1"/>
  <c r="E308" i="5"/>
  <c r="H308" i="5" s="1"/>
  <c r="D308" i="5"/>
  <c r="G308" i="5" s="1"/>
  <c r="H307" i="5"/>
  <c r="E307" i="5"/>
  <c r="D307" i="5"/>
  <c r="E306" i="5"/>
  <c r="D306" i="5"/>
  <c r="H305" i="5"/>
  <c r="E305" i="5"/>
  <c r="D305" i="5"/>
  <c r="G305" i="5" s="1"/>
  <c r="E304" i="5"/>
  <c r="H304" i="5" s="1"/>
  <c r="D304" i="5"/>
  <c r="H303" i="5"/>
  <c r="E303" i="5"/>
  <c r="D303" i="5"/>
  <c r="G303" i="5" s="1"/>
  <c r="E302" i="5"/>
  <c r="H302" i="5" s="1"/>
  <c r="D302" i="5"/>
  <c r="G302" i="5" s="1"/>
  <c r="E301" i="5"/>
  <c r="H301" i="5" s="1"/>
  <c r="D301" i="5"/>
  <c r="G301" i="5" s="1"/>
  <c r="G300" i="5"/>
  <c r="E300" i="5"/>
  <c r="H300" i="5" s="1"/>
  <c r="D300" i="5"/>
  <c r="H299" i="5"/>
  <c r="E299" i="5"/>
  <c r="D299" i="5"/>
  <c r="G299" i="5" s="1"/>
  <c r="E298" i="5"/>
  <c r="D298" i="5"/>
  <c r="H297" i="5"/>
  <c r="E297" i="5"/>
  <c r="D297" i="5"/>
  <c r="E296" i="5"/>
  <c r="H296" i="5" s="1"/>
  <c r="D296" i="5"/>
  <c r="G296" i="5" s="1"/>
  <c r="H295" i="5"/>
  <c r="E295" i="5"/>
  <c r="D295" i="5"/>
  <c r="G295" i="5" s="1"/>
  <c r="E294" i="5"/>
  <c r="H294" i="5" s="1"/>
  <c r="D294" i="5"/>
  <c r="G294" i="5" s="1"/>
  <c r="E293" i="5"/>
  <c r="H293" i="5" s="1"/>
  <c r="D293" i="5"/>
  <c r="G293" i="5" s="1"/>
  <c r="G292" i="5"/>
  <c r="E292" i="5"/>
  <c r="H292" i="5" s="1"/>
  <c r="D292" i="5"/>
  <c r="H291" i="5"/>
  <c r="E291" i="5"/>
  <c r="D291" i="5"/>
  <c r="E290" i="5"/>
  <c r="D290" i="5"/>
  <c r="H289" i="5"/>
  <c r="E289" i="5"/>
  <c r="D289" i="5"/>
  <c r="E288" i="5"/>
  <c r="H288" i="5" s="1"/>
  <c r="D288" i="5"/>
  <c r="H287" i="5"/>
  <c r="E287" i="5"/>
  <c r="D287" i="5"/>
  <c r="G287" i="5" s="1"/>
  <c r="G286" i="5"/>
  <c r="E286" i="5"/>
  <c r="H286" i="5" s="1"/>
  <c r="D286" i="5"/>
  <c r="E285" i="5"/>
  <c r="H285" i="5" s="1"/>
  <c r="D285" i="5"/>
  <c r="G285" i="5" s="1"/>
  <c r="G284" i="5"/>
  <c r="E284" i="5"/>
  <c r="H284" i="5" s="1"/>
  <c r="D284" i="5"/>
  <c r="H283" i="5"/>
  <c r="E283" i="5"/>
  <c r="D283" i="5"/>
  <c r="G283" i="5" s="1"/>
  <c r="E282" i="5"/>
  <c r="D282" i="5"/>
  <c r="G282" i="5" s="1"/>
  <c r="H281" i="5"/>
  <c r="E281" i="5"/>
  <c r="D281" i="5"/>
  <c r="E280" i="5"/>
  <c r="H280" i="5" s="1"/>
  <c r="D280" i="5"/>
  <c r="H279" i="5"/>
  <c r="E279" i="5"/>
  <c r="D279" i="5"/>
  <c r="G279" i="5" s="1"/>
  <c r="G278" i="5"/>
  <c r="E278" i="5"/>
  <c r="H278" i="5" s="1"/>
  <c r="D278" i="5"/>
  <c r="E277" i="5"/>
  <c r="H277" i="5" s="1"/>
  <c r="D277" i="5"/>
  <c r="G277" i="5" s="1"/>
  <c r="E276" i="5"/>
  <c r="H276" i="5" s="1"/>
  <c r="D276" i="5"/>
  <c r="G276" i="5" s="1"/>
  <c r="H275" i="5"/>
  <c r="E275" i="5"/>
  <c r="D275" i="5"/>
  <c r="E274" i="5"/>
  <c r="D274" i="5"/>
  <c r="H273" i="5"/>
  <c r="E273" i="5"/>
  <c r="D273" i="5"/>
  <c r="E272" i="5"/>
  <c r="H272" i="5" s="1"/>
  <c r="D272" i="5"/>
  <c r="H271" i="5"/>
  <c r="E271" i="5"/>
  <c r="D271" i="5"/>
  <c r="G271" i="5" s="1"/>
  <c r="G270" i="5"/>
  <c r="E270" i="5"/>
  <c r="H270" i="5" s="1"/>
  <c r="D270" i="5"/>
  <c r="H269" i="5"/>
  <c r="E269" i="5"/>
  <c r="D269" i="5"/>
  <c r="G269" i="5" s="1"/>
  <c r="G268" i="5"/>
  <c r="E268" i="5"/>
  <c r="H268" i="5" s="1"/>
  <c r="D268" i="5"/>
  <c r="H267" i="5"/>
  <c r="E267" i="5"/>
  <c r="D267" i="5"/>
  <c r="G267" i="5" s="1"/>
  <c r="E266" i="5"/>
  <c r="D266" i="5"/>
  <c r="H265" i="5"/>
  <c r="E265" i="5"/>
  <c r="D265" i="5"/>
  <c r="G265" i="5" s="1"/>
  <c r="G264" i="5"/>
  <c r="E264" i="5"/>
  <c r="H264" i="5" s="1"/>
  <c r="D264" i="5"/>
  <c r="H263" i="5"/>
  <c r="E263" i="5"/>
  <c r="D263" i="5"/>
  <c r="G263" i="5" s="1"/>
  <c r="E262" i="5"/>
  <c r="H262" i="5" s="1"/>
  <c r="D262" i="5"/>
  <c r="G262" i="5" s="1"/>
  <c r="H261" i="5"/>
  <c r="E261" i="5"/>
  <c r="D261" i="5"/>
  <c r="G261" i="5" s="1"/>
  <c r="E260" i="5"/>
  <c r="H260" i="5" s="1"/>
  <c r="D260" i="5"/>
  <c r="G260" i="5" s="1"/>
  <c r="H259" i="5"/>
  <c r="E259" i="5"/>
  <c r="D259" i="5"/>
  <c r="G259" i="5" s="1"/>
  <c r="E258" i="5"/>
  <c r="H258" i="5" s="1"/>
  <c r="D258" i="5"/>
  <c r="H257" i="5"/>
  <c r="E257" i="5"/>
  <c r="D257" i="5"/>
  <c r="G257" i="5" s="1"/>
  <c r="G256" i="5"/>
  <c r="E256" i="5"/>
  <c r="H256" i="5" s="1"/>
  <c r="D256" i="5"/>
  <c r="H255" i="5"/>
  <c r="E255" i="5"/>
  <c r="D255" i="5"/>
  <c r="G255" i="5" s="1"/>
  <c r="E254" i="5"/>
  <c r="H254" i="5" s="1"/>
  <c r="D254" i="5"/>
  <c r="G254" i="5" s="1"/>
  <c r="E253" i="5"/>
  <c r="H253" i="5" s="1"/>
  <c r="D253" i="5"/>
  <c r="G253" i="5" s="1"/>
  <c r="E252" i="5"/>
  <c r="H252" i="5" s="1"/>
  <c r="D252" i="5"/>
  <c r="G252" i="5" s="1"/>
  <c r="H251" i="5"/>
  <c r="E251" i="5"/>
  <c r="D251" i="5"/>
  <c r="G251" i="5" s="1"/>
  <c r="E250" i="5"/>
  <c r="D250" i="5"/>
  <c r="H249" i="5"/>
  <c r="E249" i="5"/>
  <c r="D249" i="5"/>
  <c r="G248" i="5"/>
  <c r="E248" i="5"/>
  <c r="H248" i="5" s="1"/>
  <c r="D248" i="5"/>
  <c r="H247" i="5"/>
  <c r="E247" i="5"/>
  <c r="D247" i="5"/>
  <c r="G247" i="5" s="1"/>
  <c r="E246" i="5"/>
  <c r="H246" i="5" s="1"/>
  <c r="D246" i="5"/>
  <c r="G246" i="5" s="1"/>
  <c r="E245" i="5"/>
  <c r="H245" i="5" s="1"/>
  <c r="D245" i="5"/>
  <c r="G245" i="5" s="1"/>
  <c r="G244" i="5"/>
  <c r="E244" i="5"/>
  <c r="H244" i="5" s="1"/>
  <c r="D244" i="5"/>
  <c r="H243" i="5"/>
  <c r="E243" i="5"/>
  <c r="D243" i="5"/>
  <c r="G243" i="5" s="1"/>
  <c r="E242" i="5"/>
  <c r="D242" i="5"/>
  <c r="H241" i="5"/>
  <c r="E241" i="5"/>
  <c r="D241" i="5"/>
  <c r="G241" i="5" s="1"/>
  <c r="G240" i="5"/>
  <c r="E240" i="5"/>
  <c r="H240" i="5" s="1"/>
  <c r="D240" i="5"/>
  <c r="H239" i="5"/>
  <c r="E239" i="5"/>
  <c r="D239" i="5"/>
  <c r="G239" i="5" s="1"/>
  <c r="E238" i="5"/>
  <c r="H238" i="5" s="1"/>
  <c r="D238" i="5"/>
  <c r="G238" i="5" s="1"/>
  <c r="E237" i="5"/>
  <c r="H237" i="5" s="1"/>
  <c r="D237" i="5"/>
  <c r="G237" i="5" s="1"/>
  <c r="G236" i="5"/>
  <c r="E236" i="5"/>
  <c r="H236" i="5" s="1"/>
  <c r="D236" i="5"/>
  <c r="H235" i="5"/>
  <c r="E235" i="5"/>
  <c r="D235" i="5"/>
  <c r="E234" i="5"/>
  <c r="D234" i="5"/>
  <c r="H233" i="5"/>
  <c r="E233" i="5"/>
  <c r="D233" i="5"/>
  <c r="G232" i="5"/>
  <c r="E232" i="5"/>
  <c r="H232" i="5" s="1"/>
  <c r="D232" i="5"/>
  <c r="H231" i="5"/>
  <c r="G231" i="5"/>
  <c r="E231" i="5"/>
  <c r="D231" i="5"/>
  <c r="G230" i="5"/>
  <c r="E230" i="5"/>
  <c r="H230" i="5" s="1"/>
  <c r="D230" i="5"/>
  <c r="E229" i="5"/>
  <c r="H229" i="5" s="1"/>
  <c r="D229" i="5"/>
  <c r="G229" i="5" s="1"/>
  <c r="E228" i="5"/>
  <c r="H228" i="5" s="1"/>
  <c r="D228" i="5"/>
  <c r="G228" i="5" s="1"/>
  <c r="H227" i="5"/>
  <c r="E227" i="5"/>
  <c r="D227" i="5"/>
  <c r="G227" i="5" s="1"/>
  <c r="E226" i="5"/>
  <c r="D226" i="5"/>
  <c r="G226" i="5" s="1"/>
  <c r="H225" i="5"/>
  <c r="E225" i="5"/>
  <c r="D225" i="5"/>
  <c r="G225" i="5" s="1"/>
  <c r="E224" i="5"/>
  <c r="H224" i="5" s="1"/>
  <c r="D224" i="5"/>
  <c r="G224" i="5" s="1"/>
  <c r="H223" i="5"/>
  <c r="E223" i="5"/>
  <c r="D223" i="5"/>
  <c r="G223" i="5" s="1"/>
  <c r="G222" i="5"/>
  <c r="E222" i="5"/>
  <c r="H222" i="5" s="1"/>
  <c r="D222" i="5"/>
  <c r="E221" i="5"/>
  <c r="H221" i="5" s="1"/>
  <c r="D221" i="5"/>
  <c r="G221" i="5" s="1"/>
  <c r="E220" i="5"/>
  <c r="H220" i="5" s="1"/>
  <c r="D220" i="5"/>
  <c r="G220" i="5" s="1"/>
  <c r="E219" i="5"/>
  <c r="H219" i="5" s="1"/>
  <c r="D219" i="5"/>
  <c r="E218" i="5"/>
  <c r="D218" i="5"/>
  <c r="H217" i="5"/>
  <c r="E217" i="5"/>
  <c r="D217" i="5"/>
  <c r="E216" i="5"/>
  <c r="H216" i="5" s="1"/>
  <c r="D216" i="5"/>
  <c r="G216" i="5" s="1"/>
  <c r="H215" i="5"/>
  <c r="E215" i="5"/>
  <c r="D215" i="5"/>
  <c r="G215" i="5" s="1"/>
  <c r="E214" i="5"/>
  <c r="H214" i="5" s="1"/>
  <c r="D214" i="5"/>
  <c r="G214" i="5" s="1"/>
  <c r="E213" i="5"/>
  <c r="H213" i="5" s="1"/>
  <c r="D213" i="5"/>
  <c r="G213" i="5" s="1"/>
  <c r="E212" i="5"/>
  <c r="H212" i="5" s="1"/>
  <c r="D212" i="5"/>
  <c r="G212" i="5" s="1"/>
  <c r="E211" i="5"/>
  <c r="D211" i="5"/>
  <c r="G211" i="5" s="1"/>
  <c r="E210" i="5"/>
  <c r="D210" i="5"/>
  <c r="H209" i="5"/>
  <c r="E209" i="5"/>
  <c r="D209" i="5"/>
  <c r="G209" i="5" s="1"/>
  <c r="E208" i="5"/>
  <c r="H208" i="5" s="1"/>
  <c r="D208" i="5"/>
  <c r="G208" i="5" s="1"/>
  <c r="H207" i="5"/>
  <c r="E207" i="5"/>
  <c r="D207" i="5"/>
  <c r="G207" i="5" s="1"/>
  <c r="E206" i="5"/>
  <c r="H206" i="5" s="1"/>
  <c r="D206" i="5"/>
  <c r="G206" i="5" s="1"/>
  <c r="E205" i="5"/>
  <c r="H205" i="5" s="1"/>
  <c r="D205" i="5"/>
  <c r="G205" i="5" s="1"/>
  <c r="G204" i="5"/>
  <c r="E204" i="5"/>
  <c r="H204" i="5" s="1"/>
  <c r="D204" i="5"/>
  <c r="E203" i="5"/>
  <c r="D203" i="5"/>
  <c r="E202" i="5"/>
  <c r="D202" i="5"/>
  <c r="H201" i="5"/>
  <c r="E201" i="5"/>
  <c r="D201" i="5"/>
  <c r="E200" i="5"/>
  <c r="H200" i="5" s="1"/>
  <c r="D200" i="5"/>
  <c r="G200" i="5" s="1"/>
  <c r="H199" i="5"/>
  <c r="E199" i="5"/>
  <c r="D199" i="5"/>
  <c r="G199" i="5" s="1"/>
  <c r="E198" i="5"/>
  <c r="H198" i="5" s="1"/>
  <c r="D198" i="5"/>
  <c r="G198" i="5" s="1"/>
  <c r="E197" i="5"/>
  <c r="H197" i="5" s="1"/>
  <c r="D197" i="5"/>
  <c r="G197" i="5" s="1"/>
  <c r="E196" i="5"/>
  <c r="H196" i="5" s="1"/>
  <c r="D196" i="5"/>
  <c r="E195" i="5"/>
  <c r="D195" i="5"/>
  <c r="G195" i="5" s="1"/>
  <c r="E194" i="5"/>
  <c r="D194" i="5"/>
  <c r="H193" i="5"/>
  <c r="E193" i="5"/>
  <c r="D193" i="5"/>
  <c r="E192" i="5"/>
  <c r="H192" i="5" s="1"/>
  <c r="D192" i="5"/>
  <c r="G191" i="5"/>
  <c r="H191" i="5"/>
  <c r="E191" i="5"/>
  <c r="D191" i="5"/>
  <c r="H190" i="5"/>
  <c r="E190" i="5"/>
  <c r="D190" i="5"/>
  <c r="G190" i="5" s="1"/>
  <c r="H189" i="5"/>
  <c r="E189" i="5"/>
  <c r="D189" i="5"/>
  <c r="G189" i="5" s="1"/>
  <c r="E188" i="5"/>
  <c r="H188" i="5" s="1"/>
  <c r="D188" i="5"/>
  <c r="G188" i="5" s="1"/>
  <c r="E187" i="5"/>
  <c r="D187" i="5"/>
  <c r="G187" i="5" s="1"/>
  <c r="E186" i="5"/>
  <c r="D186" i="5"/>
  <c r="E185" i="5"/>
  <c r="H185" i="5" s="1"/>
  <c r="D185" i="5"/>
  <c r="G185" i="5" s="1"/>
  <c r="E184" i="5"/>
  <c r="H184" i="5" s="1"/>
  <c r="D184" i="5"/>
  <c r="G184" i="5" s="1"/>
  <c r="E183" i="5"/>
  <c r="H183" i="5" s="1"/>
  <c r="D183" i="5"/>
  <c r="H182" i="5"/>
  <c r="E182" i="5"/>
  <c r="D182" i="5"/>
  <c r="G182" i="5" s="1"/>
  <c r="H181" i="5"/>
  <c r="E181" i="5"/>
  <c r="D181" i="5"/>
  <c r="G181" i="5" s="1"/>
  <c r="E180" i="5"/>
  <c r="H180" i="5" s="1"/>
  <c r="D180" i="5"/>
  <c r="G180" i="5" s="1"/>
  <c r="E179" i="5"/>
  <c r="H179" i="5" s="1"/>
  <c r="D179" i="5"/>
  <c r="E178" i="5"/>
  <c r="D178" i="5"/>
  <c r="E177" i="5"/>
  <c r="H177" i="5" s="1"/>
  <c r="D177" i="5"/>
  <c r="G177" i="5" s="1"/>
  <c r="E176" i="5"/>
  <c r="H176" i="5" s="1"/>
  <c r="D176" i="5"/>
  <c r="G176" i="5" s="1"/>
  <c r="G175" i="5"/>
  <c r="E175" i="5"/>
  <c r="H175" i="5" s="1"/>
  <c r="D175" i="5"/>
  <c r="H174" i="5"/>
  <c r="E174" i="5"/>
  <c r="D174" i="5"/>
  <c r="G174" i="5" s="1"/>
  <c r="H173" i="5"/>
  <c r="E173" i="5"/>
  <c r="D173" i="5"/>
  <c r="G173" i="5" s="1"/>
  <c r="E172" i="5"/>
  <c r="H172" i="5" s="1"/>
  <c r="D172" i="5"/>
  <c r="G172" i="5" s="1"/>
  <c r="G171" i="5"/>
  <c r="E171" i="5"/>
  <c r="H171" i="5" s="1"/>
  <c r="D171" i="5"/>
  <c r="E170" i="5"/>
  <c r="D170" i="5"/>
  <c r="E169" i="5"/>
  <c r="H169" i="5" s="1"/>
  <c r="D169" i="5"/>
  <c r="G169" i="5" s="1"/>
  <c r="E168" i="5"/>
  <c r="H168" i="5" s="1"/>
  <c r="D168" i="5"/>
  <c r="G168" i="5" s="1"/>
  <c r="E167" i="5"/>
  <c r="H167" i="5" s="1"/>
  <c r="D167" i="5"/>
  <c r="H166" i="5"/>
  <c r="E166" i="5"/>
  <c r="D166" i="5"/>
  <c r="G166" i="5" s="1"/>
  <c r="H165" i="5"/>
  <c r="E165" i="5"/>
  <c r="D165" i="5"/>
  <c r="G165" i="5" s="1"/>
  <c r="E164" i="5"/>
  <c r="H164" i="5" s="1"/>
  <c r="D164" i="5"/>
  <c r="G164" i="5" s="1"/>
  <c r="E163" i="5"/>
  <c r="H163" i="5" s="1"/>
  <c r="D163" i="5"/>
  <c r="G162" i="5"/>
  <c r="E162" i="5"/>
  <c r="D162" i="5"/>
  <c r="E161" i="5"/>
  <c r="H161" i="5" s="1"/>
  <c r="D161" i="5"/>
  <c r="G161" i="5" s="1"/>
  <c r="E160" i="5"/>
  <c r="H160" i="5" s="1"/>
  <c r="D160" i="5"/>
  <c r="G160" i="5" s="1"/>
  <c r="E159" i="5"/>
  <c r="H159" i="5" s="1"/>
  <c r="D159" i="5"/>
  <c r="H158" i="5"/>
  <c r="E158" i="5"/>
  <c r="D158" i="5"/>
  <c r="G158" i="5" s="1"/>
  <c r="H157" i="5"/>
  <c r="E157" i="5"/>
  <c r="D157" i="5"/>
  <c r="G157" i="5" s="1"/>
  <c r="E156" i="5"/>
  <c r="H156" i="5" s="1"/>
  <c r="D156" i="5"/>
  <c r="G156" i="5" s="1"/>
  <c r="G155" i="5"/>
  <c r="E155" i="5"/>
  <c r="H155" i="5" s="1"/>
  <c r="D155" i="5"/>
  <c r="E154" i="5"/>
  <c r="D154" i="5"/>
  <c r="E153" i="5"/>
  <c r="H153" i="5" s="1"/>
  <c r="D153" i="5"/>
  <c r="G153" i="5" s="1"/>
  <c r="E152" i="5"/>
  <c r="H152" i="5" s="1"/>
  <c r="D152" i="5"/>
  <c r="G152" i="5" s="1"/>
  <c r="G151" i="5"/>
  <c r="E151" i="5"/>
  <c r="H151" i="5" s="1"/>
  <c r="D151" i="5"/>
  <c r="H150" i="5"/>
  <c r="E150" i="5"/>
  <c r="D150" i="5"/>
  <c r="G150" i="5" s="1"/>
  <c r="H149" i="5"/>
  <c r="E149" i="5"/>
  <c r="D149" i="5"/>
  <c r="G149" i="5" s="1"/>
  <c r="E148" i="5"/>
  <c r="H148" i="5" s="1"/>
  <c r="D148" i="5"/>
  <c r="G148" i="5" s="1"/>
  <c r="E147" i="5"/>
  <c r="H147" i="5" s="1"/>
  <c r="D147" i="5"/>
  <c r="H146" i="5"/>
  <c r="E146" i="5"/>
  <c r="D146" i="5"/>
  <c r="E145" i="5"/>
  <c r="H145" i="5" s="1"/>
  <c r="D145" i="5"/>
  <c r="G145" i="5" s="1"/>
  <c r="E144" i="5"/>
  <c r="H144" i="5" s="1"/>
  <c r="D144" i="5"/>
  <c r="G144" i="5" s="1"/>
  <c r="E143" i="5"/>
  <c r="H143" i="5" s="1"/>
  <c r="D143" i="5"/>
  <c r="H142" i="5"/>
  <c r="E142" i="5"/>
  <c r="D142" i="5"/>
  <c r="G142" i="5" s="1"/>
  <c r="H141" i="5"/>
  <c r="E141" i="5"/>
  <c r="D141" i="5"/>
  <c r="G141" i="5" s="1"/>
  <c r="E140" i="5"/>
  <c r="H140" i="5" s="1"/>
  <c r="D140" i="5"/>
  <c r="G140" i="5" s="1"/>
  <c r="E139" i="5"/>
  <c r="H139" i="5" s="1"/>
  <c r="D139" i="5"/>
  <c r="E138" i="5"/>
  <c r="D138" i="5"/>
  <c r="E137" i="5"/>
  <c r="H137" i="5" s="1"/>
  <c r="D137" i="5"/>
  <c r="G137" i="5" s="1"/>
  <c r="E136" i="5"/>
  <c r="H136" i="5" s="1"/>
  <c r="D136" i="5"/>
  <c r="G136" i="5" s="1"/>
  <c r="E135" i="5"/>
  <c r="H135" i="5" s="1"/>
  <c r="D135" i="5"/>
  <c r="H134" i="5"/>
  <c r="E134" i="5"/>
  <c r="D134" i="5"/>
  <c r="G134" i="5" s="1"/>
  <c r="H133" i="5"/>
  <c r="E133" i="5"/>
  <c r="D133" i="5"/>
  <c r="G133" i="5" s="1"/>
  <c r="E132" i="5"/>
  <c r="H132" i="5" s="1"/>
  <c r="D132" i="5"/>
  <c r="G132" i="5" s="1"/>
  <c r="G131" i="5"/>
  <c r="E131" i="5"/>
  <c r="H131" i="5" s="1"/>
  <c r="D131" i="5"/>
  <c r="E130" i="5"/>
  <c r="D130" i="5"/>
  <c r="E129" i="5"/>
  <c r="H129" i="5" s="1"/>
  <c r="D129" i="5"/>
  <c r="G129" i="5" s="1"/>
  <c r="E128" i="5"/>
  <c r="H128" i="5" s="1"/>
  <c r="D128" i="5"/>
  <c r="G128" i="5" s="1"/>
  <c r="E127" i="5"/>
  <c r="H127" i="5" s="1"/>
  <c r="D127" i="5"/>
  <c r="H126" i="5"/>
  <c r="E126" i="5"/>
  <c r="D126" i="5"/>
  <c r="G126" i="5" s="1"/>
  <c r="H125" i="5"/>
  <c r="E125" i="5"/>
  <c r="D125" i="5"/>
  <c r="G125" i="5" s="1"/>
  <c r="E124" i="5"/>
  <c r="H124" i="5" s="1"/>
  <c r="D124" i="5"/>
  <c r="G124" i="5" s="1"/>
  <c r="G123" i="5"/>
  <c r="E123" i="5"/>
  <c r="H123" i="5" s="1"/>
  <c r="D123" i="5"/>
  <c r="E122" i="5"/>
  <c r="D122" i="5"/>
  <c r="E121" i="5"/>
  <c r="H121" i="5" s="1"/>
  <c r="D121" i="5"/>
  <c r="G121" i="5" s="1"/>
  <c r="E120" i="5"/>
  <c r="H120" i="5" s="1"/>
  <c r="D120" i="5"/>
  <c r="G120" i="5" s="1"/>
  <c r="E119" i="5"/>
  <c r="H119" i="5" s="1"/>
  <c r="D119" i="5"/>
  <c r="H118" i="5"/>
  <c r="E118" i="5"/>
  <c r="D118" i="5"/>
  <c r="G118" i="5" s="1"/>
  <c r="H117" i="5"/>
  <c r="E117" i="5"/>
  <c r="D117" i="5"/>
  <c r="G117" i="5" s="1"/>
  <c r="E116" i="5"/>
  <c r="H116" i="5" s="1"/>
  <c r="D116" i="5"/>
  <c r="G116" i="5" s="1"/>
  <c r="E115" i="5"/>
  <c r="H115" i="5" s="1"/>
  <c r="D115" i="5"/>
  <c r="E114" i="5"/>
  <c r="D114" i="5"/>
  <c r="E113" i="5"/>
  <c r="H113" i="5" s="1"/>
  <c r="D113" i="5"/>
  <c r="G113" i="5" s="1"/>
  <c r="E112" i="5"/>
  <c r="H112" i="5" s="1"/>
  <c r="D112" i="5"/>
  <c r="G112" i="5" s="1"/>
  <c r="E111" i="5"/>
  <c r="H111" i="5" s="1"/>
  <c r="D111" i="5"/>
  <c r="H110" i="5"/>
  <c r="E110" i="5"/>
  <c r="D110" i="5"/>
  <c r="G110" i="5" s="1"/>
  <c r="H109" i="5"/>
  <c r="E109" i="5"/>
  <c r="D109" i="5"/>
  <c r="G109" i="5" s="1"/>
  <c r="E108" i="5"/>
  <c r="H108" i="5" s="1"/>
  <c r="D108" i="5"/>
  <c r="G108" i="5" s="1"/>
  <c r="G107" i="5"/>
  <c r="E107" i="5"/>
  <c r="H107" i="5" s="1"/>
  <c r="D107" i="5"/>
  <c r="E106" i="5"/>
  <c r="D106" i="5"/>
  <c r="E105" i="5"/>
  <c r="H105" i="5" s="1"/>
  <c r="D105" i="5"/>
  <c r="G105" i="5" s="1"/>
  <c r="E104" i="5"/>
  <c r="H104" i="5" s="1"/>
  <c r="D104" i="5"/>
  <c r="G104" i="5" s="1"/>
  <c r="E103" i="5"/>
  <c r="H103" i="5" s="1"/>
  <c r="D103" i="5"/>
  <c r="H102" i="5"/>
  <c r="E102" i="5"/>
  <c r="D102" i="5"/>
  <c r="G102" i="5" s="1"/>
  <c r="H101" i="5"/>
  <c r="E101" i="5"/>
  <c r="D101" i="5"/>
  <c r="G101" i="5" s="1"/>
  <c r="E100" i="5"/>
  <c r="H100" i="5" s="1"/>
  <c r="D100" i="5"/>
  <c r="G100" i="5" s="1"/>
  <c r="E99" i="5"/>
  <c r="H99" i="5" s="1"/>
  <c r="D99" i="5"/>
  <c r="G98" i="5"/>
  <c r="E98" i="5"/>
  <c r="D98" i="5"/>
  <c r="E97" i="5"/>
  <c r="H97" i="5" s="1"/>
  <c r="D97" i="5"/>
  <c r="G97" i="5" s="1"/>
  <c r="E96" i="5"/>
  <c r="H96" i="5" s="1"/>
  <c r="D96" i="5"/>
  <c r="G96" i="5" s="1"/>
  <c r="E95" i="5"/>
  <c r="H95" i="5" s="1"/>
  <c r="D95" i="5"/>
  <c r="H94" i="5"/>
  <c r="E94" i="5"/>
  <c r="D94" i="5"/>
  <c r="G94" i="5" s="1"/>
  <c r="H93" i="5"/>
  <c r="E93" i="5"/>
  <c r="D93" i="5"/>
  <c r="G93" i="5" s="1"/>
  <c r="E92" i="5"/>
  <c r="H92" i="5" s="1"/>
  <c r="D92" i="5"/>
  <c r="G92" i="5" s="1"/>
  <c r="G91" i="5"/>
  <c r="E91" i="5"/>
  <c r="H91" i="5" s="1"/>
  <c r="D91" i="5"/>
  <c r="E90" i="5"/>
  <c r="D90" i="5"/>
  <c r="E89" i="5"/>
  <c r="H89" i="5" s="1"/>
  <c r="D89" i="5"/>
  <c r="G89" i="5" s="1"/>
  <c r="E88" i="5"/>
  <c r="H88" i="5" s="1"/>
  <c r="D88" i="5"/>
  <c r="G88" i="5" s="1"/>
  <c r="E87" i="5"/>
  <c r="H87" i="5" s="1"/>
  <c r="D87" i="5"/>
  <c r="H86" i="5"/>
  <c r="E86" i="5"/>
  <c r="D86" i="5"/>
  <c r="G86" i="5" s="1"/>
  <c r="H85" i="5"/>
  <c r="E85" i="5"/>
  <c r="D85" i="5"/>
  <c r="G85" i="5" s="1"/>
  <c r="E84" i="5"/>
  <c r="H84" i="5" s="1"/>
  <c r="D84" i="5"/>
  <c r="G84" i="5" s="1"/>
  <c r="E83" i="5"/>
  <c r="H83" i="5" s="1"/>
  <c r="D83" i="5"/>
  <c r="H82" i="5"/>
  <c r="E82" i="5"/>
  <c r="D82" i="5"/>
  <c r="E81" i="5"/>
  <c r="H81" i="5" s="1"/>
  <c r="D81" i="5"/>
  <c r="G81" i="5" s="1"/>
  <c r="E80" i="5"/>
  <c r="H80" i="5" s="1"/>
  <c r="D80" i="5"/>
  <c r="G80" i="5" s="1"/>
  <c r="E79" i="5"/>
  <c r="H79" i="5" s="1"/>
  <c r="D79" i="5"/>
  <c r="H78" i="5"/>
  <c r="E78" i="5"/>
  <c r="D78" i="5"/>
  <c r="G78" i="5" s="1"/>
  <c r="H77" i="5"/>
  <c r="E77" i="5"/>
  <c r="D77" i="5"/>
  <c r="G77" i="5" s="1"/>
  <c r="E76" i="5"/>
  <c r="H76" i="5" s="1"/>
  <c r="D76" i="5"/>
  <c r="G76" i="5" s="1"/>
  <c r="G75" i="5"/>
  <c r="E75" i="5"/>
  <c r="H75" i="5" s="1"/>
  <c r="D75" i="5"/>
  <c r="E74" i="5"/>
  <c r="D74" i="5"/>
  <c r="E73" i="5"/>
  <c r="H73" i="5" s="1"/>
  <c r="D73" i="5"/>
  <c r="G73" i="5" s="1"/>
  <c r="E72" i="5"/>
  <c r="H72" i="5" s="1"/>
  <c r="D72" i="5"/>
  <c r="G72" i="5" s="1"/>
  <c r="E71" i="5"/>
  <c r="H71" i="5" s="1"/>
  <c r="D71" i="5"/>
  <c r="H70" i="5"/>
  <c r="E70" i="5"/>
  <c r="D70" i="5"/>
  <c r="G70" i="5" s="1"/>
  <c r="H69" i="5"/>
  <c r="E69" i="5"/>
  <c r="D69" i="5"/>
  <c r="G69" i="5" s="1"/>
  <c r="E68" i="5"/>
  <c r="H68" i="5" s="1"/>
  <c r="D68" i="5"/>
  <c r="G68" i="5" s="1"/>
  <c r="E67" i="5"/>
  <c r="H67" i="5" s="1"/>
  <c r="D67" i="5"/>
  <c r="E66" i="5"/>
  <c r="D66" i="5"/>
  <c r="E65" i="5"/>
  <c r="H65" i="5" s="1"/>
  <c r="D65" i="5"/>
  <c r="G65" i="5" s="1"/>
  <c r="E64" i="5"/>
  <c r="H64" i="5" s="1"/>
  <c r="D64" i="5"/>
  <c r="G64" i="5" s="1"/>
  <c r="E63" i="5"/>
  <c r="H63" i="5" s="1"/>
  <c r="D63" i="5"/>
  <c r="E62" i="5"/>
  <c r="H62" i="5" s="1"/>
  <c r="D62" i="5"/>
  <c r="G62" i="5" s="1"/>
  <c r="H61" i="5"/>
  <c r="E61" i="5"/>
  <c r="D61" i="5"/>
  <c r="G61" i="5" s="1"/>
  <c r="E60" i="5"/>
  <c r="H60" i="5" s="1"/>
  <c r="D60" i="5"/>
  <c r="E59" i="5"/>
  <c r="H59" i="5" s="1"/>
  <c r="D59" i="5"/>
  <c r="G59" i="5" s="1"/>
  <c r="E58" i="5"/>
  <c r="D58" i="5"/>
  <c r="E57" i="5"/>
  <c r="H57" i="5" s="1"/>
  <c r="D57" i="5"/>
  <c r="G57" i="5" s="1"/>
  <c r="E56" i="5"/>
  <c r="H56" i="5" s="1"/>
  <c r="D56" i="5"/>
  <c r="G56" i="5" s="1"/>
  <c r="E55" i="5"/>
  <c r="H55" i="5" s="1"/>
  <c r="D55" i="5"/>
  <c r="E54" i="5"/>
  <c r="H54" i="5" s="1"/>
  <c r="D54" i="5"/>
  <c r="G54" i="5" s="1"/>
  <c r="H53" i="5"/>
  <c r="E53" i="5"/>
  <c r="D53" i="5"/>
  <c r="G53" i="5" s="1"/>
  <c r="E52" i="5"/>
  <c r="H52" i="5" s="1"/>
  <c r="D52" i="5"/>
  <c r="G52" i="5" s="1"/>
  <c r="E51" i="5"/>
  <c r="H51" i="5" s="1"/>
  <c r="D51" i="5"/>
  <c r="G51" i="5" s="1"/>
  <c r="E50" i="5"/>
  <c r="D50" i="5"/>
  <c r="E49" i="5"/>
  <c r="H49" i="5" s="1"/>
  <c r="D49" i="5"/>
  <c r="G49" i="5" s="1"/>
  <c r="H48" i="5"/>
  <c r="E48" i="5"/>
  <c r="D48" i="5"/>
  <c r="G48" i="5" s="1"/>
  <c r="G47" i="5"/>
  <c r="E47" i="5"/>
  <c r="H47" i="5" s="1"/>
  <c r="D47" i="5"/>
  <c r="H46" i="5"/>
  <c r="E46" i="5"/>
  <c r="D46" i="5"/>
  <c r="G46" i="5" s="1"/>
  <c r="H45" i="5"/>
  <c r="E45" i="5"/>
  <c r="D45" i="5"/>
  <c r="G45" i="5" s="1"/>
  <c r="E44" i="5"/>
  <c r="H44" i="5" s="1"/>
  <c r="D44" i="5"/>
  <c r="G44" i="5" s="1"/>
  <c r="E43" i="5"/>
  <c r="H43" i="5" s="1"/>
  <c r="D43" i="5"/>
  <c r="G43" i="5" s="1"/>
  <c r="E42" i="5"/>
  <c r="D42" i="5"/>
  <c r="E41" i="5"/>
  <c r="H41" i="5" s="1"/>
  <c r="D41" i="5"/>
  <c r="G41" i="5" s="1"/>
  <c r="E40" i="5"/>
  <c r="H40" i="5" s="1"/>
  <c r="D40" i="5"/>
  <c r="G40" i="5" s="1"/>
  <c r="E39" i="5"/>
  <c r="H39" i="5" s="1"/>
  <c r="D39" i="5"/>
  <c r="H38" i="5"/>
  <c r="E38" i="5"/>
  <c r="D38" i="5"/>
  <c r="G38" i="5" s="1"/>
  <c r="H37" i="5"/>
  <c r="E37" i="5"/>
  <c r="D37" i="5"/>
  <c r="G37" i="5" s="1"/>
  <c r="E36" i="5"/>
  <c r="H36" i="5" s="1"/>
  <c r="D36" i="5"/>
  <c r="G36" i="5" s="1"/>
  <c r="E35" i="5"/>
  <c r="H35" i="5" s="1"/>
  <c r="D35" i="5"/>
  <c r="G35" i="5" s="1"/>
  <c r="H34" i="5"/>
  <c r="E34" i="5"/>
  <c r="D34" i="5"/>
  <c r="E33" i="5"/>
  <c r="H33" i="5" s="1"/>
  <c r="D33" i="5"/>
  <c r="G33" i="5" s="1"/>
  <c r="E32" i="5"/>
  <c r="H32" i="5" s="1"/>
  <c r="D32" i="5"/>
  <c r="G32" i="5" s="1"/>
  <c r="E31" i="5"/>
  <c r="H31" i="5" s="1"/>
  <c r="D31" i="5"/>
  <c r="E30" i="5"/>
  <c r="H30" i="5" s="1"/>
  <c r="D30" i="5"/>
  <c r="G30" i="5" s="1"/>
  <c r="H29" i="5"/>
  <c r="E29" i="5"/>
  <c r="D29" i="5"/>
  <c r="G29" i="5" s="1"/>
  <c r="E28" i="5"/>
  <c r="H28" i="5" s="1"/>
  <c r="D28" i="5"/>
  <c r="G28" i="5" s="1"/>
  <c r="E27" i="5"/>
  <c r="H27" i="5" s="1"/>
  <c r="D27" i="5"/>
  <c r="G27" i="5" s="1"/>
  <c r="E26" i="5"/>
  <c r="D26" i="5"/>
  <c r="E25" i="5"/>
  <c r="H25" i="5" s="1"/>
  <c r="D25" i="5"/>
  <c r="G25" i="5" s="1"/>
  <c r="E24" i="5"/>
  <c r="H24" i="5" s="1"/>
  <c r="D24" i="5"/>
  <c r="G24" i="5" s="1"/>
  <c r="E23" i="5"/>
  <c r="H23" i="5" s="1"/>
  <c r="D23" i="5"/>
  <c r="H22" i="5"/>
  <c r="E22" i="5"/>
  <c r="D22" i="5"/>
  <c r="G22" i="5" s="1"/>
  <c r="H21" i="5"/>
  <c r="E21" i="5"/>
  <c r="D21" i="5"/>
  <c r="G21" i="5" s="1"/>
  <c r="E20" i="5"/>
  <c r="H20" i="5" s="1"/>
  <c r="D20" i="5"/>
  <c r="G20" i="5" s="1"/>
  <c r="H19" i="5"/>
  <c r="E19" i="5"/>
  <c r="D19" i="5"/>
  <c r="G19" i="5" s="1"/>
  <c r="G18" i="5"/>
  <c r="E18" i="5"/>
  <c r="D18" i="5"/>
  <c r="E17" i="5"/>
  <c r="H17" i="5" s="1"/>
  <c r="D17" i="5"/>
  <c r="G17" i="5" s="1"/>
  <c r="G16" i="5"/>
  <c r="E16" i="5"/>
  <c r="H16" i="5" s="1"/>
  <c r="D16" i="5"/>
  <c r="E15" i="5"/>
  <c r="H15" i="5" s="1"/>
  <c r="D15" i="5"/>
  <c r="H14" i="5"/>
  <c r="E14" i="5"/>
  <c r="D14" i="5"/>
  <c r="G14" i="5" s="1"/>
  <c r="H13" i="5"/>
  <c r="E13" i="5"/>
  <c r="D13" i="5"/>
  <c r="G13" i="5" s="1"/>
  <c r="E12" i="5"/>
  <c r="H12" i="5" s="1"/>
  <c r="D12" i="5"/>
  <c r="G12" i="5" s="1"/>
  <c r="H11" i="5"/>
  <c r="E11" i="5"/>
  <c r="D11" i="5"/>
  <c r="G11" i="5" s="1"/>
  <c r="E10" i="5"/>
  <c r="D10" i="5"/>
  <c r="E9" i="5"/>
  <c r="H9" i="5" s="1"/>
  <c r="D9" i="5"/>
  <c r="G9" i="5" s="1"/>
  <c r="E8" i="5"/>
  <c r="H8" i="5" s="1"/>
  <c r="D8" i="5"/>
  <c r="G8" i="5" s="1"/>
  <c r="G7" i="5"/>
  <c r="E7" i="5"/>
  <c r="H7" i="5" s="1"/>
  <c r="D7" i="5"/>
  <c r="H6" i="5"/>
  <c r="E6" i="5"/>
  <c r="D6" i="5"/>
  <c r="G6" i="5" s="1"/>
  <c r="H5" i="5"/>
  <c r="E5" i="5"/>
  <c r="D5" i="5"/>
  <c r="G5" i="5" s="1"/>
  <c r="E4" i="5"/>
  <c r="H4" i="5" s="1"/>
  <c r="D4" i="5"/>
  <c r="G4" i="5" s="1"/>
  <c r="H3" i="5"/>
  <c r="G3" i="5"/>
  <c r="E3" i="5"/>
  <c r="D3" i="5"/>
  <c r="H2" i="5"/>
  <c r="E2" i="5"/>
  <c r="D2" i="5"/>
  <c r="G2" i="5" s="1"/>
  <c r="H2" i="4"/>
  <c r="H62" i="4"/>
  <c r="H80" i="4"/>
  <c r="H81" i="4"/>
  <c r="H97" i="4"/>
  <c r="H99" i="4"/>
  <c r="H105" i="4"/>
  <c r="H112" i="4"/>
  <c r="H116" i="4"/>
  <c r="H121" i="4"/>
  <c r="H129" i="4"/>
  <c r="H131" i="4"/>
  <c r="H145" i="4"/>
  <c r="H148" i="4"/>
  <c r="H153" i="4"/>
  <c r="H160" i="4"/>
  <c r="H161" i="4"/>
  <c r="H164" i="4"/>
  <c r="H176" i="4"/>
  <c r="H179" i="4"/>
  <c r="H180" i="4"/>
  <c r="H195" i="4"/>
  <c r="H197" i="4"/>
  <c r="H208" i="4"/>
  <c r="H209" i="4"/>
  <c r="H213" i="4"/>
  <c r="H225" i="4"/>
  <c r="H227" i="4"/>
  <c r="H228" i="4"/>
  <c r="H240" i="4"/>
  <c r="H244" i="4"/>
  <c r="H245" i="4"/>
  <c r="H257" i="4"/>
  <c r="H259" i="4"/>
  <c r="H273" i="4"/>
  <c r="H276" i="4"/>
  <c r="H277" i="4"/>
  <c r="H289" i="4"/>
  <c r="H292" i="4"/>
  <c r="H307" i="4"/>
  <c r="H308" i="4"/>
  <c r="H323" i="4"/>
  <c r="H325" i="4"/>
  <c r="H337" i="4"/>
  <c r="H341" i="4"/>
  <c r="H355" i="4"/>
  <c r="H356" i="4"/>
  <c r="H372" i="4"/>
  <c r="H373" i="4"/>
  <c r="H387" i="4"/>
  <c r="H390" i="4"/>
  <c r="H404" i="4"/>
  <c r="H405" i="4"/>
  <c r="H420" i="4"/>
  <c r="H422" i="4"/>
  <c r="H436" i="4"/>
  <c r="H438" i="4"/>
  <c r="H453" i="4"/>
  <c r="H454" i="4"/>
  <c r="H469" i="4"/>
  <c r="H484" i="4"/>
  <c r="H489" i="4"/>
  <c r="H501" i="4"/>
  <c r="H502" i="4"/>
  <c r="H505" i="4"/>
  <c r="G76" i="4"/>
  <c r="G77" i="4"/>
  <c r="G91" i="4"/>
  <c r="G94" i="4"/>
  <c r="G108" i="4"/>
  <c r="G109" i="4"/>
  <c r="G124" i="4"/>
  <c r="G126" i="4"/>
  <c r="G139" i="4"/>
  <c r="G140" i="4"/>
  <c r="G142" i="4"/>
  <c r="G155" i="4"/>
  <c r="G157" i="4"/>
  <c r="G158" i="4"/>
  <c r="G172" i="4"/>
  <c r="G173" i="4"/>
  <c r="G187" i="4"/>
  <c r="G197" i="4"/>
  <c r="G199" i="4"/>
  <c r="G212" i="4"/>
  <c r="G213" i="4"/>
  <c r="G215" i="4"/>
  <c r="G228" i="4"/>
  <c r="G230" i="4"/>
  <c r="G243" i="4"/>
  <c r="G254" i="4"/>
  <c r="G255" i="4"/>
  <c r="G268" i="4"/>
  <c r="G269" i="4"/>
  <c r="G270" i="4"/>
  <c r="G283" i="4"/>
  <c r="G284" i="4"/>
  <c r="G293" i="4"/>
  <c r="G294" i="4"/>
  <c r="G295" i="4"/>
  <c r="G309" i="4"/>
  <c r="G316" i="4"/>
  <c r="G319" i="4"/>
  <c r="G331" i="4"/>
  <c r="G332" i="4"/>
  <c r="G341" i="4"/>
  <c r="G342" i="4"/>
  <c r="G343" i="4"/>
  <c r="G355" i="4"/>
  <c r="G356" i="4"/>
  <c r="G365" i="4"/>
  <c r="G366" i="4"/>
  <c r="G367" i="4"/>
  <c r="G379" i="4"/>
  <c r="G387" i="4"/>
  <c r="G388" i="4"/>
  <c r="G390" i="4"/>
  <c r="G397" i="4"/>
  <c r="G399" i="4"/>
  <c r="G411" i="4"/>
  <c r="G419" i="4"/>
  <c r="G420" i="4"/>
  <c r="G421" i="4"/>
  <c r="G429" i="4"/>
  <c r="G430" i="4"/>
  <c r="G431" i="4"/>
  <c r="G439" i="4"/>
  <c r="G440" i="4"/>
  <c r="G451" i="4"/>
  <c r="G452" i="4"/>
  <c r="G460" i="4"/>
  <c r="G461" i="4"/>
  <c r="G463" i="4"/>
  <c r="G470" i="4"/>
  <c r="G472" i="4"/>
  <c r="G483" i="4"/>
  <c r="G484" i="4"/>
  <c r="G492" i="4"/>
  <c r="G493" i="4"/>
  <c r="G494" i="4"/>
  <c r="G502" i="4"/>
  <c r="G503" i="4"/>
  <c r="G515" i="4"/>
  <c r="E62" i="4"/>
  <c r="E63" i="4"/>
  <c r="H63" i="4" s="1"/>
  <c r="E64" i="4"/>
  <c r="H64" i="4" s="1"/>
  <c r="E65" i="4"/>
  <c r="H65" i="4" s="1"/>
  <c r="E66" i="4"/>
  <c r="E67" i="4"/>
  <c r="H67" i="4" s="1"/>
  <c r="E68" i="4"/>
  <c r="H68" i="4" s="1"/>
  <c r="E69" i="4"/>
  <c r="H69" i="4" s="1"/>
  <c r="E70" i="4"/>
  <c r="H70" i="4" s="1"/>
  <c r="E71" i="4"/>
  <c r="H71" i="4" s="1"/>
  <c r="E72" i="4"/>
  <c r="H72" i="4" s="1"/>
  <c r="E73" i="4"/>
  <c r="E74" i="4"/>
  <c r="E75" i="4"/>
  <c r="H75" i="4" s="1"/>
  <c r="E76" i="4"/>
  <c r="H76" i="4" s="1"/>
  <c r="E77" i="4"/>
  <c r="H77" i="4" s="1"/>
  <c r="E78" i="4"/>
  <c r="H78" i="4" s="1"/>
  <c r="E79" i="4"/>
  <c r="H79" i="4" s="1"/>
  <c r="E80" i="4"/>
  <c r="E81" i="4"/>
  <c r="E82" i="4"/>
  <c r="E83" i="4"/>
  <c r="H83" i="4" s="1"/>
  <c r="E84" i="4"/>
  <c r="H84" i="4" s="1"/>
  <c r="E85" i="4"/>
  <c r="H85" i="4" s="1"/>
  <c r="E86" i="4"/>
  <c r="H86" i="4" s="1"/>
  <c r="E87" i="4"/>
  <c r="H87" i="4" s="1"/>
  <c r="E88" i="4"/>
  <c r="H88" i="4" s="1"/>
  <c r="E89" i="4"/>
  <c r="H89" i="4" s="1"/>
  <c r="E90" i="4"/>
  <c r="E91" i="4"/>
  <c r="H91" i="4" s="1"/>
  <c r="E92" i="4"/>
  <c r="H92" i="4" s="1"/>
  <c r="E93" i="4"/>
  <c r="H93" i="4" s="1"/>
  <c r="E94" i="4"/>
  <c r="H94" i="4" s="1"/>
  <c r="E95" i="4"/>
  <c r="H95" i="4" s="1"/>
  <c r="E96" i="4"/>
  <c r="H96" i="4" s="1"/>
  <c r="E97" i="4"/>
  <c r="E98" i="4"/>
  <c r="E99" i="4"/>
  <c r="E100" i="4"/>
  <c r="H100" i="4" s="1"/>
  <c r="E101" i="4"/>
  <c r="H101" i="4" s="1"/>
  <c r="E102" i="4"/>
  <c r="H102" i="4" s="1"/>
  <c r="E103" i="4"/>
  <c r="H103" i="4" s="1"/>
  <c r="E104" i="4"/>
  <c r="H104" i="4" s="1"/>
  <c r="E105" i="4"/>
  <c r="E106" i="4"/>
  <c r="E107" i="4"/>
  <c r="H107" i="4" s="1"/>
  <c r="E108" i="4"/>
  <c r="H108" i="4" s="1"/>
  <c r="E109" i="4"/>
  <c r="H109" i="4" s="1"/>
  <c r="E110" i="4"/>
  <c r="H110" i="4" s="1"/>
  <c r="E111" i="4"/>
  <c r="H111" i="4" s="1"/>
  <c r="E112" i="4"/>
  <c r="E113" i="4"/>
  <c r="E114" i="4"/>
  <c r="E115" i="4"/>
  <c r="H115" i="4" s="1"/>
  <c r="E116" i="4"/>
  <c r="E117" i="4"/>
  <c r="H117" i="4" s="1"/>
  <c r="E118" i="4"/>
  <c r="H118" i="4" s="1"/>
  <c r="E119" i="4"/>
  <c r="H119" i="4" s="1"/>
  <c r="E120" i="4"/>
  <c r="H120" i="4" s="1"/>
  <c r="E121" i="4"/>
  <c r="E122" i="4"/>
  <c r="E123" i="4"/>
  <c r="H123" i="4" s="1"/>
  <c r="E124" i="4"/>
  <c r="H124" i="4" s="1"/>
  <c r="E125" i="4"/>
  <c r="H125" i="4" s="1"/>
  <c r="E126" i="4"/>
  <c r="H126" i="4" s="1"/>
  <c r="E127" i="4"/>
  <c r="H127" i="4" s="1"/>
  <c r="E128" i="4"/>
  <c r="H128" i="4" s="1"/>
  <c r="E129" i="4"/>
  <c r="E130" i="4"/>
  <c r="E131" i="4"/>
  <c r="E132" i="4"/>
  <c r="H132" i="4" s="1"/>
  <c r="E133" i="4"/>
  <c r="H133" i="4" s="1"/>
  <c r="E134" i="4"/>
  <c r="H134" i="4" s="1"/>
  <c r="E135" i="4"/>
  <c r="H135" i="4" s="1"/>
  <c r="E136" i="4"/>
  <c r="H136" i="4" s="1"/>
  <c r="E137" i="4"/>
  <c r="E138" i="4"/>
  <c r="E139" i="4"/>
  <c r="H139" i="4" s="1"/>
  <c r="E140" i="4"/>
  <c r="H140" i="4" s="1"/>
  <c r="E141" i="4"/>
  <c r="H141" i="4" s="1"/>
  <c r="E142" i="4"/>
  <c r="H142" i="4" s="1"/>
  <c r="E143" i="4"/>
  <c r="H143" i="4" s="1"/>
  <c r="E144" i="4"/>
  <c r="H144" i="4" s="1"/>
  <c r="E145" i="4"/>
  <c r="E146" i="4"/>
  <c r="E147" i="4"/>
  <c r="H147" i="4" s="1"/>
  <c r="E148" i="4"/>
  <c r="E149" i="4"/>
  <c r="H149" i="4" s="1"/>
  <c r="E150" i="4"/>
  <c r="H150" i="4" s="1"/>
  <c r="E151" i="4"/>
  <c r="H151" i="4" s="1"/>
  <c r="E152" i="4"/>
  <c r="H152" i="4" s="1"/>
  <c r="E153" i="4"/>
  <c r="E154" i="4"/>
  <c r="E155" i="4"/>
  <c r="H155" i="4" s="1"/>
  <c r="E156" i="4"/>
  <c r="H156" i="4" s="1"/>
  <c r="E157" i="4"/>
  <c r="H157" i="4" s="1"/>
  <c r="E158" i="4"/>
  <c r="H158" i="4" s="1"/>
  <c r="E159" i="4"/>
  <c r="H159" i="4" s="1"/>
  <c r="E160" i="4"/>
  <c r="E161" i="4"/>
  <c r="E162" i="4"/>
  <c r="E163" i="4"/>
  <c r="H163" i="4" s="1"/>
  <c r="E164" i="4"/>
  <c r="E165" i="4"/>
  <c r="H165" i="4" s="1"/>
  <c r="E166" i="4"/>
  <c r="H166" i="4" s="1"/>
  <c r="E167" i="4"/>
  <c r="H167" i="4" s="1"/>
  <c r="E168" i="4"/>
  <c r="H168" i="4" s="1"/>
  <c r="E169" i="4"/>
  <c r="H169" i="4" s="1"/>
  <c r="E170" i="4"/>
  <c r="E171" i="4"/>
  <c r="H171" i="4" s="1"/>
  <c r="E172" i="4"/>
  <c r="H172" i="4" s="1"/>
  <c r="E173" i="4"/>
  <c r="H173" i="4" s="1"/>
  <c r="E174" i="4"/>
  <c r="H174" i="4" s="1"/>
  <c r="E175" i="4"/>
  <c r="H175" i="4" s="1"/>
  <c r="E176" i="4"/>
  <c r="E177" i="4"/>
  <c r="E178" i="4"/>
  <c r="E179" i="4"/>
  <c r="E180" i="4"/>
  <c r="E181" i="4"/>
  <c r="H181" i="4" s="1"/>
  <c r="E182" i="4"/>
  <c r="H182" i="4" s="1"/>
  <c r="E183" i="4"/>
  <c r="H183" i="4" s="1"/>
  <c r="E184" i="4"/>
  <c r="H184" i="4" s="1"/>
  <c r="E185" i="4"/>
  <c r="H185" i="4" s="1"/>
  <c r="E186" i="4"/>
  <c r="E187" i="4"/>
  <c r="H187" i="4" s="1"/>
  <c r="E188" i="4"/>
  <c r="H188" i="4" s="1"/>
  <c r="E189" i="4"/>
  <c r="H189" i="4" s="1"/>
  <c r="E190" i="4"/>
  <c r="H190" i="4" s="1"/>
  <c r="E191" i="4"/>
  <c r="H191" i="4" s="1"/>
  <c r="E192" i="4"/>
  <c r="H192" i="4" s="1"/>
  <c r="E193" i="4"/>
  <c r="H193" i="4" s="1"/>
  <c r="E194" i="4"/>
  <c r="E195" i="4"/>
  <c r="E196" i="4"/>
  <c r="H196" i="4" s="1"/>
  <c r="E197" i="4"/>
  <c r="E198" i="4"/>
  <c r="H198" i="4" s="1"/>
  <c r="E199" i="4"/>
  <c r="H199" i="4" s="1"/>
  <c r="E200" i="4"/>
  <c r="H200" i="4" s="1"/>
  <c r="E201" i="4"/>
  <c r="H201" i="4" s="1"/>
  <c r="E202" i="4"/>
  <c r="E203" i="4"/>
  <c r="H203" i="4" s="1"/>
  <c r="E204" i="4"/>
  <c r="H204" i="4" s="1"/>
  <c r="E205" i="4"/>
  <c r="H205" i="4" s="1"/>
  <c r="E206" i="4"/>
  <c r="H206" i="4" s="1"/>
  <c r="E207" i="4"/>
  <c r="H207" i="4" s="1"/>
  <c r="E208" i="4"/>
  <c r="E209" i="4"/>
  <c r="E210" i="4"/>
  <c r="E211" i="4"/>
  <c r="H211" i="4" s="1"/>
  <c r="E212" i="4"/>
  <c r="H212" i="4" s="1"/>
  <c r="E213" i="4"/>
  <c r="E214" i="4"/>
  <c r="H214" i="4" s="1"/>
  <c r="E215" i="4"/>
  <c r="H215" i="4" s="1"/>
  <c r="E216" i="4"/>
  <c r="H216" i="4" s="1"/>
  <c r="E217" i="4"/>
  <c r="H217" i="4" s="1"/>
  <c r="E218" i="4"/>
  <c r="E219" i="4"/>
  <c r="H219" i="4" s="1"/>
  <c r="E220" i="4"/>
  <c r="H220" i="4" s="1"/>
  <c r="E221" i="4"/>
  <c r="H221" i="4" s="1"/>
  <c r="E222" i="4"/>
  <c r="H222" i="4" s="1"/>
  <c r="E223" i="4"/>
  <c r="H223" i="4" s="1"/>
  <c r="E224" i="4"/>
  <c r="H224" i="4" s="1"/>
  <c r="E225" i="4"/>
  <c r="E226" i="4"/>
  <c r="E227" i="4"/>
  <c r="E228" i="4"/>
  <c r="E229" i="4"/>
  <c r="H229" i="4" s="1"/>
  <c r="E230" i="4"/>
  <c r="H230" i="4" s="1"/>
  <c r="E231" i="4"/>
  <c r="H231" i="4" s="1"/>
  <c r="E232" i="4"/>
  <c r="H232" i="4" s="1"/>
  <c r="E233" i="4"/>
  <c r="H233" i="4" s="1"/>
  <c r="E234" i="4"/>
  <c r="E235" i="4"/>
  <c r="H235" i="4" s="1"/>
  <c r="E236" i="4"/>
  <c r="H236" i="4" s="1"/>
  <c r="E237" i="4"/>
  <c r="H237" i="4" s="1"/>
  <c r="E238" i="4"/>
  <c r="H238" i="4" s="1"/>
  <c r="E239" i="4"/>
  <c r="H239" i="4" s="1"/>
  <c r="E240" i="4"/>
  <c r="E241" i="4"/>
  <c r="H241" i="4" s="1"/>
  <c r="E242" i="4"/>
  <c r="E243" i="4"/>
  <c r="H243" i="4" s="1"/>
  <c r="E244" i="4"/>
  <c r="E245" i="4"/>
  <c r="E246" i="4"/>
  <c r="H246" i="4" s="1"/>
  <c r="E247" i="4"/>
  <c r="H247" i="4" s="1"/>
  <c r="E248" i="4"/>
  <c r="H248" i="4" s="1"/>
  <c r="E249" i="4"/>
  <c r="H249" i="4" s="1"/>
  <c r="E250" i="4"/>
  <c r="E251" i="4"/>
  <c r="H251" i="4" s="1"/>
  <c r="E252" i="4"/>
  <c r="H252" i="4" s="1"/>
  <c r="E253" i="4"/>
  <c r="H253" i="4" s="1"/>
  <c r="E254" i="4"/>
  <c r="H254" i="4" s="1"/>
  <c r="E255" i="4"/>
  <c r="H255" i="4" s="1"/>
  <c r="E256" i="4"/>
  <c r="H256" i="4" s="1"/>
  <c r="E257" i="4"/>
  <c r="E258" i="4"/>
  <c r="E259" i="4"/>
  <c r="E260" i="4"/>
  <c r="H260" i="4" s="1"/>
  <c r="E261" i="4"/>
  <c r="H261" i="4" s="1"/>
  <c r="E262" i="4"/>
  <c r="H262" i="4" s="1"/>
  <c r="E263" i="4"/>
  <c r="H263" i="4" s="1"/>
  <c r="E264" i="4"/>
  <c r="H264" i="4" s="1"/>
  <c r="E265" i="4"/>
  <c r="H265" i="4" s="1"/>
  <c r="E266" i="4"/>
  <c r="E267" i="4"/>
  <c r="H267" i="4" s="1"/>
  <c r="E268" i="4"/>
  <c r="H268" i="4" s="1"/>
  <c r="E269" i="4"/>
  <c r="H269" i="4" s="1"/>
  <c r="E270" i="4"/>
  <c r="H270" i="4" s="1"/>
  <c r="E271" i="4"/>
  <c r="H271" i="4" s="1"/>
  <c r="E272" i="4"/>
  <c r="H272" i="4" s="1"/>
  <c r="E273" i="4"/>
  <c r="E274" i="4"/>
  <c r="E275" i="4"/>
  <c r="H275" i="4" s="1"/>
  <c r="E276" i="4"/>
  <c r="E277" i="4"/>
  <c r="E278" i="4"/>
  <c r="H278" i="4" s="1"/>
  <c r="E279" i="4"/>
  <c r="H279" i="4" s="1"/>
  <c r="E280" i="4"/>
  <c r="H280" i="4" s="1"/>
  <c r="E281" i="4"/>
  <c r="H281" i="4" s="1"/>
  <c r="E282" i="4"/>
  <c r="E283" i="4"/>
  <c r="H283" i="4" s="1"/>
  <c r="E284" i="4"/>
  <c r="H284" i="4" s="1"/>
  <c r="E285" i="4"/>
  <c r="H285" i="4" s="1"/>
  <c r="E286" i="4"/>
  <c r="H286" i="4" s="1"/>
  <c r="E287" i="4"/>
  <c r="H287" i="4" s="1"/>
  <c r="E288" i="4"/>
  <c r="H288" i="4" s="1"/>
  <c r="E289" i="4"/>
  <c r="E290" i="4"/>
  <c r="E291" i="4"/>
  <c r="H291" i="4" s="1"/>
  <c r="E292" i="4"/>
  <c r="E293" i="4"/>
  <c r="H293" i="4" s="1"/>
  <c r="E294" i="4"/>
  <c r="H294" i="4" s="1"/>
  <c r="E295" i="4"/>
  <c r="H295" i="4" s="1"/>
  <c r="E296" i="4"/>
  <c r="H296" i="4" s="1"/>
  <c r="E297" i="4"/>
  <c r="H297" i="4" s="1"/>
  <c r="E298" i="4"/>
  <c r="E299" i="4"/>
  <c r="H299" i="4" s="1"/>
  <c r="E300" i="4"/>
  <c r="H300" i="4" s="1"/>
  <c r="E301" i="4"/>
  <c r="H301" i="4" s="1"/>
  <c r="E302" i="4"/>
  <c r="H302" i="4" s="1"/>
  <c r="E303" i="4"/>
  <c r="H303" i="4" s="1"/>
  <c r="E304" i="4"/>
  <c r="H304" i="4" s="1"/>
  <c r="E305" i="4"/>
  <c r="H305" i="4" s="1"/>
  <c r="E306" i="4"/>
  <c r="E307" i="4"/>
  <c r="E308" i="4"/>
  <c r="E309" i="4"/>
  <c r="H309" i="4" s="1"/>
  <c r="E310" i="4"/>
  <c r="H310" i="4" s="1"/>
  <c r="E311" i="4"/>
  <c r="H311" i="4" s="1"/>
  <c r="E312" i="4"/>
  <c r="H312" i="4" s="1"/>
  <c r="E313" i="4"/>
  <c r="H313" i="4" s="1"/>
  <c r="E314" i="4"/>
  <c r="E315" i="4"/>
  <c r="H315" i="4" s="1"/>
  <c r="E316" i="4"/>
  <c r="H316" i="4" s="1"/>
  <c r="E317" i="4"/>
  <c r="H317" i="4" s="1"/>
  <c r="E318" i="4"/>
  <c r="H318" i="4" s="1"/>
  <c r="E319" i="4"/>
  <c r="H319" i="4" s="1"/>
  <c r="E320" i="4"/>
  <c r="H320" i="4" s="1"/>
  <c r="E321" i="4"/>
  <c r="H321" i="4" s="1"/>
  <c r="E322" i="4"/>
  <c r="E323" i="4"/>
  <c r="E324" i="4"/>
  <c r="H324" i="4" s="1"/>
  <c r="E325" i="4"/>
  <c r="E326" i="4"/>
  <c r="H326" i="4" s="1"/>
  <c r="E327" i="4"/>
  <c r="H327" i="4" s="1"/>
  <c r="E328" i="4"/>
  <c r="H328" i="4" s="1"/>
  <c r="E329" i="4"/>
  <c r="H329" i="4" s="1"/>
  <c r="E330" i="4"/>
  <c r="E331" i="4"/>
  <c r="H331" i="4" s="1"/>
  <c r="E332" i="4"/>
  <c r="H332" i="4" s="1"/>
  <c r="E333" i="4"/>
  <c r="H333" i="4" s="1"/>
  <c r="E334" i="4"/>
  <c r="H334" i="4" s="1"/>
  <c r="E335" i="4"/>
  <c r="H335" i="4" s="1"/>
  <c r="E336" i="4"/>
  <c r="H336" i="4" s="1"/>
  <c r="E337" i="4"/>
  <c r="E338" i="4"/>
  <c r="E339" i="4"/>
  <c r="H339" i="4" s="1"/>
  <c r="E340" i="4"/>
  <c r="H340" i="4" s="1"/>
  <c r="E341" i="4"/>
  <c r="E342" i="4"/>
  <c r="H342" i="4" s="1"/>
  <c r="E343" i="4"/>
  <c r="H343" i="4" s="1"/>
  <c r="E344" i="4"/>
  <c r="H344" i="4" s="1"/>
  <c r="E345" i="4"/>
  <c r="H345" i="4" s="1"/>
  <c r="E346" i="4"/>
  <c r="E347" i="4"/>
  <c r="H347" i="4" s="1"/>
  <c r="E348" i="4"/>
  <c r="H348" i="4" s="1"/>
  <c r="E349" i="4"/>
  <c r="H349" i="4" s="1"/>
  <c r="E350" i="4"/>
  <c r="H350" i="4" s="1"/>
  <c r="E351" i="4"/>
  <c r="H351" i="4" s="1"/>
  <c r="E352" i="4"/>
  <c r="H352" i="4" s="1"/>
  <c r="E353" i="4"/>
  <c r="H353" i="4" s="1"/>
  <c r="E354" i="4"/>
  <c r="E355" i="4"/>
  <c r="E356" i="4"/>
  <c r="E357" i="4"/>
  <c r="H357" i="4" s="1"/>
  <c r="E358" i="4"/>
  <c r="H358" i="4" s="1"/>
  <c r="E359" i="4"/>
  <c r="H359" i="4" s="1"/>
  <c r="E360" i="4"/>
  <c r="H360" i="4" s="1"/>
  <c r="E361" i="4"/>
  <c r="H361" i="4" s="1"/>
  <c r="E362" i="4"/>
  <c r="E363" i="4"/>
  <c r="H363" i="4" s="1"/>
  <c r="E364" i="4"/>
  <c r="H364" i="4" s="1"/>
  <c r="E365" i="4"/>
  <c r="H365" i="4" s="1"/>
  <c r="E366" i="4"/>
  <c r="H366" i="4" s="1"/>
  <c r="E367" i="4"/>
  <c r="H367" i="4" s="1"/>
  <c r="E368" i="4"/>
  <c r="H368" i="4" s="1"/>
  <c r="E369" i="4"/>
  <c r="H369" i="4" s="1"/>
  <c r="E370" i="4"/>
  <c r="E371" i="4"/>
  <c r="H371" i="4" s="1"/>
  <c r="E372" i="4"/>
  <c r="E373" i="4"/>
  <c r="E374" i="4"/>
  <c r="H374" i="4" s="1"/>
  <c r="E375" i="4"/>
  <c r="H375" i="4" s="1"/>
  <c r="E376" i="4"/>
  <c r="H376" i="4" s="1"/>
  <c r="E377" i="4"/>
  <c r="H377" i="4" s="1"/>
  <c r="E378" i="4"/>
  <c r="E379" i="4"/>
  <c r="H379" i="4" s="1"/>
  <c r="E380" i="4"/>
  <c r="H380" i="4" s="1"/>
  <c r="E381" i="4"/>
  <c r="H381" i="4" s="1"/>
  <c r="E382" i="4"/>
  <c r="H382" i="4" s="1"/>
  <c r="E383" i="4"/>
  <c r="H383" i="4" s="1"/>
  <c r="E384" i="4"/>
  <c r="H384" i="4" s="1"/>
  <c r="E385" i="4"/>
  <c r="H385" i="4" s="1"/>
  <c r="E386" i="4"/>
  <c r="E387" i="4"/>
  <c r="E388" i="4"/>
  <c r="H388" i="4" s="1"/>
  <c r="E389" i="4"/>
  <c r="H389" i="4" s="1"/>
  <c r="E390" i="4"/>
  <c r="E391" i="4"/>
  <c r="H391" i="4" s="1"/>
  <c r="E392" i="4"/>
  <c r="H392" i="4" s="1"/>
  <c r="E393" i="4"/>
  <c r="H393" i="4" s="1"/>
  <c r="E394" i="4"/>
  <c r="E395" i="4"/>
  <c r="H395" i="4" s="1"/>
  <c r="E396" i="4"/>
  <c r="H396" i="4" s="1"/>
  <c r="E397" i="4"/>
  <c r="H397" i="4" s="1"/>
  <c r="E398" i="4"/>
  <c r="H398" i="4" s="1"/>
  <c r="E399" i="4"/>
  <c r="H399" i="4" s="1"/>
  <c r="E400" i="4"/>
  <c r="H400" i="4" s="1"/>
  <c r="E401" i="4"/>
  <c r="H401" i="4" s="1"/>
  <c r="E402" i="4"/>
  <c r="E403" i="4"/>
  <c r="H403" i="4" s="1"/>
  <c r="E404" i="4"/>
  <c r="E405" i="4"/>
  <c r="E406" i="4"/>
  <c r="H406" i="4" s="1"/>
  <c r="E407" i="4"/>
  <c r="H407" i="4" s="1"/>
  <c r="E408" i="4"/>
  <c r="H408" i="4" s="1"/>
  <c r="E409" i="4"/>
  <c r="H409" i="4" s="1"/>
  <c r="E410" i="4"/>
  <c r="E411" i="4"/>
  <c r="H411" i="4" s="1"/>
  <c r="E412" i="4"/>
  <c r="H412" i="4" s="1"/>
  <c r="E413" i="4"/>
  <c r="H413" i="4" s="1"/>
  <c r="E414" i="4"/>
  <c r="H414" i="4" s="1"/>
  <c r="E415" i="4"/>
  <c r="H415" i="4" s="1"/>
  <c r="E416" i="4"/>
  <c r="H416" i="4" s="1"/>
  <c r="E417" i="4"/>
  <c r="H417" i="4" s="1"/>
  <c r="E418" i="4"/>
  <c r="E419" i="4"/>
  <c r="H419" i="4" s="1"/>
  <c r="E420" i="4"/>
  <c r="E421" i="4"/>
  <c r="H421" i="4" s="1"/>
  <c r="E422" i="4"/>
  <c r="E423" i="4"/>
  <c r="H423" i="4" s="1"/>
  <c r="E424" i="4"/>
  <c r="H424" i="4" s="1"/>
  <c r="E425" i="4"/>
  <c r="H425" i="4" s="1"/>
  <c r="E426" i="4"/>
  <c r="E427" i="4"/>
  <c r="H427" i="4" s="1"/>
  <c r="E428" i="4"/>
  <c r="H428" i="4" s="1"/>
  <c r="E429" i="4"/>
  <c r="H429" i="4" s="1"/>
  <c r="E430" i="4"/>
  <c r="H430" i="4" s="1"/>
  <c r="E431" i="4"/>
  <c r="H431" i="4" s="1"/>
  <c r="E432" i="4"/>
  <c r="H432" i="4" s="1"/>
  <c r="E433" i="4"/>
  <c r="H433" i="4" s="1"/>
  <c r="E434" i="4"/>
  <c r="E435" i="4"/>
  <c r="H435" i="4" s="1"/>
  <c r="E436" i="4"/>
  <c r="E437" i="4"/>
  <c r="H437" i="4" s="1"/>
  <c r="E438" i="4"/>
  <c r="E439" i="4"/>
  <c r="H439" i="4" s="1"/>
  <c r="E440" i="4"/>
  <c r="H440" i="4" s="1"/>
  <c r="E441" i="4"/>
  <c r="H441" i="4" s="1"/>
  <c r="E442" i="4"/>
  <c r="E443" i="4"/>
  <c r="H443" i="4" s="1"/>
  <c r="E444" i="4"/>
  <c r="H444" i="4" s="1"/>
  <c r="E445" i="4"/>
  <c r="H445" i="4" s="1"/>
  <c r="E446" i="4"/>
  <c r="H446" i="4" s="1"/>
  <c r="E447" i="4"/>
  <c r="H447" i="4" s="1"/>
  <c r="E448" i="4"/>
  <c r="H448" i="4" s="1"/>
  <c r="E449" i="4"/>
  <c r="H449" i="4" s="1"/>
  <c r="E450" i="4"/>
  <c r="E451" i="4"/>
  <c r="H451" i="4" s="1"/>
  <c r="E452" i="4"/>
  <c r="H452" i="4" s="1"/>
  <c r="E453" i="4"/>
  <c r="E454" i="4"/>
  <c r="E455" i="4"/>
  <c r="H455" i="4" s="1"/>
  <c r="E456" i="4"/>
  <c r="H456" i="4" s="1"/>
  <c r="E457" i="4"/>
  <c r="H457" i="4" s="1"/>
  <c r="E458" i="4"/>
  <c r="E459" i="4"/>
  <c r="H459" i="4" s="1"/>
  <c r="E460" i="4"/>
  <c r="H460" i="4" s="1"/>
  <c r="E461" i="4"/>
  <c r="H461" i="4" s="1"/>
  <c r="E462" i="4"/>
  <c r="H462" i="4" s="1"/>
  <c r="E463" i="4"/>
  <c r="H463" i="4" s="1"/>
  <c r="E464" i="4"/>
  <c r="H464" i="4" s="1"/>
  <c r="E465" i="4"/>
  <c r="H465" i="4" s="1"/>
  <c r="E466" i="4"/>
  <c r="E467" i="4"/>
  <c r="H467" i="4" s="1"/>
  <c r="E468" i="4"/>
  <c r="H468" i="4" s="1"/>
  <c r="E469" i="4"/>
  <c r="E470" i="4"/>
  <c r="H470" i="4" s="1"/>
  <c r="E471" i="4"/>
  <c r="H471" i="4" s="1"/>
  <c r="E472" i="4"/>
  <c r="H472" i="4" s="1"/>
  <c r="E473" i="4"/>
  <c r="H473" i="4" s="1"/>
  <c r="E474" i="4"/>
  <c r="E475" i="4"/>
  <c r="H475" i="4" s="1"/>
  <c r="E476" i="4"/>
  <c r="H476" i="4" s="1"/>
  <c r="E477" i="4"/>
  <c r="H477" i="4" s="1"/>
  <c r="E478" i="4"/>
  <c r="H478" i="4" s="1"/>
  <c r="E479" i="4"/>
  <c r="H479" i="4" s="1"/>
  <c r="E480" i="4"/>
  <c r="H480" i="4" s="1"/>
  <c r="E481" i="4"/>
  <c r="H481" i="4" s="1"/>
  <c r="E482" i="4"/>
  <c r="E483" i="4"/>
  <c r="H483" i="4" s="1"/>
  <c r="E484" i="4"/>
  <c r="E485" i="4"/>
  <c r="H485" i="4" s="1"/>
  <c r="E486" i="4"/>
  <c r="H486" i="4" s="1"/>
  <c r="E487" i="4"/>
  <c r="H487" i="4" s="1"/>
  <c r="E488" i="4"/>
  <c r="H488" i="4" s="1"/>
  <c r="E489" i="4"/>
  <c r="E490" i="4"/>
  <c r="E491" i="4"/>
  <c r="H491" i="4" s="1"/>
  <c r="E492" i="4"/>
  <c r="H492" i="4" s="1"/>
  <c r="E493" i="4"/>
  <c r="H493" i="4" s="1"/>
  <c r="E494" i="4"/>
  <c r="H494" i="4" s="1"/>
  <c r="E495" i="4"/>
  <c r="H495" i="4" s="1"/>
  <c r="E496" i="4"/>
  <c r="H496" i="4" s="1"/>
  <c r="E497" i="4"/>
  <c r="H497" i="4" s="1"/>
  <c r="E498" i="4"/>
  <c r="E499" i="4"/>
  <c r="H499" i="4" s="1"/>
  <c r="E500" i="4"/>
  <c r="H500" i="4" s="1"/>
  <c r="E501" i="4"/>
  <c r="E502" i="4"/>
  <c r="E503" i="4"/>
  <c r="H503" i="4" s="1"/>
  <c r="E504" i="4"/>
  <c r="H504" i="4" s="1"/>
  <c r="E505" i="4"/>
  <c r="E506" i="4"/>
  <c r="E507" i="4"/>
  <c r="H507" i="4" s="1"/>
  <c r="E508" i="4"/>
  <c r="H508" i="4" s="1"/>
  <c r="E509" i="4"/>
  <c r="H509" i="4" s="1"/>
  <c r="E510" i="4"/>
  <c r="H510" i="4" s="1"/>
  <c r="E511" i="4"/>
  <c r="H511" i="4" s="1"/>
  <c r="E512" i="4"/>
  <c r="H512" i="4" s="1"/>
  <c r="E513" i="4"/>
  <c r="H513" i="4" s="1"/>
  <c r="E514" i="4"/>
  <c r="E515" i="4"/>
  <c r="H515" i="4" s="1"/>
  <c r="E516" i="4"/>
  <c r="H516" i="4" s="1"/>
  <c r="E517" i="4"/>
  <c r="H517" i="4" s="1"/>
  <c r="E518" i="4"/>
  <c r="H518" i="4" s="1"/>
  <c r="E519" i="4"/>
  <c r="H519" i="4" s="1"/>
  <c r="E520" i="4"/>
  <c r="H520" i="4" s="1"/>
  <c r="E521" i="4"/>
  <c r="H521" i="4" s="1"/>
  <c r="E522" i="4"/>
  <c r="D69" i="4"/>
  <c r="G69" i="4" s="1"/>
  <c r="D70" i="4"/>
  <c r="G70" i="4" s="1"/>
  <c r="D71" i="4"/>
  <c r="G71" i="4" s="1"/>
  <c r="D72" i="4"/>
  <c r="G72" i="4" s="1"/>
  <c r="D73" i="4"/>
  <c r="G73" i="4" s="1"/>
  <c r="D74" i="4"/>
  <c r="D75" i="4"/>
  <c r="G75" i="4" s="1"/>
  <c r="D76" i="4"/>
  <c r="D77" i="4"/>
  <c r="D78" i="4"/>
  <c r="G78" i="4" s="1"/>
  <c r="D79" i="4"/>
  <c r="G79" i="4" s="1"/>
  <c r="D80" i="4"/>
  <c r="G80" i="4" s="1"/>
  <c r="D81" i="4"/>
  <c r="G81" i="4" s="1"/>
  <c r="D82" i="4"/>
  <c r="D83" i="4"/>
  <c r="G83" i="4" s="1"/>
  <c r="D84" i="4"/>
  <c r="G84" i="4" s="1"/>
  <c r="D85" i="4"/>
  <c r="G85" i="4" s="1"/>
  <c r="D86" i="4"/>
  <c r="G86" i="4" s="1"/>
  <c r="D87" i="4"/>
  <c r="G87" i="4" s="1"/>
  <c r="D88" i="4"/>
  <c r="G88" i="4" s="1"/>
  <c r="D89" i="4"/>
  <c r="G89" i="4" s="1"/>
  <c r="D90" i="4"/>
  <c r="D91" i="4"/>
  <c r="D92" i="4"/>
  <c r="G92" i="4" s="1"/>
  <c r="D93" i="4"/>
  <c r="G93" i="4" s="1"/>
  <c r="D94" i="4"/>
  <c r="D95" i="4"/>
  <c r="G95" i="4" s="1"/>
  <c r="D96" i="4"/>
  <c r="G96" i="4" s="1"/>
  <c r="D97" i="4"/>
  <c r="G97" i="4" s="1"/>
  <c r="D98" i="4"/>
  <c r="D99" i="4"/>
  <c r="G99" i="4" s="1"/>
  <c r="D100" i="4"/>
  <c r="G100" i="4" s="1"/>
  <c r="D101" i="4"/>
  <c r="G101" i="4" s="1"/>
  <c r="D102" i="4"/>
  <c r="G102" i="4" s="1"/>
  <c r="D103" i="4"/>
  <c r="G103" i="4" s="1"/>
  <c r="D104" i="4"/>
  <c r="G104" i="4" s="1"/>
  <c r="D105" i="4"/>
  <c r="G105" i="4" s="1"/>
  <c r="D106" i="4"/>
  <c r="D107" i="4"/>
  <c r="G107" i="4" s="1"/>
  <c r="D108" i="4"/>
  <c r="D109" i="4"/>
  <c r="D110" i="4"/>
  <c r="G110" i="4" s="1"/>
  <c r="D111" i="4"/>
  <c r="G111" i="4" s="1"/>
  <c r="D112" i="4"/>
  <c r="G112" i="4" s="1"/>
  <c r="D113" i="4"/>
  <c r="G113" i="4" s="1"/>
  <c r="D114" i="4"/>
  <c r="D115" i="4"/>
  <c r="G115" i="4" s="1"/>
  <c r="D116" i="4"/>
  <c r="G116" i="4" s="1"/>
  <c r="D117" i="4"/>
  <c r="G117" i="4" s="1"/>
  <c r="D118" i="4"/>
  <c r="G118" i="4" s="1"/>
  <c r="D119" i="4"/>
  <c r="G119" i="4" s="1"/>
  <c r="D120" i="4"/>
  <c r="G120" i="4" s="1"/>
  <c r="D121" i="4"/>
  <c r="G121" i="4" s="1"/>
  <c r="D122" i="4"/>
  <c r="D123" i="4"/>
  <c r="G123" i="4" s="1"/>
  <c r="D124" i="4"/>
  <c r="D125" i="4"/>
  <c r="G125" i="4" s="1"/>
  <c r="D126" i="4"/>
  <c r="D127" i="4"/>
  <c r="G127" i="4" s="1"/>
  <c r="D128" i="4"/>
  <c r="G128" i="4" s="1"/>
  <c r="D129" i="4"/>
  <c r="G129" i="4" s="1"/>
  <c r="D130" i="4"/>
  <c r="D131" i="4"/>
  <c r="G131" i="4" s="1"/>
  <c r="D132" i="4"/>
  <c r="G132" i="4" s="1"/>
  <c r="D133" i="4"/>
  <c r="G133" i="4" s="1"/>
  <c r="D134" i="4"/>
  <c r="G134" i="4" s="1"/>
  <c r="D135" i="4"/>
  <c r="G135" i="4" s="1"/>
  <c r="D136" i="4"/>
  <c r="G136" i="4" s="1"/>
  <c r="D137" i="4"/>
  <c r="G137" i="4" s="1"/>
  <c r="D138" i="4"/>
  <c r="D139" i="4"/>
  <c r="D140" i="4"/>
  <c r="D141" i="4"/>
  <c r="G141" i="4" s="1"/>
  <c r="D142" i="4"/>
  <c r="D143" i="4"/>
  <c r="G143" i="4" s="1"/>
  <c r="D144" i="4"/>
  <c r="G144" i="4" s="1"/>
  <c r="D145" i="4"/>
  <c r="G145" i="4" s="1"/>
  <c r="D146" i="4"/>
  <c r="D147" i="4"/>
  <c r="G147" i="4" s="1"/>
  <c r="D148" i="4"/>
  <c r="G148" i="4" s="1"/>
  <c r="D149" i="4"/>
  <c r="G149" i="4" s="1"/>
  <c r="D150" i="4"/>
  <c r="G150" i="4" s="1"/>
  <c r="D151" i="4"/>
  <c r="G151" i="4" s="1"/>
  <c r="D152" i="4"/>
  <c r="G152" i="4" s="1"/>
  <c r="D153" i="4"/>
  <c r="G153" i="4" s="1"/>
  <c r="D154" i="4"/>
  <c r="D155" i="4"/>
  <c r="D156" i="4"/>
  <c r="G156" i="4" s="1"/>
  <c r="D157" i="4"/>
  <c r="D158" i="4"/>
  <c r="D159" i="4"/>
  <c r="G159" i="4" s="1"/>
  <c r="D160" i="4"/>
  <c r="G160" i="4" s="1"/>
  <c r="D161" i="4"/>
  <c r="G161" i="4" s="1"/>
  <c r="D162" i="4"/>
  <c r="D163" i="4"/>
  <c r="G163" i="4" s="1"/>
  <c r="D164" i="4"/>
  <c r="G164" i="4" s="1"/>
  <c r="D165" i="4"/>
  <c r="G165" i="4" s="1"/>
  <c r="D166" i="4"/>
  <c r="G166" i="4" s="1"/>
  <c r="D167" i="4"/>
  <c r="G167" i="4" s="1"/>
  <c r="D168" i="4"/>
  <c r="G168" i="4" s="1"/>
  <c r="D169" i="4"/>
  <c r="G169" i="4" s="1"/>
  <c r="D170" i="4"/>
  <c r="D171" i="4"/>
  <c r="G171" i="4" s="1"/>
  <c r="D172" i="4"/>
  <c r="D173" i="4"/>
  <c r="D174" i="4"/>
  <c r="G174" i="4" s="1"/>
  <c r="D175" i="4"/>
  <c r="G175" i="4" s="1"/>
  <c r="D176" i="4"/>
  <c r="G176" i="4" s="1"/>
  <c r="D177" i="4"/>
  <c r="G177" i="4" s="1"/>
  <c r="D178" i="4"/>
  <c r="D179" i="4"/>
  <c r="G179" i="4" s="1"/>
  <c r="D180" i="4"/>
  <c r="G180" i="4" s="1"/>
  <c r="D181" i="4"/>
  <c r="G181" i="4" s="1"/>
  <c r="D182" i="4"/>
  <c r="G182" i="4" s="1"/>
  <c r="D183" i="4"/>
  <c r="G183" i="4" s="1"/>
  <c r="D184" i="4"/>
  <c r="G184" i="4" s="1"/>
  <c r="D185" i="4"/>
  <c r="G185" i="4" s="1"/>
  <c r="D186" i="4"/>
  <c r="D187" i="4"/>
  <c r="D188" i="4"/>
  <c r="G188" i="4" s="1"/>
  <c r="D189" i="4"/>
  <c r="G189" i="4" s="1"/>
  <c r="D190" i="4"/>
  <c r="G190" i="4" s="1"/>
  <c r="D191" i="4"/>
  <c r="G191" i="4" s="1"/>
  <c r="D192" i="4"/>
  <c r="G192" i="4" s="1"/>
  <c r="D193" i="4"/>
  <c r="G193" i="4" s="1"/>
  <c r="D194" i="4"/>
  <c r="D195" i="4"/>
  <c r="G195" i="4" s="1"/>
  <c r="D196" i="4"/>
  <c r="G196" i="4" s="1"/>
  <c r="D197" i="4"/>
  <c r="D198" i="4"/>
  <c r="G198" i="4" s="1"/>
  <c r="D199" i="4"/>
  <c r="D200" i="4"/>
  <c r="G200" i="4" s="1"/>
  <c r="D201" i="4"/>
  <c r="G201" i="4" s="1"/>
  <c r="D202" i="4"/>
  <c r="D203" i="4"/>
  <c r="G203" i="4" s="1"/>
  <c r="D204" i="4"/>
  <c r="G204" i="4" s="1"/>
  <c r="D205" i="4"/>
  <c r="G205" i="4" s="1"/>
  <c r="D206" i="4"/>
  <c r="G206" i="4" s="1"/>
  <c r="D207" i="4"/>
  <c r="G207" i="4" s="1"/>
  <c r="D208" i="4"/>
  <c r="G208" i="4" s="1"/>
  <c r="D209" i="4"/>
  <c r="G209" i="4" s="1"/>
  <c r="D210" i="4"/>
  <c r="D211" i="4"/>
  <c r="G211" i="4" s="1"/>
  <c r="D212" i="4"/>
  <c r="D213" i="4"/>
  <c r="D214" i="4"/>
  <c r="G214" i="4" s="1"/>
  <c r="D215" i="4"/>
  <c r="D216" i="4"/>
  <c r="G216" i="4" s="1"/>
  <c r="D217" i="4"/>
  <c r="G217" i="4" s="1"/>
  <c r="D218" i="4"/>
  <c r="D219" i="4"/>
  <c r="G219" i="4" s="1"/>
  <c r="D220" i="4"/>
  <c r="G220" i="4" s="1"/>
  <c r="D221" i="4"/>
  <c r="G221" i="4" s="1"/>
  <c r="D222" i="4"/>
  <c r="G222" i="4" s="1"/>
  <c r="D223" i="4"/>
  <c r="G223" i="4" s="1"/>
  <c r="D224" i="4"/>
  <c r="G224" i="4" s="1"/>
  <c r="D225" i="4"/>
  <c r="G225" i="4" s="1"/>
  <c r="D226" i="4"/>
  <c r="D227" i="4"/>
  <c r="G227" i="4" s="1"/>
  <c r="D228" i="4"/>
  <c r="D229" i="4"/>
  <c r="G229" i="4" s="1"/>
  <c r="D230" i="4"/>
  <c r="D231" i="4"/>
  <c r="G231" i="4" s="1"/>
  <c r="D232" i="4"/>
  <c r="G232" i="4" s="1"/>
  <c r="D233" i="4"/>
  <c r="G233" i="4" s="1"/>
  <c r="D234" i="4"/>
  <c r="D235" i="4"/>
  <c r="G235" i="4" s="1"/>
  <c r="D236" i="4"/>
  <c r="G236" i="4" s="1"/>
  <c r="D237" i="4"/>
  <c r="G237" i="4" s="1"/>
  <c r="D238" i="4"/>
  <c r="G238" i="4" s="1"/>
  <c r="D239" i="4"/>
  <c r="G239" i="4" s="1"/>
  <c r="D240" i="4"/>
  <c r="G240" i="4" s="1"/>
  <c r="D241" i="4"/>
  <c r="G241" i="4" s="1"/>
  <c r="D242" i="4"/>
  <c r="D243" i="4"/>
  <c r="D244" i="4"/>
  <c r="G244" i="4" s="1"/>
  <c r="D245" i="4"/>
  <c r="G245" i="4" s="1"/>
  <c r="D246" i="4"/>
  <c r="G246" i="4" s="1"/>
  <c r="D247" i="4"/>
  <c r="G247" i="4" s="1"/>
  <c r="D248" i="4"/>
  <c r="G248" i="4" s="1"/>
  <c r="D249" i="4"/>
  <c r="G249" i="4" s="1"/>
  <c r="D250" i="4"/>
  <c r="D251" i="4"/>
  <c r="G251" i="4" s="1"/>
  <c r="D252" i="4"/>
  <c r="G252" i="4" s="1"/>
  <c r="D253" i="4"/>
  <c r="G253" i="4" s="1"/>
  <c r="D254" i="4"/>
  <c r="D255" i="4"/>
  <c r="D256" i="4"/>
  <c r="G256" i="4" s="1"/>
  <c r="D257" i="4"/>
  <c r="G257" i="4" s="1"/>
  <c r="D258" i="4"/>
  <c r="D259" i="4"/>
  <c r="G259" i="4" s="1"/>
  <c r="D260" i="4"/>
  <c r="G260" i="4" s="1"/>
  <c r="D261" i="4"/>
  <c r="G261" i="4" s="1"/>
  <c r="D262" i="4"/>
  <c r="G262" i="4" s="1"/>
  <c r="D263" i="4"/>
  <c r="G263" i="4" s="1"/>
  <c r="D264" i="4"/>
  <c r="G264" i="4" s="1"/>
  <c r="D265" i="4"/>
  <c r="G265" i="4" s="1"/>
  <c r="D266" i="4"/>
  <c r="D267" i="4"/>
  <c r="G267" i="4" s="1"/>
  <c r="D268" i="4"/>
  <c r="D269" i="4"/>
  <c r="D270" i="4"/>
  <c r="D271" i="4"/>
  <c r="G271" i="4" s="1"/>
  <c r="D272" i="4"/>
  <c r="G272" i="4" s="1"/>
  <c r="D273" i="4"/>
  <c r="G273" i="4" s="1"/>
  <c r="D274" i="4"/>
  <c r="D275" i="4"/>
  <c r="G275" i="4" s="1"/>
  <c r="D276" i="4"/>
  <c r="G276" i="4" s="1"/>
  <c r="D277" i="4"/>
  <c r="G277" i="4" s="1"/>
  <c r="D278" i="4"/>
  <c r="G278" i="4" s="1"/>
  <c r="D279" i="4"/>
  <c r="G279" i="4" s="1"/>
  <c r="D280" i="4"/>
  <c r="G280" i="4" s="1"/>
  <c r="D281" i="4"/>
  <c r="G281" i="4" s="1"/>
  <c r="D282" i="4"/>
  <c r="D283" i="4"/>
  <c r="D284" i="4"/>
  <c r="D285" i="4"/>
  <c r="G285" i="4" s="1"/>
  <c r="D286" i="4"/>
  <c r="G286" i="4" s="1"/>
  <c r="D287" i="4"/>
  <c r="G287" i="4" s="1"/>
  <c r="D288" i="4"/>
  <c r="G288" i="4" s="1"/>
  <c r="D289" i="4"/>
  <c r="G289" i="4" s="1"/>
  <c r="D290" i="4"/>
  <c r="D291" i="4"/>
  <c r="G291" i="4" s="1"/>
  <c r="D292" i="4"/>
  <c r="G292" i="4" s="1"/>
  <c r="D293" i="4"/>
  <c r="D294" i="4"/>
  <c r="D295" i="4"/>
  <c r="D296" i="4"/>
  <c r="G296" i="4" s="1"/>
  <c r="D297" i="4"/>
  <c r="G297" i="4" s="1"/>
  <c r="D298" i="4"/>
  <c r="D299" i="4"/>
  <c r="G299" i="4" s="1"/>
  <c r="D300" i="4"/>
  <c r="G300" i="4" s="1"/>
  <c r="D301" i="4"/>
  <c r="G301" i="4" s="1"/>
  <c r="D302" i="4"/>
  <c r="G302" i="4" s="1"/>
  <c r="D303" i="4"/>
  <c r="G303" i="4" s="1"/>
  <c r="D304" i="4"/>
  <c r="G304" i="4" s="1"/>
  <c r="D305" i="4"/>
  <c r="G305" i="4" s="1"/>
  <c r="D306" i="4"/>
  <c r="D307" i="4"/>
  <c r="G307" i="4" s="1"/>
  <c r="D308" i="4"/>
  <c r="G308" i="4" s="1"/>
  <c r="D309" i="4"/>
  <c r="D310" i="4"/>
  <c r="G310" i="4" s="1"/>
  <c r="D311" i="4"/>
  <c r="G311" i="4" s="1"/>
  <c r="D312" i="4"/>
  <c r="G312" i="4" s="1"/>
  <c r="D313" i="4"/>
  <c r="G313" i="4" s="1"/>
  <c r="D314" i="4"/>
  <c r="D315" i="4"/>
  <c r="G315" i="4" s="1"/>
  <c r="D316" i="4"/>
  <c r="D317" i="4"/>
  <c r="G317" i="4" s="1"/>
  <c r="D318" i="4"/>
  <c r="G318" i="4" s="1"/>
  <c r="D319" i="4"/>
  <c r="D320" i="4"/>
  <c r="G320" i="4" s="1"/>
  <c r="D321" i="4"/>
  <c r="G321" i="4" s="1"/>
  <c r="D322" i="4"/>
  <c r="D323" i="4"/>
  <c r="G323" i="4" s="1"/>
  <c r="D324" i="4"/>
  <c r="G324" i="4" s="1"/>
  <c r="D325" i="4"/>
  <c r="G325" i="4" s="1"/>
  <c r="D326" i="4"/>
  <c r="G326" i="4" s="1"/>
  <c r="D327" i="4"/>
  <c r="G327" i="4" s="1"/>
  <c r="D328" i="4"/>
  <c r="G328" i="4" s="1"/>
  <c r="D329" i="4"/>
  <c r="G329" i="4" s="1"/>
  <c r="D330" i="4"/>
  <c r="D331" i="4"/>
  <c r="D332" i="4"/>
  <c r="D333" i="4"/>
  <c r="G333" i="4" s="1"/>
  <c r="D334" i="4"/>
  <c r="G334" i="4" s="1"/>
  <c r="D335" i="4"/>
  <c r="G335" i="4" s="1"/>
  <c r="D336" i="4"/>
  <c r="G336" i="4" s="1"/>
  <c r="D337" i="4"/>
  <c r="G337" i="4" s="1"/>
  <c r="D338" i="4"/>
  <c r="D339" i="4"/>
  <c r="G339" i="4" s="1"/>
  <c r="D340" i="4"/>
  <c r="G340" i="4" s="1"/>
  <c r="D341" i="4"/>
  <c r="D342" i="4"/>
  <c r="D343" i="4"/>
  <c r="D344" i="4"/>
  <c r="G344" i="4" s="1"/>
  <c r="D345" i="4"/>
  <c r="G345" i="4" s="1"/>
  <c r="D346" i="4"/>
  <c r="D347" i="4"/>
  <c r="G347" i="4" s="1"/>
  <c r="D348" i="4"/>
  <c r="G348" i="4" s="1"/>
  <c r="D349" i="4"/>
  <c r="G349" i="4" s="1"/>
  <c r="D350" i="4"/>
  <c r="G350" i="4" s="1"/>
  <c r="D351" i="4"/>
  <c r="G351" i="4" s="1"/>
  <c r="D352" i="4"/>
  <c r="G352" i="4" s="1"/>
  <c r="D353" i="4"/>
  <c r="G353" i="4" s="1"/>
  <c r="D354" i="4"/>
  <c r="D355" i="4"/>
  <c r="D356" i="4"/>
  <c r="D357" i="4"/>
  <c r="G357" i="4" s="1"/>
  <c r="D358" i="4"/>
  <c r="G358" i="4" s="1"/>
  <c r="D359" i="4"/>
  <c r="G359" i="4" s="1"/>
  <c r="D360" i="4"/>
  <c r="G360" i="4" s="1"/>
  <c r="D361" i="4"/>
  <c r="G361" i="4" s="1"/>
  <c r="D362" i="4"/>
  <c r="D363" i="4"/>
  <c r="G363" i="4" s="1"/>
  <c r="D364" i="4"/>
  <c r="G364" i="4" s="1"/>
  <c r="D365" i="4"/>
  <c r="D366" i="4"/>
  <c r="D367" i="4"/>
  <c r="D368" i="4"/>
  <c r="G368" i="4" s="1"/>
  <c r="D369" i="4"/>
  <c r="G369" i="4" s="1"/>
  <c r="D370" i="4"/>
  <c r="D371" i="4"/>
  <c r="G371" i="4" s="1"/>
  <c r="D372" i="4"/>
  <c r="G372" i="4" s="1"/>
  <c r="D373" i="4"/>
  <c r="G373" i="4" s="1"/>
  <c r="D374" i="4"/>
  <c r="G374" i="4" s="1"/>
  <c r="D375" i="4"/>
  <c r="G375" i="4" s="1"/>
  <c r="D376" i="4"/>
  <c r="G376" i="4" s="1"/>
  <c r="D377" i="4"/>
  <c r="G377" i="4" s="1"/>
  <c r="D378" i="4"/>
  <c r="D379" i="4"/>
  <c r="D380" i="4"/>
  <c r="G380" i="4" s="1"/>
  <c r="D381" i="4"/>
  <c r="G381" i="4" s="1"/>
  <c r="D382" i="4"/>
  <c r="G382" i="4" s="1"/>
  <c r="D383" i="4"/>
  <c r="G383" i="4" s="1"/>
  <c r="D384" i="4"/>
  <c r="G384" i="4" s="1"/>
  <c r="D385" i="4"/>
  <c r="G385" i="4" s="1"/>
  <c r="D386" i="4"/>
  <c r="D387" i="4"/>
  <c r="D388" i="4"/>
  <c r="D389" i="4"/>
  <c r="G389" i="4" s="1"/>
  <c r="D390" i="4"/>
  <c r="D391" i="4"/>
  <c r="G391" i="4" s="1"/>
  <c r="D392" i="4"/>
  <c r="G392" i="4" s="1"/>
  <c r="D393" i="4"/>
  <c r="G393" i="4" s="1"/>
  <c r="D394" i="4"/>
  <c r="D395" i="4"/>
  <c r="G395" i="4" s="1"/>
  <c r="D396" i="4"/>
  <c r="G396" i="4" s="1"/>
  <c r="D397" i="4"/>
  <c r="D398" i="4"/>
  <c r="G398" i="4" s="1"/>
  <c r="D399" i="4"/>
  <c r="D400" i="4"/>
  <c r="G400" i="4" s="1"/>
  <c r="D401" i="4"/>
  <c r="G401" i="4" s="1"/>
  <c r="D402" i="4"/>
  <c r="D403" i="4"/>
  <c r="G403" i="4" s="1"/>
  <c r="D404" i="4"/>
  <c r="G404" i="4" s="1"/>
  <c r="D405" i="4"/>
  <c r="G405" i="4" s="1"/>
  <c r="D406" i="4"/>
  <c r="G406" i="4" s="1"/>
  <c r="D407" i="4"/>
  <c r="G407" i="4" s="1"/>
  <c r="D408" i="4"/>
  <c r="G408" i="4" s="1"/>
  <c r="D409" i="4"/>
  <c r="G409" i="4" s="1"/>
  <c r="D410" i="4"/>
  <c r="D411" i="4"/>
  <c r="D412" i="4"/>
  <c r="G412" i="4" s="1"/>
  <c r="D413" i="4"/>
  <c r="G413" i="4" s="1"/>
  <c r="D414" i="4"/>
  <c r="G414" i="4" s="1"/>
  <c r="D415" i="4"/>
  <c r="G415" i="4" s="1"/>
  <c r="D416" i="4"/>
  <c r="G416" i="4" s="1"/>
  <c r="D417" i="4"/>
  <c r="G417" i="4" s="1"/>
  <c r="D418" i="4"/>
  <c r="D419" i="4"/>
  <c r="D420" i="4"/>
  <c r="D421" i="4"/>
  <c r="D422" i="4"/>
  <c r="G422" i="4" s="1"/>
  <c r="D423" i="4"/>
  <c r="G423" i="4" s="1"/>
  <c r="D424" i="4"/>
  <c r="G424" i="4" s="1"/>
  <c r="D425" i="4"/>
  <c r="G425" i="4" s="1"/>
  <c r="D426" i="4"/>
  <c r="D427" i="4"/>
  <c r="G427" i="4" s="1"/>
  <c r="D428" i="4"/>
  <c r="G428" i="4" s="1"/>
  <c r="D429" i="4"/>
  <c r="D430" i="4"/>
  <c r="D431" i="4"/>
  <c r="D432" i="4"/>
  <c r="G432" i="4" s="1"/>
  <c r="D433" i="4"/>
  <c r="G433" i="4" s="1"/>
  <c r="D434" i="4"/>
  <c r="D435" i="4"/>
  <c r="G435" i="4" s="1"/>
  <c r="D436" i="4"/>
  <c r="G436" i="4" s="1"/>
  <c r="D437" i="4"/>
  <c r="G437" i="4" s="1"/>
  <c r="D438" i="4"/>
  <c r="G438" i="4" s="1"/>
  <c r="D439" i="4"/>
  <c r="D440" i="4"/>
  <c r="D441" i="4"/>
  <c r="G441" i="4" s="1"/>
  <c r="D442" i="4"/>
  <c r="D443" i="4"/>
  <c r="G443" i="4" s="1"/>
  <c r="D444" i="4"/>
  <c r="G444" i="4" s="1"/>
  <c r="D445" i="4"/>
  <c r="G445" i="4" s="1"/>
  <c r="D446" i="4"/>
  <c r="G446" i="4" s="1"/>
  <c r="D447" i="4"/>
  <c r="G447" i="4" s="1"/>
  <c r="D448" i="4"/>
  <c r="G448" i="4" s="1"/>
  <c r="D449" i="4"/>
  <c r="G449" i="4" s="1"/>
  <c r="D450" i="4"/>
  <c r="D451" i="4"/>
  <c r="D452" i="4"/>
  <c r="D453" i="4"/>
  <c r="G453" i="4" s="1"/>
  <c r="D454" i="4"/>
  <c r="G454" i="4" s="1"/>
  <c r="D455" i="4"/>
  <c r="G455" i="4" s="1"/>
  <c r="D456" i="4"/>
  <c r="G456" i="4" s="1"/>
  <c r="D457" i="4"/>
  <c r="G457" i="4" s="1"/>
  <c r="D458" i="4"/>
  <c r="D459" i="4"/>
  <c r="G459" i="4" s="1"/>
  <c r="D460" i="4"/>
  <c r="D461" i="4"/>
  <c r="D462" i="4"/>
  <c r="G462" i="4" s="1"/>
  <c r="D463" i="4"/>
  <c r="D464" i="4"/>
  <c r="G464" i="4" s="1"/>
  <c r="D465" i="4"/>
  <c r="G465" i="4" s="1"/>
  <c r="D466" i="4"/>
  <c r="D467" i="4"/>
  <c r="G467" i="4" s="1"/>
  <c r="D468" i="4"/>
  <c r="G468" i="4" s="1"/>
  <c r="D469" i="4"/>
  <c r="G469" i="4" s="1"/>
  <c r="D470" i="4"/>
  <c r="D471" i="4"/>
  <c r="G471" i="4" s="1"/>
  <c r="D472" i="4"/>
  <c r="D473" i="4"/>
  <c r="G473" i="4" s="1"/>
  <c r="D474" i="4"/>
  <c r="D475" i="4"/>
  <c r="G475" i="4" s="1"/>
  <c r="D476" i="4"/>
  <c r="G476" i="4" s="1"/>
  <c r="D477" i="4"/>
  <c r="G477" i="4" s="1"/>
  <c r="D478" i="4"/>
  <c r="G478" i="4" s="1"/>
  <c r="D479" i="4"/>
  <c r="G479" i="4" s="1"/>
  <c r="D480" i="4"/>
  <c r="G480" i="4" s="1"/>
  <c r="D481" i="4"/>
  <c r="G481" i="4" s="1"/>
  <c r="D482" i="4"/>
  <c r="D483" i="4"/>
  <c r="D484" i="4"/>
  <c r="D485" i="4"/>
  <c r="G485" i="4" s="1"/>
  <c r="D486" i="4"/>
  <c r="G486" i="4" s="1"/>
  <c r="D487" i="4"/>
  <c r="G487" i="4" s="1"/>
  <c r="D488" i="4"/>
  <c r="G488" i="4" s="1"/>
  <c r="D489" i="4"/>
  <c r="G489" i="4" s="1"/>
  <c r="D490" i="4"/>
  <c r="D491" i="4"/>
  <c r="G491" i="4" s="1"/>
  <c r="D492" i="4"/>
  <c r="D493" i="4"/>
  <c r="D494" i="4"/>
  <c r="D495" i="4"/>
  <c r="G495" i="4" s="1"/>
  <c r="D496" i="4"/>
  <c r="G496" i="4" s="1"/>
  <c r="D497" i="4"/>
  <c r="G497" i="4" s="1"/>
  <c r="D498" i="4"/>
  <c r="D499" i="4"/>
  <c r="G499" i="4" s="1"/>
  <c r="D500" i="4"/>
  <c r="G500" i="4" s="1"/>
  <c r="D501" i="4"/>
  <c r="G501" i="4" s="1"/>
  <c r="D502" i="4"/>
  <c r="D503" i="4"/>
  <c r="D504" i="4"/>
  <c r="G504" i="4" s="1"/>
  <c r="D505" i="4"/>
  <c r="G505" i="4" s="1"/>
  <c r="D506" i="4"/>
  <c r="D507" i="4"/>
  <c r="G507" i="4" s="1"/>
  <c r="D508" i="4"/>
  <c r="G508" i="4" s="1"/>
  <c r="D509" i="4"/>
  <c r="G509" i="4" s="1"/>
  <c r="D510" i="4"/>
  <c r="G510" i="4" s="1"/>
  <c r="D511" i="4"/>
  <c r="G511" i="4" s="1"/>
  <c r="D512" i="4"/>
  <c r="G512" i="4" s="1"/>
  <c r="D513" i="4"/>
  <c r="G513" i="4" s="1"/>
  <c r="D514" i="4"/>
  <c r="D515" i="4"/>
  <c r="D516" i="4"/>
  <c r="G516" i="4" s="1"/>
  <c r="D517" i="4"/>
  <c r="G517" i="4" s="1"/>
  <c r="D518" i="4"/>
  <c r="G518" i="4" s="1"/>
  <c r="D519" i="4"/>
  <c r="G519" i="4" s="1"/>
  <c r="D520" i="4"/>
  <c r="G520" i="4" s="1"/>
  <c r="D521" i="4"/>
  <c r="G521" i="4" s="1"/>
  <c r="D522" i="4"/>
  <c r="D62" i="4"/>
  <c r="G62" i="4" s="1"/>
  <c r="D63" i="4"/>
  <c r="G63" i="4" s="1"/>
  <c r="D64" i="4"/>
  <c r="G64" i="4" s="1"/>
  <c r="D65" i="4"/>
  <c r="G65" i="4" s="1"/>
  <c r="D66" i="4"/>
  <c r="D67" i="4"/>
  <c r="G67" i="4" s="1"/>
  <c r="D68" i="4"/>
  <c r="G68" i="4" s="1"/>
  <c r="D3" i="4"/>
  <c r="G3" i="4" s="1"/>
  <c r="D4" i="4"/>
  <c r="D5" i="4"/>
  <c r="D6" i="4"/>
  <c r="D7" i="4"/>
  <c r="D8" i="4"/>
  <c r="D9" i="4"/>
  <c r="G9" i="4" s="1"/>
  <c r="D10" i="4"/>
  <c r="D11" i="4"/>
  <c r="G11" i="4" s="1"/>
  <c r="D12" i="4"/>
  <c r="D13" i="4"/>
  <c r="D14" i="4"/>
  <c r="G14" i="4" s="1"/>
  <c r="D15" i="4"/>
  <c r="G15" i="4" s="1"/>
  <c r="D16" i="4"/>
  <c r="D17" i="4"/>
  <c r="G17" i="4" s="1"/>
  <c r="D18" i="4"/>
  <c r="D19" i="4"/>
  <c r="G19" i="4" s="1"/>
  <c r="D20" i="4"/>
  <c r="D21" i="4"/>
  <c r="D22" i="4"/>
  <c r="G22" i="4" s="1"/>
  <c r="D23" i="4"/>
  <c r="G23" i="4" s="1"/>
  <c r="D24" i="4"/>
  <c r="D25" i="4"/>
  <c r="G25" i="4" s="1"/>
  <c r="D26" i="4"/>
  <c r="D27" i="4"/>
  <c r="G27" i="4" s="1"/>
  <c r="D28" i="4"/>
  <c r="D29" i="4"/>
  <c r="D30" i="4"/>
  <c r="G30" i="4" s="1"/>
  <c r="D31" i="4"/>
  <c r="D32" i="4"/>
  <c r="D33" i="4"/>
  <c r="G33" i="4" s="1"/>
  <c r="D34" i="4"/>
  <c r="D35" i="4"/>
  <c r="D36" i="4"/>
  <c r="D37" i="4"/>
  <c r="D38" i="4"/>
  <c r="D39" i="4"/>
  <c r="G39" i="4" s="1"/>
  <c r="D40" i="4"/>
  <c r="D41" i="4"/>
  <c r="G41" i="4" s="1"/>
  <c r="D42" i="4"/>
  <c r="D43" i="4"/>
  <c r="D44" i="4"/>
  <c r="D45" i="4"/>
  <c r="D46" i="4"/>
  <c r="G46" i="4" s="1"/>
  <c r="D47" i="4"/>
  <c r="G47" i="4" s="1"/>
  <c r="D48" i="4"/>
  <c r="D49" i="4"/>
  <c r="G49" i="4" s="1"/>
  <c r="D50" i="4"/>
  <c r="D51" i="4"/>
  <c r="D52" i="4"/>
  <c r="D53" i="4"/>
  <c r="D54" i="4"/>
  <c r="D55" i="4"/>
  <c r="G55" i="4" s="1"/>
  <c r="D56" i="4"/>
  <c r="D57" i="4"/>
  <c r="G57" i="4" s="1"/>
  <c r="D58" i="4"/>
  <c r="D59" i="4"/>
  <c r="D60" i="4"/>
  <c r="D61" i="4"/>
  <c r="G51" i="4"/>
  <c r="G59" i="4"/>
  <c r="D2" i="4"/>
  <c r="E3" i="4"/>
  <c r="E4" i="4"/>
  <c r="E5" i="4"/>
  <c r="E6" i="4"/>
  <c r="H6" i="4" s="1"/>
  <c r="E7" i="4"/>
  <c r="E8" i="4"/>
  <c r="E9" i="4"/>
  <c r="H9" i="4" s="1"/>
  <c r="E10" i="4"/>
  <c r="E11" i="4"/>
  <c r="E12" i="4"/>
  <c r="E13" i="4"/>
  <c r="E14" i="4"/>
  <c r="E15" i="4"/>
  <c r="H15" i="4" s="1"/>
  <c r="E16" i="4"/>
  <c r="E17" i="4"/>
  <c r="H17" i="4" s="1"/>
  <c r="E18" i="4"/>
  <c r="E19" i="4"/>
  <c r="E20" i="4"/>
  <c r="E21" i="4"/>
  <c r="E22" i="4"/>
  <c r="E23" i="4"/>
  <c r="E24" i="4"/>
  <c r="E25" i="4"/>
  <c r="H25" i="4" s="1"/>
  <c r="E26" i="4"/>
  <c r="E27" i="4"/>
  <c r="E28" i="4"/>
  <c r="E29" i="4"/>
  <c r="E30" i="4"/>
  <c r="H30" i="4" s="1"/>
  <c r="E31" i="4"/>
  <c r="H31" i="4" s="1"/>
  <c r="E32" i="4"/>
  <c r="E33" i="4"/>
  <c r="H33" i="4" s="1"/>
  <c r="E34" i="4"/>
  <c r="E35" i="4"/>
  <c r="E36" i="4"/>
  <c r="E37" i="4"/>
  <c r="E38" i="4"/>
  <c r="H38" i="4" s="1"/>
  <c r="E39" i="4"/>
  <c r="E40" i="4"/>
  <c r="E41" i="4"/>
  <c r="H41" i="4" s="1"/>
  <c r="E42" i="4"/>
  <c r="E43" i="4"/>
  <c r="E44" i="4"/>
  <c r="E45" i="4"/>
  <c r="E46" i="4"/>
  <c r="E47" i="4"/>
  <c r="E48" i="4"/>
  <c r="E49" i="4"/>
  <c r="H49" i="4" s="1"/>
  <c r="E50" i="4"/>
  <c r="E51" i="4"/>
  <c r="E52" i="4"/>
  <c r="E53" i="4"/>
  <c r="E54" i="4"/>
  <c r="E55" i="4"/>
  <c r="E56" i="4"/>
  <c r="E57" i="4"/>
  <c r="H57" i="4" s="1"/>
  <c r="E58" i="4"/>
  <c r="E59" i="4"/>
  <c r="E60" i="4"/>
  <c r="E61" i="4"/>
  <c r="I6" i="9"/>
  <c r="I5" i="9"/>
  <c r="I4" i="9"/>
  <c r="I3" i="9"/>
  <c r="I2" i="9"/>
  <c r="H47" i="4"/>
  <c r="F3" i="3"/>
  <c r="F4" i="3"/>
  <c r="F5" i="3"/>
  <c r="F6" i="3"/>
  <c r="F2" i="3"/>
  <c r="E9" i="3"/>
  <c r="E10" i="3"/>
  <c r="E11" i="3" s="1"/>
  <c r="E2" i="4"/>
  <c r="H4" i="4"/>
  <c r="H14" i="4"/>
  <c r="H22" i="4"/>
  <c r="H46" i="4"/>
  <c r="H52" i="4"/>
  <c r="H54" i="4"/>
  <c r="G6" i="4"/>
  <c r="G7" i="4"/>
  <c r="G31" i="4"/>
  <c r="G35" i="4"/>
  <c r="G38" i="4"/>
  <c r="G54" i="4"/>
  <c r="R141" i="13" l="1"/>
  <c r="R150" i="13"/>
  <c r="R167" i="13"/>
  <c r="R154" i="13"/>
  <c r="R143" i="13"/>
  <c r="R172" i="13"/>
  <c r="R161" i="13"/>
  <c r="R147" i="13"/>
  <c r="R149" i="13"/>
  <c r="R158" i="13"/>
  <c r="R175" i="13"/>
  <c r="R162" i="13"/>
  <c r="R152" i="13"/>
  <c r="R145" i="13"/>
  <c r="R142" i="13"/>
  <c r="R155" i="13"/>
  <c r="R157" i="13"/>
  <c r="R166" i="13"/>
  <c r="R144" i="13"/>
  <c r="R170" i="13"/>
  <c r="R163" i="13"/>
  <c r="R165" i="13"/>
  <c r="R174" i="13"/>
  <c r="R168" i="13"/>
  <c r="R148" i="13"/>
  <c r="R176" i="13"/>
  <c r="R153" i="13"/>
  <c r="R146" i="13"/>
  <c r="R171" i="13"/>
  <c r="R173" i="13"/>
  <c r="R160" i="13"/>
  <c r="R177" i="13"/>
  <c r="R164" i="13"/>
  <c r="R156" i="13"/>
  <c r="R169" i="13"/>
  <c r="R151" i="13"/>
  <c r="R159" i="13"/>
  <c r="R140" i="13"/>
  <c r="H14" i="11"/>
  <c r="H14" i="9"/>
  <c r="H14" i="10"/>
  <c r="H15" i="10"/>
  <c r="H15" i="11"/>
  <c r="H177" i="4"/>
  <c r="H137" i="4"/>
  <c r="H113" i="4"/>
  <c r="H73" i="4"/>
  <c r="U25" i="11"/>
  <c r="J2" i="11"/>
  <c r="J4" i="11"/>
  <c r="J6" i="11"/>
  <c r="F6" i="11"/>
  <c r="F2" i="11"/>
  <c r="E10" i="11"/>
  <c r="E11" i="11" s="1"/>
  <c r="F4" i="11"/>
  <c r="F5" i="11"/>
  <c r="H9" i="11"/>
  <c r="H10" i="11" s="1"/>
  <c r="H11" i="11" s="1"/>
  <c r="V25" i="9"/>
  <c r="U25" i="9"/>
  <c r="U25" i="10"/>
  <c r="J4" i="10"/>
  <c r="J2" i="10"/>
  <c r="F6" i="10"/>
  <c r="F2" i="10"/>
  <c r="J6" i="10"/>
  <c r="E10" i="10"/>
  <c r="E11" i="10" s="1"/>
  <c r="J5" i="10"/>
  <c r="F4" i="10"/>
  <c r="F5" i="10"/>
  <c r="F3" i="10"/>
  <c r="E9" i="9"/>
  <c r="H17" i="8"/>
  <c r="H33" i="8"/>
  <c r="G49" i="8"/>
  <c r="H73" i="8"/>
  <c r="G82" i="8"/>
  <c r="H106" i="8"/>
  <c r="G113" i="8"/>
  <c r="H137" i="8"/>
  <c r="G146" i="8"/>
  <c r="H170" i="8"/>
  <c r="G177" i="8"/>
  <c r="H209" i="8"/>
  <c r="G226" i="8"/>
  <c r="G346" i="8"/>
  <c r="H385" i="8"/>
  <c r="G417" i="8"/>
  <c r="G474" i="8"/>
  <c r="H505" i="8"/>
  <c r="G18" i="8"/>
  <c r="H49" i="8"/>
  <c r="G58" i="8"/>
  <c r="G89" i="8"/>
  <c r="H113" i="8"/>
  <c r="G122" i="8"/>
  <c r="G153" i="8"/>
  <c r="H177" i="8"/>
  <c r="G210" i="8"/>
  <c r="G242" i="8"/>
  <c r="G281" i="8"/>
  <c r="G338" i="8"/>
  <c r="G377" i="8"/>
  <c r="G386" i="8"/>
  <c r="G490" i="8"/>
  <c r="G506" i="8"/>
  <c r="G522" i="8"/>
  <c r="G42" i="8"/>
  <c r="G370" i="8"/>
  <c r="G65" i="8"/>
  <c r="H89" i="8"/>
  <c r="G98" i="8"/>
  <c r="G129" i="8"/>
  <c r="H153" i="8"/>
  <c r="G162" i="8"/>
  <c r="G201" i="8"/>
  <c r="H257" i="8"/>
  <c r="G266" i="8"/>
  <c r="H281" i="8"/>
  <c r="G306" i="8"/>
  <c r="G362" i="8"/>
  <c r="G402" i="8"/>
  <c r="G418" i="8"/>
  <c r="H433" i="8"/>
  <c r="G34" i="8"/>
  <c r="H65" i="8"/>
  <c r="G74" i="8"/>
  <c r="G105" i="8"/>
  <c r="H129" i="8"/>
  <c r="G138" i="8"/>
  <c r="G169" i="8"/>
  <c r="H201" i="8"/>
  <c r="G233" i="8"/>
  <c r="G249" i="8"/>
  <c r="G258" i="8"/>
  <c r="G282" i="8"/>
  <c r="H321" i="8"/>
  <c r="G378" i="8"/>
  <c r="G409" i="8"/>
  <c r="G434" i="8"/>
  <c r="G450" i="8"/>
  <c r="G481" i="8"/>
  <c r="G9" i="8"/>
  <c r="G25" i="8"/>
  <c r="G50" i="8"/>
  <c r="G81" i="8"/>
  <c r="H105" i="8"/>
  <c r="G114" i="8"/>
  <c r="G145" i="8"/>
  <c r="H169" i="8"/>
  <c r="G178" i="8"/>
  <c r="G193" i="8"/>
  <c r="G202" i="8"/>
  <c r="H233" i="8"/>
  <c r="G273" i="8"/>
  <c r="G313" i="8"/>
  <c r="G322" i="8"/>
  <c r="G330" i="8"/>
  <c r="G354" i="8"/>
  <c r="G466" i="8"/>
  <c r="H481" i="8"/>
  <c r="H497" i="8"/>
  <c r="G290" i="8"/>
  <c r="G442" i="8"/>
  <c r="G458" i="8"/>
  <c r="H9" i="8"/>
  <c r="H25" i="8"/>
  <c r="G41" i="8"/>
  <c r="G57" i="8"/>
  <c r="H81" i="8"/>
  <c r="G121" i="8"/>
  <c r="H145" i="8"/>
  <c r="G234" i="8"/>
  <c r="G250" i="8"/>
  <c r="G394" i="8"/>
  <c r="G410" i="8"/>
  <c r="G441" i="8"/>
  <c r="G482" i="8"/>
  <c r="G498" i="8"/>
  <c r="G514" i="8"/>
  <c r="G26" i="7"/>
  <c r="G98" i="7"/>
  <c r="G122" i="7"/>
  <c r="G258" i="7"/>
  <c r="G282" i="7"/>
  <c r="G370" i="7"/>
  <c r="G434" i="7"/>
  <c r="G491" i="7"/>
  <c r="G519" i="7"/>
  <c r="G266" i="7"/>
  <c r="G378" i="7"/>
  <c r="G418" i="7"/>
  <c r="G442" i="7"/>
  <c r="G458" i="7"/>
  <c r="G471" i="7"/>
  <c r="G482" i="7"/>
  <c r="G498" i="7"/>
  <c r="G10" i="7"/>
  <c r="G106" i="7"/>
  <c r="G130" i="7"/>
  <c r="G186" i="7"/>
  <c r="G202" i="7"/>
  <c r="G218" i="7"/>
  <c r="G306" i="7"/>
  <c r="G402" i="7"/>
  <c r="G34" i="7"/>
  <c r="G58" i="7"/>
  <c r="G82" i="7"/>
  <c r="G242" i="7"/>
  <c r="G314" i="7"/>
  <c r="G354" i="7"/>
  <c r="G386" i="7"/>
  <c r="G450" i="7"/>
  <c r="G474" i="7"/>
  <c r="G495" i="7"/>
  <c r="G511" i="7"/>
  <c r="G50" i="7"/>
  <c r="G114" i="7"/>
  <c r="G154" i="7"/>
  <c r="G250" i="7"/>
  <c r="G338" i="7"/>
  <c r="G362" i="7"/>
  <c r="G426" i="7"/>
  <c r="G499" i="7"/>
  <c r="G514" i="7"/>
  <c r="G66" i="7"/>
  <c r="G90" i="7"/>
  <c r="G290" i="7"/>
  <c r="G322" i="7"/>
  <c r="G394" i="7"/>
  <c r="G410" i="7"/>
  <c r="G466" i="7"/>
  <c r="G490" i="7"/>
  <c r="G503" i="7"/>
  <c r="G18" i="7"/>
  <c r="G42" i="7"/>
  <c r="G298" i="7"/>
  <c r="G346" i="7"/>
  <c r="H42" i="6"/>
  <c r="H66" i="6"/>
  <c r="H106" i="6"/>
  <c r="H170" i="6"/>
  <c r="G250" i="6"/>
  <c r="G282" i="6"/>
  <c r="G314" i="6"/>
  <c r="G458" i="6"/>
  <c r="H98" i="6"/>
  <c r="H130" i="6"/>
  <c r="G218" i="6"/>
  <c r="G346" i="6"/>
  <c r="G378" i="6"/>
  <c r="G402" i="6"/>
  <c r="G426" i="6"/>
  <c r="G514" i="6"/>
  <c r="H34" i="6"/>
  <c r="H58" i="6"/>
  <c r="G186" i="6"/>
  <c r="G242" i="6"/>
  <c r="G338" i="6"/>
  <c r="G370" i="6"/>
  <c r="G450" i="6"/>
  <c r="H514" i="6"/>
  <c r="H26" i="6"/>
  <c r="H90" i="6"/>
  <c r="H122" i="6"/>
  <c r="H154" i="6"/>
  <c r="H162" i="6"/>
  <c r="G210" i="6"/>
  <c r="G274" i="6"/>
  <c r="G306" i="6"/>
  <c r="G394" i="6"/>
  <c r="G418" i="6"/>
  <c r="G442" i="6"/>
  <c r="G482" i="6"/>
  <c r="G498" i="6"/>
  <c r="G522" i="6"/>
  <c r="H18" i="6"/>
  <c r="H146" i="6"/>
  <c r="G202" i="6"/>
  <c r="G234" i="6"/>
  <c r="G330" i="6"/>
  <c r="G362" i="6"/>
  <c r="H522" i="6"/>
  <c r="H50" i="6"/>
  <c r="H82" i="6"/>
  <c r="H178" i="6"/>
  <c r="G266" i="6"/>
  <c r="G298" i="6"/>
  <c r="G322" i="6"/>
  <c r="H114" i="6"/>
  <c r="H138" i="6"/>
  <c r="G354" i="6"/>
  <c r="G386" i="6"/>
  <c r="G410" i="6"/>
  <c r="G434" i="6"/>
  <c r="G474" i="6"/>
  <c r="G506" i="6"/>
  <c r="G50" i="5"/>
  <c r="G114" i="5"/>
  <c r="G210" i="5"/>
  <c r="H282" i="5"/>
  <c r="G298" i="5"/>
  <c r="H354" i="5"/>
  <c r="G370" i="5"/>
  <c r="G386" i="5"/>
  <c r="G402" i="5"/>
  <c r="H418" i="5"/>
  <c r="G458" i="5"/>
  <c r="H514" i="5"/>
  <c r="G10" i="5"/>
  <c r="G58" i="5"/>
  <c r="G74" i="5"/>
  <c r="G154" i="5"/>
  <c r="G178" i="5"/>
  <c r="G194" i="5"/>
  <c r="H298" i="5"/>
  <c r="G314" i="5"/>
  <c r="G330" i="5"/>
  <c r="H370" i="5"/>
  <c r="H386" i="5"/>
  <c r="H402" i="5"/>
  <c r="G442" i="5"/>
  <c r="H458" i="5"/>
  <c r="G498" i="5"/>
  <c r="G508" i="5"/>
  <c r="G42" i="5"/>
  <c r="G90" i="5"/>
  <c r="G122" i="5"/>
  <c r="G138" i="5"/>
  <c r="G250" i="5"/>
  <c r="H314" i="5"/>
  <c r="H330" i="5"/>
  <c r="G346" i="5"/>
  <c r="G426" i="5"/>
  <c r="H442" i="5"/>
  <c r="G482" i="5"/>
  <c r="H498" i="5"/>
  <c r="G522" i="5"/>
  <c r="G106" i="5"/>
  <c r="G170" i="5"/>
  <c r="G186" i="5"/>
  <c r="G218" i="5"/>
  <c r="H250" i="5"/>
  <c r="G274" i="5"/>
  <c r="H346" i="5"/>
  <c r="G362" i="5"/>
  <c r="H426" i="5"/>
  <c r="G466" i="5"/>
  <c r="H522" i="5"/>
  <c r="G26" i="5"/>
  <c r="G202" i="5"/>
  <c r="G242" i="5"/>
  <c r="H274" i="5"/>
  <c r="G290" i="5"/>
  <c r="G306" i="5"/>
  <c r="H362" i="5"/>
  <c r="G378" i="5"/>
  <c r="G394" i="5"/>
  <c r="G410" i="5"/>
  <c r="H466" i="5"/>
  <c r="H516" i="5"/>
  <c r="G34" i="5"/>
  <c r="G66" i="5"/>
  <c r="G146" i="5"/>
  <c r="H266" i="5"/>
  <c r="H290" i="5"/>
  <c r="H306" i="5"/>
  <c r="G322" i="5"/>
  <c r="G338" i="5"/>
  <c r="H378" i="5"/>
  <c r="H394" i="5"/>
  <c r="H410" i="5"/>
  <c r="G450" i="5"/>
  <c r="G506" i="5"/>
  <c r="G130" i="5"/>
  <c r="G234" i="5"/>
  <c r="H322" i="5"/>
  <c r="H338" i="5"/>
  <c r="G434" i="5"/>
  <c r="H450" i="5"/>
  <c r="G474" i="5"/>
  <c r="G490" i="5"/>
  <c r="H506" i="5"/>
  <c r="H522" i="4"/>
  <c r="H514" i="4"/>
  <c r="H506" i="4"/>
  <c r="H498" i="4"/>
  <c r="H490" i="4"/>
  <c r="H482" i="4"/>
  <c r="H474" i="4"/>
  <c r="H466" i="4"/>
  <c r="H458" i="4"/>
  <c r="H450" i="4"/>
  <c r="H442" i="4"/>
  <c r="H434" i="4"/>
  <c r="H426" i="4"/>
  <c r="H418" i="4"/>
  <c r="H410" i="4"/>
  <c r="H402" i="4"/>
  <c r="H394" i="4"/>
  <c r="H386" i="4"/>
  <c r="H378" i="4"/>
  <c r="H370" i="4"/>
  <c r="H362" i="4"/>
  <c r="H354" i="4"/>
  <c r="H346" i="4"/>
  <c r="H338" i="4"/>
  <c r="H330" i="4"/>
  <c r="H322" i="4"/>
  <c r="H314" i="4"/>
  <c r="H306" i="4"/>
  <c r="H298" i="4"/>
  <c r="H290" i="4"/>
  <c r="H282" i="4"/>
  <c r="H274" i="4"/>
  <c r="H266" i="4"/>
  <c r="H258" i="4"/>
  <c r="H250" i="4"/>
  <c r="H242" i="4"/>
  <c r="H234" i="4"/>
  <c r="H226" i="4"/>
  <c r="H218" i="4"/>
  <c r="H210" i="4"/>
  <c r="H202" i="4"/>
  <c r="H194" i="4"/>
  <c r="H186" i="4"/>
  <c r="H178" i="4"/>
  <c r="H170" i="4"/>
  <c r="H162" i="4"/>
  <c r="H154" i="4"/>
  <c r="H146" i="4"/>
  <c r="H138" i="4"/>
  <c r="H130" i="4"/>
  <c r="H122" i="4"/>
  <c r="H114" i="4"/>
  <c r="H106" i="4"/>
  <c r="H98" i="4"/>
  <c r="H90" i="4"/>
  <c r="H82" i="4"/>
  <c r="H74" i="4"/>
  <c r="H66" i="4"/>
  <c r="H15" i="9"/>
  <c r="H9" i="9"/>
  <c r="H10" i="9" s="1"/>
  <c r="H11" i="9" s="1"/>
  <c r="G292" i="8"/>
  <c r="G316" i="8"/>
  <c r="G207" i="8"/>
  <c r="H193" i="8"/>
  <c r="H212" i="8"/>
  <c r="H225" i="8"/>
  <c r="G265" i="8"/>
  <c r="H273" i="8"/>
  <c r="H300" i="8"/>
  <c r="G304" i="8"/>
  <c r="G329" i="8"/>
  <c r="H337" i="8"/>
  <c r="H364" i="8"/>
  <c r="G368" i="8"/>
  <c r="G393" i="8"/>
  <c r="H417" i="8"/>
  <c r="G457" i="8"/>
  <c r="G521" i="8"/>
  <c r="G257" i="8"/>
  <c r="H265" i="8"/>
  <c r="H292" i="8"/>
  <c r="G296" i="8"/>
  <c r="G321" i="8"/>
  <c r="H329" i="8"/>
  <c r="H356" i="8"/>
  <c r="G360" i="8"/>
  <c r="G385" i="8"/>
  <c r="H393" i="8"/>
  <c r="G433" i="8"/>
  <c r="H457" i="8"/>
  <c r="G497" i="8"/>
  <c r="H521" i="8"/>
  <c r="G43" i="8"/>
  <c r="G51" i="8"/>
  <c r="G59" i="8"/>
  <c r="G67" i="8"/>
  <c r="G75" i="8"/>
  <c r="G83" i="8"/>
  <c r="G91" i="8"/>
  <c r="G99" i="8"/>
  <c r="G107" i="8"/>
  <c r="G115" i="8"/>
  <c r="G123" i="8"/>
  <c r="G131" i="8"/>
  <c r="G139" i="8"/>
  <c r="G147" i="8"/>
  <c r="G155" i="8"/>
  <c r="G163" i="8"/>
  <c r="G171" i="8"/>
  <c r="G179" i="8"/>
  <c r="G186" i="8"/>
  <c r="G192" i="8"/>
  <c r="G199" i="8"/>
  <c r="G209" i="8"/>
  <c r="G218" i="8"/>
  <c r="G224" i="8"/>
  <c r="G231" i="8"/>
  <c r="G241" i="8"/>
  <c r="H249" i="8"/>
  <c r="H276" i="8"/>
  <c r="G280" i="8"/>
  <c r="G305" i="8"/>
  <c r="H313" i="8"/>
  <c r="H340" i="8"/>
  <c r="G344" i="8"/>
  <c r="G369" i="8"/>
  <c r="H377" i="8"/>
  <c r="H396" i="8"/>
  <c r="H409" i="8"/>
  <c r="G449" i="8"/>
  <c r="H473" i="8"/>
  <c r="G513" i="8"/>
  <c r="H241" i="8"/>
  <c r="H268" i="8"/>
  <c r="G272" i="8"/>
  <c r="G297" i="8"/>
  <c r="H305" i="8"/>
  <c r="G336" i="8"/>
  <c r="G361" i="8"/>
  <c r="H369" i="8"/>
  <c r="G425" i="8"/>
  <c r="H449" i="8"/>
  <c r="G489" i="8"/>
  <c r="H513" i="8"/>
  <c r="G185" i="8"/>
  <c r="G200" i="8"/>
  <c r="G217" i="8"/>
  <c r="G232" i="8"/>
  <c r="H260" i="8"/>
  <c r="G264" i="8"/>
  <c r="G289" i="8"/>
  <c r="H297" i="8"/>
  <c r="H324" i="8"/>
  <c r="G328" i="8"/>
  <c r="G353" i="8"/>
  <c r="H361" i="8"/>
  <c r="H388" i="8"/>
  <c r="G392" i="8"/>
  <c r="G401" i="8"/>
  <c r="H425" i="8"/>
  <c r="G465" i="8"/>
  <c r="H489" i="8"/>
  <c r="H185" i="8"/>
  <c r="H204" i="8"/>
  <c r="H217" i="8"/>
  <c r="H236" i="8"/>
  <c r="H252" i="8"/>
  <c r="H289" i="8"/>
  <c r="H316" i="8"/>
  <c r="H353" i="8"/>
  <c r="H380" i="8"/>
  <c r="H401" i="8"/>
  <c r="H465" i="8"/>
  <c r="G100" i="7"/>
  <c r="G126" i="7"/>
  <c r="G142" i="7"/>
  <c r="G228" i="7"/>
  <c r="G247" i="7"/>
  <c r="G292" i="7"/>
  <c r="G311" i="7"/>
  <c r="G356" i="7"/>
  <c r="G375" i="7"/>
  <c r="G420" i="7"/>
  <c r="G439" i="7"/>
  <c r="G271" i="7"/>
  <c r="G316" i="7"/>
  <c r="G20" i="7"/>
  <c r="G84" i="7"/>
  <c r="G159" i="7"/>
  <c r="G212" i="7"/>
  <c r="G231" i="7"/>
  <c r="G276" i="7"/>
  <c r="G295" i="7"/>
  <c r="G340" i="7"/>
  <c r="G359" i="7"/>
  <c r="G404" i="7"/>
  <c r="G4" i="7"/>
  <c r="I2" i="7" s="1"/>
  <c r="G44" i="7"/>
  <c r="G108" i="7"/>
  <c r="G127" i="7"/>
  <c r="G143" i="7"/>
  <c r="G162" i="7"/>
  <c r="G191" i="7"/>
  <c r="G236" i="7"/>
  <c r="G255" i="7"/>
  <c r="G300" i="7"/>
  <c r="G319" i="7"/>
  <c r="G364" i="7"/>
  <c r="G383" i="7"/>
  <c r="G428" i="7"/>
  <c r="G447" i="7"/>
  <c r="G252" i="7"/>
  <c r="G444" i="7"/>
  <c r="G68" i="7"/>
  <c r="G146" i="7"/>
  <c r="G196" i="7"/>
  <c r="G260" i="7"/>
  <c r="G324" i="7"/>
  <c r="G388" i="7"/>
  <c r="G407" i="7"/>
  <c r="G452" i="7"/>
  <c r="G28" i="7"/>
  <c r="G92" i="7"/>
  <c r="G220" i="7"/>
  <c r="G239" i="7"/>
  <c r="G284" i="7"/>
  <c r="G303" i="7"/>
  <c r="G348" i="7"/>
  <c r="G367" i="7"/>
  <c r="G412" i="7"/>
  <c r="G431" i="7"/>
  <c r="G60" i="7"/>
  <c r="G170" i="7"/>
  <c r="G188" i="7"/>
  <c r="G207" i="7"/>
  <c r="G335" i="7"/>
  <c r="G380" i="7"/>
  <c r="G399" i="7"/>
  <c r="G52" i="7"/>
  <c r="G116" i="7"/>
  <c r="G151" i="7"/>
  <c r="G178" i="7"/>
  <c r="G244" i="7"/>
  <c r="G263" i="7"/>
  <c r="G308" i="7"/>
  <c r="G327" i="7"/>
  <c r="G372" i="7"/>
  <c r="G391" i="7"/>
  <c r="G436" i="7"/>
  <c r="G120" i="7"/>
  <c r="G180" i="7"/>
  <c r="G193" i="7"/>
  <c r="H199" i="7"/>
  <c r="G209" i="7"/>
  <c r="H215" i="7"/>
  <c r="G225" i="7"/>
  <c r="H231" i="7"/>
  <c r="G241" i="7"/>
  <c r="H247" i="7"/>
  <c r="G257" i="7"/>
  <c r="H263" i="7"/>
  <c r="G273" i="7"/>
  <c r="H279" i="7"/>
  <c r="G289" i="7"/>
  <c r="H295" i="7"/>
  <c r="G305" i="7"/>
  <c r="H311" i="7"/>
  <c r="G321" i="7"/>
  <c r="H327" i="7"/>
  <c r="G337" i="7"/>
  <c r="H343" i="7"/>
  <c r="G353" i="7"/>
  <c r="H359" i="7"/>
  <c r="G369" i="7"/>
  <c r="H375" i="7"/>
  <c r="G385" i="7"/>
  <c r="H391" i="7"/>
  <c r="H407" i="7"/>
  <c r="H423" i="7"/>
  <c r="H439" i="7"/>
  <c r="H455" i="7"/>
  <c r="G507" i="7"/>
  <c r="H134" i="7"/>
  <c r="H150" i="7"/>
  <c r="H174" i="7"/>
  <c r="H193" i="7"/>
  <c r="H209" i="7"/>
  <c r="H225" i="7"/>
  <c r="H241" i="7"/>
  <c r="H257" i="7"/>
  <c r="H273" i="7"/>
  <c r="H289" i="7"/>
  <c r="H305" i="7"/>
  <c r="H321" i="7"/>
  <c r="H337" i="7"/>
  <c r="H353" i="7"/>
  <c r="H369" i="7"/>
  <c r="H385" i="7"/>
  <c r="H401" i="7"/>
  <c r="H417" i="7"/>
  <c r="H433" i="7"/>
  <c r="H449" i="7"/>
  <c r="G131" i="7"/>
  <c r="G147" i="7"/>
  <c r="G163" i="7"/>
  <c r="H170" i="7"/>
  <c r="G483" i="7"/>
  <c r="H131" i="7"/>
  <c r="H147" i="7"/>
  <c r="H163" i="7"/>
  <c r="G171" i="7"/>
  <c r="H178" i="7"/>
  <c r="G185" i="7"/>
  <c r="H191" i="7"/>
  <c r="G201" i="7"/>
  <c r="H207" i="7"/>
  <c r="G217" i="7"/>
  <c r="H223" i="7"/>
  <c r="G233" i="7"/>
  <c r="H239" i="7"/>
  <c r="G249" i="7"/>
  <c r="H255" i="7"/>
  <c r="G265" i="7"/>
  <c r="H271" i="7"/>
  <c r="G281" i="7"/>
  <c r="H287" i="7"/>
  <c r="G297" i="7"/>
  <c r="H303" i="7"/>
  <c r="G313" i="7"/>
  <c r="H319" i="7"/>
  <c r="G329" i="7"/>
  <c r="H335" i="7"/>
  <c r="G345" i="7"/>
  <c r="H351" i="7"/>
  <c r="G361" i="7"/>
  <c r="H367" i="7"/>
  <c r="G377" i="7"/>
  <c r="H383" i="7"/>
  <c r="G393" i="7"/>
  <c r="H399" i="7"/>
  <c r="H415" i="7"/>
  <c r="H431" i="7"/>
  <c r="H447" i="7"/>
  <c r="G475" i="7"/>
  <c r="H126" i="7"/>
  <c r="H142" i="7"/>
  <c r="H158" i="7"/>
  <c r="H171" i="7"/>
  <c r="G179" i="7"/>
  <c r="H185" i="7"/>
  <c r="H201" i="7"/>
  <c r="H217" i="7"/>
  <c r="H233" i="7"/>
  <c r="H249" i="7"/>
  <c r="H265" i="7"/>
  <c r="H281" i="7"/>
  <c r="H297" i="7"/>
  <c r="H313" i="7"/>
  <c r="H329" i="7"/>
  <c r="H345" i="7"/>
  <c r="H361" i="7"/>
  <c r="H377" i="7"/>
  <c r="H393" i="7"/>
  <c r="H409" i="7"/>
  <c r="H425" i="7"/>
  <c r="H441" i="7"/>
  <c r="G467" i="7"/>
  <c r="H459" i="7"/>
  <c r="H467" i="7"/>
  <c r="H475" i="7"/>
  <c r="H483" i="7"/>
  <c r="H491" i="7"/>
  <c r="H499" i="7"/>
  <c r="H507" i="7"/>
  <c r="H515" i="7"/>
  <c r="G401" i="7"/>
  <c r="G409" i="7"/>
  <c r="G417" i="7"/>
  <c r="G425" i="7"/>
  <c r="G433" i="7"/>
  <c r="G441" i="7"/>
  <c r="G449" i="7"/>
  <c r="G211" i="7"/>
  <c r="G521" i="7"/>
  <c r="G249" i="6"/>
  <c r="G417" i="6"/>
  <c r="G457" i="6"/>
  <c r="G494" i="6"/>
  <c r="G50" i="6"/>
  <c r="G518" i="6"/>
  <c r="G42" i="6"/>
  <c r="G82" i="6"/>
  <c r="G114" i="6"/>
  <c r="G162" i="6"/>
  <c r="G481" i="6"/>
  <c r="G495" i="6"/>
  <c r="G502" i="6"/>
  <c r="G34" i="6"/>
  <c r="G74" i="6"/>
  <c r="G106" i="6"/>
  <c r="G225" i="6"/>
  <c r="G305" i="6"/>
  <c r="G433" i="6"/>
  <c r="G10" i="6"/>
  <c r="G90" i="6"/>
  <c r="G130" i="6"/>
  <c r="G170" i="6"/>
  <c r="G369" i="6"/>
  <c r="G146" i="6"/>
  <c r="G193" i="6"/>
  <c r="G385" i="6"/>
  <c r="G510" i="6"/>
  <c r="H489" i="6"/>
  <c r="G489" i="6"/>
  <c r="H513" i="6"/>
  <c r="G513" i="6"/>
  <c r="H185" i="6"/>
  <c r="H241" i="6"/>
  <c r="H270" i="6"/>
  <c r="H305" i="6"/>
  <c r="H334" i="6"/>
  <c r="H369" i="6"/>
  <c r="G390" i="6"/>
  <c r="H398" i="6"/>
  <c r="H433" i="6"/>
  <c r="G454" i="6"/>
  <c r="H462" i="6"/>
  <c r="H233" i="6"/>
  <c r="G254" i="6"/>
  <c r="G318" i="6"/>
  <c r="G382" i="6"/>
  <c r="G446" i="6"/>
  <c r="H497" i="6"/>
  <c r="G497" i="6"/>
  <c r="H193" i="6"/>
  <c r="H225" i="6"/>
  <c r="H254" i="6"/>
  <c r="H289" i="6"/>
  <c r="H318" i="6"/>
  <c r="H353" i="6"/>
  <c r="H382" i="6"/>
  <c r="H417" i="6"/>
  <c r="H446" i="6"/>
  <c r="H521" i="6"/>
  <c r="G521" i="6"/>
  <c r="G430" i="6"/>
  <c r="G147" i="6"/>
  <c r="G155" i="6"/>
  <c r="G190" i="6"/>
  <c r="G230" i="6"/>
  <c r="H238" i="6"/>
  <c r="H273" i="6"/>
  <c r="G294" i="6"/>
  <c r="H302" i="6"/>
  <c r="H337" i="6"/>
  <c r="G358" i="6"/>
  <c r="H366" i="6"/>
  <c r="H401" i="6"/>
  <c r="G422" i="6"/>
  <c r="H430" i="6"/>
  <c r="H465" i="6"/>
  <c r="H505" i="6"/>
  <c r="G505" i="6"/>
  <c r="G192" i="6"/>
  <c r="G194" i="6"/>
  <c r="G222" i="6"/>
  <c r="H230" i="6"/>
  <c r="H265" i="6"/>
  <c r="G286" i="6"/>
  <c r="H294" i="6"/>
  <c r="H329" i="6"/>
  <c r="G350" i="6"/>
  <c r="H358" i="6"/>
  <c r="H393" i="6"/>
  <c r="G414" i="6"/>
  <c r="H422" i="6"/>
  <c r="H457" i="6"/>
  <c r="G478" i="6"/>
  <c r="G31" i="5"/>
  <c r="G135" i="5"/>
  <c r="G280" i="5"/>
  <c r="G376" i="5"/>
  <c r="G392" i="5"/>
  <c r="G408" i="5"/>
  <c r="G55" i="5"/>
  <c r="G147" i="5"/>
  <c r="G103" i="5"/>
  <c r="G39" i="5"/>
  <c r="G60" i="5"/>
  <c r="G67" i="5"/>
  <c r="G83" i="5"/>
  <c r="G99" i="5"/>
  <c r="G115" i="5"/>
  <c r="G163" i="5"/>
  <c r="G179" i="5"/>
  <c r="G304" i="5"/>
  <c r="G320" i="5"/>
  <c r="G71" i="5"/>
  <c r="G127" i="5"/>
  <c r="G143" i="5"/>
  <c r="G272" i="5"/>
  <c r="G288" i="5"/>
  <c r="G368" i="5"/>
  <c r="G384" i="5"/>
  <c r="G400" i="5"/>
  <c r="G183" i="5"/>
  <c r="G23" i="5"/>
  <c r="G63" i="5"/>
  <c r="G79" i="5"/>
  <c r="G95" i="5"/>
  <c r="G111" i="5"/>
  <c r="G159" i="5"/>
  <c r="G15" i="5"/>
  <c r="G87" i="5"/>
  <c r="G119" i="5"/>
  <c r="G167" i="5"/>
  <c r="G196" i="5"/>
  <c r="G360" i="5"/>
  <c r="G139" i="5"/>
  <c r="H187" i="5"/>
  <c r="G193" i="5"/>
  <c r="H211" i="5"/>
  <c r="G201" i="5"/>
  <c r="G203" i="5"/>
  <c r="G233" i="5"/>
  <c r="G235" i="5"/>
  <c r="G281" i="5"/>
  <c r="H195" i="5"/>
  <c r="H203" i="5"/>
  <c r="G297" i="5"/>
  <c r="G315" i="5"/>
  <c r="G313" i="5"/>
  <c r="G353" i="5"/>
  <c r="G369" i="5"/>
  <c r="G249" i="5"/>
  <c r="G273" i="5"/>
  <c r="G275" i="5"/>
  <c r="G291" i="5"/>
  <c r="G329" i="5"/>
  <c r="G192" i="5"/>
  <c r="G217" i="5"/>
  <c r="G219" i="5"/>
  <c r="G289" i="5"/>
  <c r="G307" i="5"/>
  <c r="G347" i="5"/>
  <c r="H20" i="4"/>
  <c r="E14" i="3"/>
  <c r="G60" i="4"/>
  <c r="G44" i="4"/>
  <c r="G36" i="4"/>
  <c r="G43" i="4"/>
  <c r="G58" i="4"/>
  <c r="G50" i="4"/>
  <c r="G34" i="4"/>
  <c r="G26" i="4"/>
  <c r="G18" i="4"/>
  <c r="G61" i="4"/>
  <c r="G37" i="4"/>
  <c r="G13" i="4"/>
  <c r="G53" i="4"/>
  <c r="G29" i="4"/>
  <c r="G5" i="4"/>
  <c r="G21" i="4"/>
  <c r="G45" i="4"/>
  <c r="G10" i="4"/>
  <c r="G42" i="4"/>
  <c r="G52" i="4"/>
  <c r="G28" i="4"/>
  <c r="G20" i="4"/>
  <c r="G12" i="4"/>
  <c r="G4" i="4"/>
  <c r="H55" i="4"/>
  <c r="H39" i="4"/>
  <c r="H23" i="4"/>
  <c r="H7" i="4"/>
  <c r="H36" i="4"/>
  <c r="H60" i="4"/>
  <c r="H44" i="4"/>
  <c r="H28" i="4"/>
  <c r="H12" i="4"/>
  <c r="G56" i="4"/>
  <c r="G48" i="4"/>
  <c r="G40" i="4"/>
  <c r="G32" i="4"/>
  <c r="G24" i="4"/>
  <c r="G16" i="4"/>
  <c r="G8" i="4"/>
  <c r="G2" i="4"/>
  <c r="I2" i="4" s="1"/>
  <c r="H56" i="4"/>
  <c r="H48" i="4"/>
  <c r="H40" i="4"/>
  <c r="H32" i="4"/>
  <c r="H24" i="4"/>
  <c r="H16" i="4"/>
  <c r="H8" i="4"/>
  <c r="H61" i="4"/>
  <c r="H53" i="4"/>
  <c r="H45" i="4"/>
  <c r="H37" i="4"/>
  <c r="H29" i="4"/>
  <c r="H21" i="4"/>
  <c r="H13" i="4"/>
  <c r="H5" i="4"/>
  <c r="H58" i="4"/>
  <c r="H50" i="4"/>
  <c r="H42" i="4"/>
  <c r="H34" i="4"/>
  <c r="H26" i="4"/>
  <c r="H18" i="4"/>
  <c r="H10" i="4"/>
  <c r="H59" i="4"/>
  <c r="H51" i="4"/>
  <c r="H43" i="4"/>
  <c r="H35" i="4"/>
  <c r="H27" i="4"/>
  <c r="H19" i="4"/>
  <c r="H11" i="4"/>
  <c r="H3" i="4"/>
  <c r="I5" i="3"/>
  <c r="I2" i="3"/>
  <c r="E10" i="9" l="1"/>
  <c r="E11" i="9" s="1"/>
  <c r="T45" i="9"/>
  <c r="F3" i="9"/>
  <c r="E14" i="11"/>
  <c r="E14" i="9"/>
  <c r="E14" i="10"/>
  <c r="E3" i="11"/>
  <c r="J3" i="11" s="1"/>
  <c r="H13" i="11" s="1"/>
  <c r="H16" i="11" s="1"/>
  <c r="E3" i="10"/>
  <c r="J3" i="10" s="1"/>
  <c r="E15" i="11"/>
  <c r="E15" i="10"/>
  <c r="F4" i="9"/>
  <c r="H13" i="10"/>
  <c r="H16" i="10" s="1"/>
  <c r="E13" i="10"/>
  <c r="F5" i="9"/>
  <c r="I2" i="8"/>
  <c r="E6" i="3" s="1"/>
  <c r="J6" i="3" s="1"/>
  <c r="I2" i="6"/>
  <c r="E4" i="3" s="1"/>
  <c r="J4" i="3" s="1"/>
  <c r="I2" i="5"/>
  <c r="E2" i="9" s="1"/>
  <c r="F6" i="9"/>
  <c r="F2" i="9"/>
  <c r="I3" i="3"/>
  <c r="W54" i="9" l="1"/>
  <c r="W56" i="9"/>
  <c r="W53" i="9"/>
  <c r="W55" i="9"/>
  <c r="E13" i="11"/>
  <c r="E16" i="11" s="1"/>
  <c r="E16" i="10"/>
  <c r="E6" i="9"/>
  <c r="J6" i="9" s="1"/>
  <c r="E4" i="9"/>
  <c r="J4" i="9" s="1"/>
  <c r="E5" i="3"/>
  <c r="J5" i="3" s="1"/>
  <c r="E5" i="9"/>
  <c r="J5" i="9" s="1"/>
  <c r="E2" i="3"/>
  <c r="J2" i="3" s="1"/>
  <c r="E3" i="3"/>
  <c r="J3" i="3" s="1"/>
  <c r="E3" i="9"/>
  <c r="I6" i="3"/>
  <c r="I4" i="3"/>
  <c r="E16" i="9" l="1"/>
  <c r="H13" i="9"/>
  <c r="H16" i="9" s="1"/>
  <c r="E13" i="3"/>
  <c r="S46" i="9" l="1"/>
  <c r="S46" i="1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<sst xmlns="http://schemas.openxmlformats.org/spreadsheetml/2006/main" count="1059" uniqueCount="172">
  <si>
    <t>Beta</t>
  </si>
  <si>
    <t>Allocation</t>
  </si>
  <si>
    <t>Share price</t>
  </si>
  <si>
    <t>Amount</t>
  </si>
  <si>
    <t>Number of shares (Realistic)</t>
  </si>
  <si>
    <t>Total passive portfolio value</t>
  </si>
  <si>
    <t>Industry</t>
  </si>
  <si>
    <t>Stock</t>
  </si>
  <si>
    <t>Remaining budget</t>
  </si>
  <si>
    <t>Sector</t>
  </si>
  <si>
    <t>Technology</t>
  </si>
  <si>
    <t>Energy services</t>
  </si>
  <si>
    <t>Process</t>
  </si>
  <si>
    <t>TSLA</t>
  </si>
  <si>
    <t>NVDA</t>
  </si>
  <si>
    <t>CVX</t>
  </si>
  <si>
    <t>AMD</t>
  </si>
  <si>
    <t>MSFT</t>
  </si>
  <si>
    <t>Date</t>
  </si>
  <si>
    <t>SP500</t>
  </si>
  <si>
    <t>Slope</t>
  </si>
  <si>
    <t>Risk free</t>
  </si>
  <si>
    <t>SP500-Rf</t>
  </si>
  <si>
    <t>SP500-return</t>
  </si>
  <si>
    <t>Total budget</t>
  </si>
  <si>
    <t>Software</t>
  </si>
  <si>
    <t>Semiconductor</t>
  </si>
  <si>
    <t>Automobiles</t>
  </si>
  <si>
    <t>Automative</t>
  </si>
  <si>
    <t>Oil and Gas</t>
  </si>
  <si>
    <t>Remaining budget with trans fee</t>
  </si>
  <si>
    <t>Weighted beta</t>
  </si>
  <si>
    <t>Average market return</t>
  </si>
  <si>
    <t>Average risk free</t>
  </si>
  <si>
    <t>Expected portfolio return</t>
  </si>
  <si>
    <t>Ratios</t>
  </si>
  <si>
    <t>ROA</t>
  </si>
  <si>
    <t>ROE</t>
  </si>
  <si>
    <t>Annualized risk free rate</t>
  </si>
  <si>
    <t>Price</t>
  </si>
  <si>
    <t>Price-return</t>
  </si>
  <si>
    <t>Price - Rf</t>
  </si>
  <si>
    <t>P/E</t>
  </si>
  <si>
    <t>Diluted EPS</t>
  </si>
  <si>
    <t>Q2/2013</t>
  </si>
  <si>
    <t>Q2/2014</t>
  </si>
  <si>
    <t>Q2/2015</t>
  </si>
  <si>
    <t>Q2/2016</t>
  </si>
  <si>
    <t>Q2/2017</t>
  </si>
  <si>
    <t>Q2/2018</t>
  </si>
  <si>
    <t>Q2/2019</t>
  </si>
  <si>
    <t>Q2/2020</t>
  </si>
  <si>
    <t>Q2/2021</t>
  </si>
  <si>
    <t>Q2/2022</t>
  </si>
  <si>
    <t>Q2/2023</t>
  </si>
  <si>
    <t xml:space="preserve"> </t>
  </si>
  <si>
    <t>Tech</t>
  </si>
  <si>
    <t>Technology return</t>
  </si>
  <si>
    <t>S&amp;P 500 return</t>
  </si>
  <si>
    <t>Energy return</t>
  </si>
  <si>
    <t>Asset turnover</t>
  </si>
  <si>
    <t>Equity multiplier</t>
  </si>
  <si>
    <t>Ratios (TTM)</t>
  </si>
  <si>
    <t>Net profit margin (%)</t>
  </si>
  <si>
    <t>Return</t>
  </si>
  <si>
    <t xml:space="preserve">Excess </t>
  </si>
  <si>
    <t>Portfolio</t>
  </si>
  <si>
    <t>Average</t>
  </si>
  <si>
    <t>Standard deviation</t>
  </si>
  <si>
    <t>Variance</t>
  </si>
  <si>
    <t>Mean return</t>
  </si>
  <si>
    <t>Portfolio sigma</t>
  </si>
  <si>
    <t>Sigma of investment</t>
  </si>
  <si>
    <t>Culmulative</t>
  </si>
  <si>
    <t>Cutoff</t>
  </si>
  <si>
    <t>1-day var</t>
  </si>
  <si>
    <t>1- day</t>
  </si>
  <si>
    <t>10 day</t>
  </si>
  <si>
    <t>Bin</t>
  </si>
  <si>
    <t>Frequency</t>
  </si>
  <si>
    <t>Probabilty</t>
  </si>
  <si>
    <t>sum</t>
  </si>
  <si>
    <t>Value</t>
  </si>
  <si>
    <t>Components</t>
  </si>
  <si>
    <t>Probability</t>
  </si>
  <si>
    <t>More</t>
  </si>
  <si>
    <t>number of contracts</t>
  </si>
  <si>
    <t>Options</t>
  </si>
  <si>
    <t>Strike</t>
  </si>
  <si>
    <t>Premium</t>
  </si>
  <si>
    <t>Spot price</t>
  </si>
  <si>
    <t>Strike price</t>
  </si>
  <si>
    <t>Max</t>
  </si>
  <si>
    <t>Payoff</t>
  </si>
  <si>
    <t>Range</t>
  </si>
  <si>
    <t>total profit</t>
  </si>
  <si>
    <t>Stock price</t>
  </si>
  <si>
    <t>Gain/Loss</t>
  </si>
  <si>
    <t>VFS</t>
  </si>
  <si>
    <t>Purchase date</t>
  </si>
  <si>
    <t>Sell date</t>
  </si>
  <si>
    <t>GOOGL</t>
  </si>
  <si>
    <t>AAPL</t>
  </si>
  <si>
    <t>Sold price</t>
  </si>
  <si>
    <t>Purchased price</t>
  </si>
  <si>
    <t>Commissons</t>
  </si>
  <si>
    <t>Profit</t>
  </si>
  <si>
    <t>Stocks</t>
  </si>
  <si>
    <t>Comissions</t>
  </si>
  <si>
    <t>Change</t>
  </si>
  <si>
    <t>Expected return</t>
  </si>
  <si>
    <t>Actual Return</t>
  </si>
  <si>
    <t>Component</t>
  </si>
  <si>
    <t>Spot</t>
  </si>
  <si>
    <t>21/8/2023</t>
  </si>
  <si>
    <t>Future</t>
  </si>
  <si>
    <t>Portfolio value</t>
  </si>
  <si>
    <t>Time</t>
  </si>
  <si>
    <t>Net position</t>
  </si>
  <si>
    <t>Options value</t>
  </si>
  <si>
    <t>Purchasing NVDA</t>
  </si>
  <si>
    <t>Non-excersing</t>
  </si>
  <si>
    <t>Exercising</t>
  </si>
  <si>
    <t>Hedging</t>
  </si>
  <si>
    <t>Futures</t>
  </si>
  <si>
    <t>Hedging with non-excercising options</t>
  </si>
  <si>
    <t>ROE (%)</t>
  </si>
  <si>
    <t>D/E</t>
  </si>
  <si>
    <t>Passive portfolio</t>
  </si>
  <si>
    <t>Futures + Options</t>
  </si>
  <si>
    <t>Exercising options</t>
  </si>
  <si>
    <t>No hedging</t>
  </si>
  <si>
    <t xml:space="preserve">Sell </t>
  </si>
  <si>
    <t>date</t>
  </si>
  <si>
    <t>Net passive</t>
  </si>
  <si>
    <t>Net total</t>
  </si>
  <si>
    <t>Types</t>
  </si>
  <si>
    <t>Initial</t>
  </si>
  <si>
    <t>NVDA net position</t>
  </si>
  <si>
    <t xml:space="preserve">Exercising </t>
  </si>
  <si>
    <t>No options</t>
  </si>
  <si>
    <t>Final</t>
  </si>
  <si>
    <t>Number of shares</t>
  </si>
  <si>
    <t>Net position of NVDA</t>
  </si>
  <si>
    <t>Ho hedging</t>
  </si>
  <si>
    <t>1-day VaR</t>
  </si>
  <si>
    <t>Automotives return</t>
  </si>
  <si>
    <t>Symbol</t>
  </si>
  <si>
    <t>Order Date</t>
  </si>
  <si>
    <t>Transaction Date</t>
  </si>
  <si>
    <t>Type</t>
  </si>
  <si>
    <t>Cancel Reason</t>
  </si>
  <si>
    <t>9/5/23 3:34p ET</t>
  </si>
  <si>
    <t>Sell</t>
  </si>
  <si>
    <t>9/5/23 3:33p ET</t>
  </si>
  <si>
    <t>9/5/23 3:31p ET</t>
  </si>
  <si>
    <t>9/5/23 3:30p ET</t>
  </si>
  <si>
    <t>8/29/23 4:03p ET</t>
  </si>
  <si>
    <t>8/30/23 9:30a ET</t>
  </si>
  <si>
    <t>Buy</t>
  </si>
  <si>
    <t>8/29/23 3:19p ET</t>
  </si>
  <si>
    <t>8/25/23 12:26p ET</t>
  </si>
  <si>
    <t>8/23/23 1:14p ET</t>
  </si>
  <si>
    <t>8/21/23 1:03p ET</t>
  </si>
  <si>
    <t>8/21/23 1:01p ET</t>
  </si>
  <si>
    <t>8/21/23 12:40p ET</t>
  </si>
  <si>
    <t>8/21/23 12:41p ET</t>
  </si>
  <si>
    <t>8/21/23 10:49a ET</t>
  </si>
  <si>
    <t>8/21/23 10:51a ET</t>
  </si>
  <si>
    <t>Return from active</t>
  </si>
  <si>
    <t xml:space="preserve">Return from passive </t>
  </si>
  <si>
    <t>Total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</si>
</sst>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"/>
    <numFmt numFmtId="166" formatCode="0.000%"/>
    <numFmt numFmtId="167" formatCode="_(&quot;$&quot;* #,##0.000_);_(&quot;$&quot;* \(#,##0.000\);_(&quot;$&quot;* &quot;-&quot;??_);_(@_)"/>
    <numFmt numFmtId="168" formatCode="0.0000%"/>
    <numFmt numFmtId="169" formatCode="0.0%"/>
    <numFmt numFmtId="170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02020"/>
      <name val="Times New Roman"/>
      <family val="1"/>
    </font>
    <font>
      <sz val="10"/>
      <name val="Arial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i/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18B6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0" fontId="7" fillId="0" borderId="0"/>
  </cellStyleXfs>
  <cellXfs count="17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9" fontId="3" fillId="0" borderId="1" xfId="1" applyFont="1" applyBorder="1" applyAlignment="1">
      <alignment horizontal="center" vertical="center"/>
    </xf>
    <xf numFmtId="1" fontId="3" fillId="0" borderId="1" xfId="2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2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7" borderId="1" xfId="0" applyFont="1" applyFill="1" applyBorder="1"/>
    <xf numFmtId="0" fontId="8" fillId="7" borderId="1" xfId="0" applyFont="1" applyFill="1" applyBorder="1" applyAlignment="1">
      <alignment horizontal="center"/>
    </xf>
    <xf numFmtId="14" fontId="9" fillId="0" borderId="1" xfId="0" applyNumberFormat="1" applyFont="1" applyBorder="1"/>
    <xf numFmtId="0" fontId="9" fillId="0" borderId="1" xfId="0" applyFont="1" applyBorder="1"/>
    <xf numFmtId="4" fontId="9" fillId="0" borderId="1" xfId="0" applyNumberFormat="1" applyFont="1" applyBorder="1"/>
    <xf numFmtId="10" fontId="9" fillId="0" borderId="1" xfId="1" applyNumberFormat="1" applyFont="1" applyBorder="1"/>
    <xf numFmtId="10" fontId="9" fillId="0" borderId="1" xfId="0" applyNumberFormat="1" applyFont="1" applyBorder="1" applyAlignment="1">
      <alignment horizontal="center"/>
    </xf>
    <xf numFmtId="165" fontId="9" fillId="0" borderId="1" xfId="0" applyNumberFormat="1" applyFont="1" applyBorder="1"/>
    <xf numFmtId="0" fontId="9" fillId="0" borderId="0" xfId="0" applyFont="1"/>
    <xf numFmtId="0" fontId="0" fillId="0" borderId="1" xfId="0" applyBorder="1"/>
    <xf numFmtId="165" fontId="9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6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164" fontId="3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4" fontId="3" fillId="4" borderId="0" xfId="2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165" fontId="0" fillId="0" borderId="1" xfId="0" applyNumberFormat="1" applyBorder="1"/>
    <xf numFmtId="166" fontId="10" fillId="0" borderId="1" xfId="1" applyNumberFormat="1" applyFont="1" applyBorder="1"/>
    <xf numFmtId="10" fontId="0" fillId="0" borderId="1" xfId="0" applyNumberFormat="1" applyBorder="1"/>
    <xf numFmtId="0" fontId="2" fillId="8" borderId="1" xfId="0" applyFont="1" applyFill="1" applyBorder="1" applyAlignment="1">
      <alignment horizontal="center" vertical="center" wrapText="1"/>
    </xf>
    <xf numFmtId="166" fontId="0" fillId="0" borderId="1" xfId="0" applyNumberFormat="1" applyBorder="1"/>
    <xf numFmtId="165" fontId="3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11" fillId="0" borderId="1" xfId="0" applyFont="1" applyBorder="1" applyAlignment="1">
      <alignment horizontal="centerContinuous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167" fontId="2" fillId="4" borderId="1" xfId="0" applyNumberFormat="1" applyFont="1" applyFill="1" applyBorder="1" applyAlignment="1">
      <alignment horizontal="center" vertical="center" wrapText="1"/>
    </xf>
    <xf numFmtId="167" fontId="2" fillId="4" borderId="1" xfId="2" applyNumberFormat="1" applyFont="1" applyFill="1" applyBorder="1" applyAlignment="1">
      <alignment horizontal="center" vertical="center" wrapText="1"/>
    </xf>
    <xf numFmtId="167" fontId="0" fillId="0" borderId="1" xfId="2" applyNumberFormat="1" applyFont="1" applyBorder="1"/>
    <xf numFmtId="166" fontId="0" fillId="0" borderId="1" xfId="1" applyNumberFormat="1" applyFont="1" applyBorder="1"/>
    <xf numFmtId="0" fontId="9" fillId="0" borderId="1" xfId="0" applyFont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10" fontId="9" fillId="4" borderId="1" xfId="0" applyNumberFormat="1" applyFont="1" applyFill="1" applyBorder="1" applyAlignment="1">
      <alignment horizontal="center"/>
    </xf>
    <xf numFmtId="10" fontId="9" fillId="4" borderId="1" xfId="1" applyNumberFormat="1" applyFont="1" applyFill="1" applyBorder="1" applyAlignment="1">
      <alignment horizontal="center"/>
    </xf>
    <xf numFmtId="10" fontId="9" fillId="0" borderId="1" xfId="1" applyNumberFormat="1" applyFont="1" applyBorder="1" applyAlignment="1">
      <alignment horizontal="center"/>
    </xf>
    <xf numFmtId="10" fontId="9" fillId="0" borderId="0" xfId="1" applyNumberFormat="1" applyFont="1"/>
    <xf numFmtId="10" fontId="0" fillId="0" borderId="0" xfId="1" applyNumberFormat="1" applyFont="1"/>
    <xf numFmtId="10" fontId="3" fillId="0" borderId="1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9" fontId="9" fillId="0" borderId="1" xfId="1" applyFont="1" applyBorder="1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10" fontId="9" fillId="0" borderId="0" xfId="0" applyNumberFormat="1" applyFont="1"/>
    <xf numFmtId="2" fontId="9" fillId="0" borderId="0" xfId="0" applyNumberFormat="1" applyFont="1"/>
    <xf numFmtId="0" fontId="4" fillId="0" borderId="4" xfId="0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9" fillId="0" borderId="1" xfId="1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0" xfId="0" applyFont="1"/>
    <xf numFmtId="14" fontId="14" fillId="0" borderId="0" xfId="0" applyNumberFormat="1" applyFont="1"/>
    <xf numFmtId="10" fontId="14" fillId="0" borderId="0" xfId="1" applyNumberFormat="1" applyFont="1"/>
    <xf numFmtId="0" fontId="0" fillId="8" borderId="0" xfId="0" applyFill="1"/>
    <xf numFmtId="2" fontId="0" fillId="0" borderId="0" xfId="1" applyNumberFormat="1" applyFont="1"/>
    <xf numFmtId="164" fontId="0" fillId="0" borderId="0" xfId="2" applyNumberFormat="1" applyFont="1"/>
    <xf numFmtId="44" fontId="0" fillId="0" borderId="0" xfId="2" applyFont="1"/>
    <xf numFmtId="2" fontId="0" fillId="0" borderId="0" xfId="0" applyNumberFormat="1"/>
    <xf numFmtId="44" fontId="0" fillId="0" borderId="0" xfId="0" applyNumberFormat="1"/>
    <xf numFmtId="169" fontId="0" fillId="0" borderId="0" xfId="1" applyNumberFormat="1" applyFont="1"/>
    <xf numFmtId="9" fontId="0" fillId="0" borderId="0" xfId="0" applyNumberFormat="1"/>
    <xf numFmtId="9" fontId="0" fillId="0" borderId="0" xfId="1" applyFont="1"/>
    <xf numFmtId="0" fontId="15" fillId="0" borderId="5" xfId="0" applyFont="1" applyBorder="1" applyAlignment="1">
      <alignment horizontal="center"/>
    </xf>
    <xf numFmtId="169" fontId="0" fillId="0" borderId="0" xfId="0" applyNumberFormat="1"/>
    <xf numFmtId="0" fontId="0" fillId="0" borderId="6" xfId="0" applyBorder="1"/>
    <xf numFmtId="0" fontId="8" fillId="3" borderId="1" xfId="0" applyFont="1" applyFill="1" applyBorder="1" applyAlignment="1">
      <alignment horizontal="center" vertical="center"/>
    </xf>
    <xf numFmtId="10" fontId="9" fillId="0" borderId="1" xfId="1" applyNumberFormat="1" applyFont="1" applyBorder="1" applyAlignment="1">
      <alignment horizontal="center" vertical="center"/>
    </xf>
    <xf numFmtId="166" fontId="0" fillId="0" borderId="0" xfId="1" applyNumberFormat="1" applyFont="1"/>
    <xf numFmtId="0" fontId="0" fillId="3" borderId="0" xfId="0" applyFill="1"/>
    <xf numFmtId="11" fontId="0" fillId="0" borderId="0" xfId="0" applyNumberFormat="1"/>
    <xf numFmtId="0" fontId="16" fillId="0" borderId="5" xfId="0" applyFont="1" applyBorder="1" applyAlignment="1">
      <alignment horizontal="center"/>
    </xf>
    <xf numFmtId="0" fontId="2" fillId="5" borderId="7" xfId="0" applyFont="1" applyFill="1" applyBorder="1" applyAlignment="1">
      <alignment horizontal="center" vertical="center"/>
    </xf>
    <xf numFmtId="8" fontId="0" fillId="0" borderId="0" xfId="0" applyNumberForma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8" fontId="0" fillId="0" borderId="1" xfId="0" applyNumberFormat="1" applyBorder="1"/>
    <xf numFmtId="0" fontId="2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6" fontId="0" fillId="0" borderId="0" xfId="0" applyNumberFormat="1"/>
    <xf numFmtId="10" fontId="0" fillId="0" borderId="8" xfId="1" applyNumberFormat="1" applyFon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6" fontId="0" fillId="0" borderId="1" xfId="0" applyNumberFormat="1" applyBorder="1"/>
    <xf numFmtId="0" fontId="4" fillId="0" borderId="13" xfId="0" applyFont="1" applyBorder="1" applyAlignment="1">
      <alignment horizontal="center" vertical="center"/>
    </xf>
    <xf numFmtId="6" fontId="18" fillId="0" borderId="4" xfId="0" applyNumberFormat="1" applyFont="1" applyBorder="1" applyAlignment="1">
      <alignment horizontal="center" vertical="center"/>
    </xf>
    <xf numFmtId="6" fontId="3" fillId="0" borderId="4" xfId="0" applyNumberFormat="1" applyFont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 wrapText="1"/>
    </xf>
    <xf numFmtId="6" fontId="18" fillId="0" borderId="1" xfId="0" applyNumberFormat="1" applyFont="1" applyBorder="1" applyAlignment="1">
      <alignment horizontal="center" vertical="center"/>
    </xf>
    <xf numFmtId="8" fontId="19" fillId="0" borderId="1" xfId="0" applyNumberFormat="1" applyFont="1" applyBorder="1" applyAlignment="1">
      <alignment horizontal="center" vertical="center" wrapText="1"/>
    </xf>
    <xf numFmtId="6" fontId="3" fillId="0" borderId="1" xfId="0" applyNumberFormat="1" applyFont="1" applyBorder="1" applyAlignment="1">
      <alignment horizontal="center" vertical="center"/>
    </xf>
    <xf numFmtId="6" fontId="4" fillId="0" borderId="1" xfId="0" applyNumberFormat="1" applyFont="1" applyBorder="1" applyAlignment="1">
      <alignment horizontal="center" vertical="center"/>
    </xf>
    <xf numFmtId="6" fontId="19" fillId="0" borderId="1" xfId="0" applyNumberFormat="1" applyFont="1" applyBorder="1" applyAlignment="1">
      <alignment horizontal="center" vertical="center"/>
    </xf>
    <xf numFmtId="0" fontId="17" fillId="11" borderId="15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2" borderId="13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8" fontId="4" fillId="0" borderId="4" xfId="0" applyNumberFormat="1" applyFont="1" applyBorder="1" applyAlignment="1">
      <alignment horizontal="center" vertical="center"/>
    </xf>
    <xf numFmtId="8" fontId="0" fillId="0" borderId="2" xfId="0" applyNumberFormat="1" applyBorder="1"/>
    <xf numFmtId="0" fontId="0" fillId="0" borderId="0" xfId="2" applyNumberFormat="1" applyFont="1"/>
    <xf numFmtId="164" fontId="0" fillId="0" borderId="1" xfId="0" applyNumberFormat="1" applyBorder="1"/>
    <xf numFmtId="0" fontId="14" fillId="2" borderId="1" xfId="0" applyFont="1" applyFill="1" applyBorder="1"/>
    <xf numFmtId="166" fontId="14" fillId="2" borderId="1" xfId="1" applyNumberFormat="1" applyFont="1" applyFill="1" applyBorder="1"/>
    <xf numFmtId="0" fontId="3" fillId="0" borderId="1" xfId="0" applyFont="1" applyBorder="1" applyAlignment="1">
      <alignment vertical="center"/>
    </xf>
    <xf numFmtId="165" fontId="0" fillId="0" borderId="1" xfId="0" applyNumberFormat="1" applyBorder="1" applyAlignment="1">
      <alignment horizontal="center"/>
    </xf>
    <xf numFmtId="8" fontId="3" fillId="0" borderId="1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4" fontId="0" fillId="0" borderId="1" xfId="0" applyNumberFormat="1" applyBorder="1"/>
    <xf numFmtId="0" fontId="8" fillId="7" borderId="1" xfId="0" applyFont="1" applyFill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4" fontId="9" fillId="0" borderId="1" xfId="0" applyNumberFormat="1" applyFont="1" applyBorder="1" applyAlignment="1">
      <alignment horizontal="center" vertical="center"/>
    </xf>
    <xf numFmtId="168" fontId="10" fillId="0" borderId="1" xfId="1" applyNumberFormat="1" applyFont="1" applyBorder="1" applyAlignment="1">
      <alignment horizontal="center" vertical="center"/>
    </xf>
    <xf numFmtId="166" fontId="10" fillId="0" borderId="1" xfId="1" applyNumberFormat="1" applyFont="1" applyBorder="1" applyAlignment="1">
      <alignment horizontal="center" vertical="center"/>
    </xf>
    <xf numFmtId="8" fontId="14" fillId="0" borderId="1" xfId="0" applyNumberFormat="1" applyFont="1" applyBorder="1"/>
    <xf numFmtId="0" fontId="14" fillId="8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8" fontId="0" fillId="0" borderId="0" xfId="0" applyNumberFormat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0" fontId="2" fillId="5" borderId="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6" fontId="0" fillId="0" borderId="1" xfId="0" applyNumberFormat="1" applyBorder="1" applyAlignment="1">
      <alignment horizontal="center" vertical="center"/>
    </xf>
    <xf numFmtId="0" fontId="2" fillId="5" borderId="9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7" fillId="11" borderId="14" xfId="0" applyFont="1" applyFill="1" applyBorder="1" applyAlignment="1">
      <alignment horizontal="center" vertical="center"/>
    </xf>
    <xf numFmtId="0" fontId="17" fillId="11" borderId="13" xfId="0" applyFont="1" applyFill="1" applyBorder="1" applyAlignment="1">
      <alignment horizontal="center" vertical="center"/>
    </xf>
    <xf numFmtId="8" fontId="4" fillId="0" borderId="14" xfId="0" applyNumberFormat="1" applyFont="1" applyBorder="1" applyAlignment="1">
      <alignment horizontal="center" vertical="center"/>
    </xf>
    <xf numFmtId="8" fontId="4" fillId="0" borderId="16" xfId="0" applyNumberFormat="1" applyFont="1" applyBorder="1" applyAlignment="1">
      <alignment horizontal="center" vertical="center"/>
    </xf>
    <xf numFmtId="8" fontId="4" fillId="0" borderId="13" xfId="0" applyNumberFormat="1" applyFont="1" applyBorder="1" applyAlignment="1">
      <alignment horizontal="center" vertical="center"/>
    </xf>
    <xf numFmtId="0" fontId="17" fillId="11" borderId="17" xfId="0" applyFont="1" applyFill="1" applyBorder="1" applyAlignment="1">
      <alignment horizontal="center" vertical="center"/>
    </xf>
    <xf numFmtId="0" fontId="17" fillId="11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13" borderId="10" xfId="0" applyFont="1" applyFill="1" applyBorder="1"/>
    <xf numFmtId="8" fontId="8" fillId="13" borderId="1" xfId="0" applyNumberFormat="1" applyFont="1" applyFill="1" applyBorder="1"/>
    <xf numFmtId="0" fontId="8" fillId="13" borderId="1" xfId="0" applyFont="1" applyFill="1" applyBorder="1"/>
  </cellXfs>
  <cellStyles count="5">
    <cellStyle name="Currency" xfId="2" builtinId="4"/>
    <cellStyle name="Normal" xfId="0" builtinId="0"/>
    <cellStyle name="Normal 2" xfId="3" xr:uid="{9555C677-BD28-43E1-96A4-451CF6C55FC9}"/>
    <cellStyle name="Normal 3" xfId="4" xr:uid="{079B2C84-23E4-4B78-9144-56385F331A2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Porfolio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'Initial portfolio Final'!$N$1</c:f>
              <c:strCache>
                <c:ptCount val="1"/>
                <c:pt idx="0">
                  <c:v>Allocation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50C-44C9-A89B-2B6C8D0D562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50C-44C9-A89B-2B6C8D0D562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50C-44C9-A89B-2B6C8D0D562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50C-44C9-A89B-2B6C8D0D562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50C-44C9-A89B-2B6C8D0D562B}"/>
              </c:ext>
            </c:extLst>
          </c:dPt>
          <c:cat>
            <c:strRef>
              <c:f>'Initial portfolio Final'!$M$2:$M$6</c:f>
              <c:strCache>
                <c:ptCount val="5"/>
                <c:pt idx="0">
                  <c:v>TSLA</c:v>
                </c:pt>
                <c:pt idx="1">
                  <c:v>NVDA</c:v>
                </c:pt>
                <c:pt idx="2">
                  <c:v>CVX</c:v>
                </c:pt>
                <c:pt idx="3">
                  <c:v>AMD</c:v>
                </c:pt>
                <c:pt idx="4">
                  <c:v>MSFT</c:v>
                </c:pt>
              </c:strCache>
            </c:strRef>
          </c:cat>
          <c:val>
            <c:numRef>
              <c:f>'Initial portfolio Final'!$N$2:$N$6</c:f>
              <c:numCache>
                <c:formatCode>0%</c:formatCode>
                <c:ptCount val="5"/>
                <c:pt idx="0">
                  <c:v>0.20254676239353905</c:v>
                </c:pt>
                <c:pt idx="1">
                  <c:v>0.50727237022917182</c:v>
                </c:pt>
                <c:pt idx="2">
                  <c:v>0.22330592753896059</c:v>
                </c:pt>
                <c:pt idx="3">
                  <c:v>3.3512908505084898E-2</c:v>
                </c:pt>
                <c:pt idx="4">
                  <c:v>3.3362031333243676E-2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7B-4C4B-916B-471503536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 technology and SP500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'Initial portfolio Final'!$U$1</c:f>
              <c:strCache>
                <c:ptCount val="1"/>
                <c:pt idx="0">
                  <c:v>Technology return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'Initial portfolio Final'!$T$2:$T$24</c:f>
              <c:numCache>
                <c:formatCode>m/d/yyyy</c:formatCode>
                <c:ptCount val="23"/>
                <c:pt idx="0">
                  <c:v>45139</c:v>
                </c:pt>
                <c:pt idx="1">
                  <c:v>45108</c:v>
                </c:pt>
                <c:pt idx="2">
                  <c:v>45078</c:v>
                </c:pt>
                <c:pt idx="3">
                  <c:v>45047</c:v>
                </c:pt>
                <c:pt idx="4">
                  <c:v>45017</c:v>
                </c:pt>
                <c:pt idx="5">
                  <c:v>44986</c:v>
                </c:pt>
                <c:pt idx="6">
                  <c:v>44958</c:v>
                </c:pt>
                <c:pt idx="7">
                  <c:v>44927</c:v>
                </c:pt>
                <c:pt idx="8">
                  <c:v>44896</c:v>
                </c:pt>
                <c:pt idx="9">
                  <c:v>44866</c:v>
                </c:pt>
                <c:pt idx="10">
                  <c:v>44835</c:v>
                </c:pt>
                <c:pt idx="11">
                  <c:v>44805</c:v>
                </c:pt>
                <c:pt idx="12">
                  <c:v>44774</c:v>
                </c:pt>
                <c:pt idx="13">
                  <c:v>44743</c:v>
                </c:pt>
                <c:pt idx="14">
                  <c:v>44713</c:v>
                </c:pt>
                <c:pt idx="15">
                  <c:v>44682</c:v>
                </c:pt>
                <c:pt idx="16">
                  <c:v>44652</c:v>
                </c:pt>
                <c:pt idx="17">
                  <c:v>44621</c:v>
                </c:pt>
                <c:pt idx="18">
                  <c:v>44593</c:v>
                </c:pt>
                <c:pt idx="19">
                  <c:v>44562</c:v>
                </c:pt>
                <c:pt idx="20">
                  <c:v>44531</c:v>
                </c:pt>
                <c:pt idx="21">
                  <c:v>44501</c:v>
                </c:pt>
                <c:pt idx="22">
                  <c:v>44470</c:v>
                </c:pt>
              </c:numCache>
            </c:numRef>
          </c:cat>
          <c:val>
            <c:numRef>
              <c:f>'Initial portfolio Final'!$U$2:$U$24</c:f>
              <c:numCache>
                <c:formatCode>0.00%</c:formatCode>
                <c:ptCount val="23"/>
                <c:pt idx="0">
                  <c:v>-1.8123835685643019E-2</c:v>
                </c:pt>
                <c:pt idx="1">
                  <c:v>2.6346490375267262E-2</c:v>
                </c:pt>
                <c:pt idx="2">
                  <c:v>6.5428305078893745E-2</c:v>
                </c:pt>
                <c:pt idx="3">
                  <c:v>9.2984640929846485E-2</c:v>
                </c:pt>
                <c:pt idx="4">
                  <c:v>4.1303524062143993E-3</c:v>
                </c:pt>
                <c:pt idx="5">
                  <c:v>0.1086837793555433</c:v>
                </c:pt>
                <c:pt idx="6">
                  <c:v>2.9494796275228996E-3</c:v>
                </c:pt>
                <c:pt idx="7">
                  <c:v>9.2578952214344978E-2</c:v>
                </c:pt>
                <c:pt idx="8">
                  <c:v>-8.4232715008431769E-2</c:v>
                </c:pt>
                <c:pt idx="9">
                  <c:v>5.8408817098746235E-2</c:v>
                </c:pt>
                <c:pt idx="10">
                  <c:v>7.7503726140679685E-2</c:v>
                </c:pt>
                <c:pt idx="11">
                  <c:v>-0.12043811054256348</c:v>
                </c:pt>
                <c:pt idx="12">
                  <c:v>-6.259414889399828E-2</c:v>
                </c:pt>
                <c:pt idx="13">
                  <c:v>0.13477282950967151</c:v>
                </c:pt>
                <c:pt idx="14">
                  <c:v>-9.3725793958172043E-2</c:v>
                </c:pt>
                <c:pt idx="15">
                  <c:v>-1.0129136400322758E-2</c:v>
                </c:pt>
                <c:pt idx="16">
                  <c:v>-0.11313124082888937</c:v>
                </c:pt>
                <c:pt idx="17">
                  <c:v>3.4430417237421684E-2</c:v>
                </c:pt>
                <c:pt idx="18">
                  <c:v>-5.0212736031506111E-2</c:v>
                </c:pt>
                <c:pt idx="19">
                  <c:v>-6.922170583229692E-2</c:v>
                </c:pt>
                <c:pt idx="20">
                  <c:v>3.3311914505055995E-2</c:v>
                </c:pt>
                <c:pt idx="21">
                  <c:v>4.2299693327223276E-2</c:v>
                </c:pt>
                <c:pt idx="22">
                  <c:v>8.1218080646390689E-2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7-4A12-BA48-995503C1A438}"/>
            </c:ext>
          </c:extLst>
        </c:ser>
        <c:ser>
          <c:idx val="1"/>
          <c:order val="1"/>
          <c:tx>
            <c:strRef>
              <c:f>'Initial portfolio Final'!$V$1</c:f>
              <c:strCache>
                <c:ptCount val="1"/>
                <c:pt idx="0">
                  <c:v>S&amp;P 500 return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'Initial portfolio Final'!$T$2:$T$24</c:f>
              <c:numCache>
                <c:formatCode>m/d/yyyy</c:formatCode>
                <c:ptCount val="23"/>
                <c:pt idx="0">
                  <c:v>45139</c:v>
                </c:pt>
                <c:pt idx="1">
                  <c:v>45108</c:v>
                </c:pt>
                <c:pt idx="2">
                  <c:v>45078</c:v>
                </c:pt>
                <c:pt idx="3">
                  <c:v>45047</c:v>
                </c:pt>
                <c:pt idx="4">
                  <c:v>45017</c:v>
                </c:pt>
                <c:pt idx="5">
                  <c:v>44986</c:v>
                </c:pt>
                <c:pt idx="6">
                  <c:v>44958</c:v>
                </c:pt>
                <c:pt idx="7">
                  <c:v>44927</c:v>
                </c:pt>
                <c:pt idx="8">
                  <c:v>44896</c:v>
                </c:pt>
                <c:pt idx="9">
                  <c:v>44866</c:v>
                </c:pt>
                <c:pt idx="10">
                  <c:v>44835</c:v>
                </c:pt>
                <c:pt idx="11">
                  <c:v>44805</c:v>
                </c:pt>
                <c:pt idx="12">
                  <c:v>44774</c:v>
                </c:pt>
                <c:pt idx="13">
                  <c:v>44743</c:v>
                </c:pt>
                <c:pt idx="14">
                  <c:v>44713</c:v>
                </c:pt>
                <c:pt idx="15">
                  <c:v>44682</c:v>
                </c:pt>
                <c:pt idx="16">
                  <c:v>44652</c:v>
                </c:pt>
                <c:pt idx="17">
                  <c:v>44621</c:v>
                </c:pt>
                <c:pt idx="18">
                  <c:v>44593</c:v>
                </c:pt>
                <c:pt idx="19">
                  <c:v>44562</c:v>
                </c:pt>
                <c:pt idx="20">
                  <c:v>44531</c:v>
                </c:pt>
                <c:pt idx="21">
                  <c:v>44501</c:v>
                </c:pt>
                <c:pt idx="22">
                  <c:v>44470</c:v>
                </c:pt>
              </c:numCache>
            </c:numRef>
          </c:cat>
          <c:val>
            <c:numRef>
              <c:f>'Initial portfolio Final'!$V$2:$V$24</c:f>
              <c:numCache>
                <c:formatCode>0.00%</c:formatCode>
                <c:ptCount val="23"/>
                <c:pt idx="0">
                  <c:v>-1.6145270388061794E-2</c:v>
                </c:pt>
                <c:pt idx="1">
                  <c:v>3.1138913980379268E-2</c:v>
                </c:pt>
                <c:pt idx="2">
                  <c:v>6.4727512841431301E-2</c:v>
                </c:pt>
                <c:pt idx="3">
                  <c:v>2.4823239348792381E-3</c:v>
                </c:pt>
                <c:pt idx="4">
                  <c:v>1.464236088297044E-2</c:v>
                </c:pt>
                <c:pt idx="5">
                  <c:v>3.5051572358727023E-2</c:v>
                </c:pt>
                <c:pt idx="6">
                  <c:v>-2.6112446646715304E-2</c:v>
                </c:pt>
                <c:pt idx="7">
                  <c:v>6.1752832400052027E-2</c:v>
                </c:pt>
                <c:pt idx="8">
                  <c:v>-5.8971449299161094E-2</c:v>
                </c:pt>
                <c:pt idx="9">
                  <c:v>5.3752860293699856E-2</c:v>
                </c:pt>
                <c:pt idx="10">
                  <c:v>7.9863454576893256E-2</c:v>
                </c:pt>
                <c:pt idx="11">
                  <c:v>-9.3395701643489315E-2</c:v>
                </c:pt>
                <c:pt idx="12">
                  <c:v>-4.2440119216810457E-2</c:v>
                </c:pt>
                <c:pt idx="13">
                  <c:v>9.1116347632205885E-2</c:v>
                </c:pt>
                <c:pt idx="14">
                  <c:v>-8.3919993223866451E-2</c:v>
                </c:pt>
                <c:pt idx="15">
                  <c:v>5.3243883608722342E-5</c:v>
                </c:pt>
                <c:pt idx="16">
                  <c:v>-8.7956719149039353E-2</c:v>
                </c:pt>
                <c:pt idx="17">
                  <c:v>3.5808760822993335E-2</c:v>
                </c:pt>
                <c:pt idx="18">
                  <c:v>-3.139373941158885E-2</c:v>
                </c:pt>
                <c:pt idx="19">
                  <c:v>-5.2585089106999772E-2</c:v>
                </c:pt>
                <c:pt idx="20">
                  <c:v>4.3612874972629889E-2</c:v>
                </c:pt>
                <c:pt idx="21">
                  <c:v>-8.3337314184714906E-3</c:v>
                </c:pt>
                <c:pt idx="22">
                  <c:v>6.9143873301234615E-2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C7-4A12-BA48-995503C1A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97229951"/>
        <c:axId val="1174456159"/>
      </c:barChart>
      <c:dateAx>
        <c:axId val="109722995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456159"/>
        <c:crosses val="autoZero"/>
        <c:auto val="1"/>
        <c:lblOffset val="100"/>
        <c:baseTimeUnit val="months"/>
      </c:dateAx>
      <c:valAx>
        <c:axId val="117445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29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95A3-45D1-9D61-643D5416A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1246623"/>
        <c:axId val="541749087"/>
      </c:barChart>
      <c:catAx>
        <c:axId val="59124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49087"/>
        <c:crosses val="autoZero"/>
        <c:auto val="1"/>
        <c:lblAlgn val="ctr"/>
        <c:lblOffset val="100"/>
        <c:noMultiLvlLbl val="0"/>
      </c:catAx>
      <c:valAx>
        <c:axId val="54174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24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Passive Portfolio 1-day return probability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D085-4CFD-AF7F-2407704D2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3011151"/>
        <c:axId val="590486479"/>
      </c:barChart>
      <c:catAx>
        <c:axId val="593011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0486479"/>
        <c:crosses val="autoZero"/>
        <c:auto val="1"/>
        <c:lblAlgn val="ctr"/>
        <c:lblOffset val="100"/>
        <c:noMultiLvlLbl val="0"/>
      </c:catAx>
      <c:valAx>
        <c:axId val="59048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Freqyency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3011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portfolio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solidFill>
                <a:schemeClr val="accent1">
                  <a:alpha val="62000"/>
                </a:schemeClr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VaR!$S$140:$S$177</c:f>
              <c:numCache>
                <c:formatCode>0.00%</c:formatCode>
                <c:ptCount val="38"/>
                <c:pt idx="0" formatCode="0%">
                  <c:v>-0.2</c:v>
                </c:pt>
                <c:pt idx="1">
                  <c:v>-0.19</c:v>
                </c:pt>
                <c:pt idx="2">
                  <c:v>-0.18</c:v>
                </c:pt>
                <c:pt idx="3">
                  <c:v>-0.16999999999999998</c:v>
                </c:pt>
                <c:pt idx="4">
                  <c:v>-0.15999999999999998</c:v>
                </c:pt>
                <c:pt idx="5">
                  <c:v>-0.14999999999999997</c:v>
                </c:pt>
                <c:pt idx="6">
                  <c:v>-0.13999999999999996</c:v>
                </c:pt>
                <c:pt idx="7">
                  <c:v>-0.12999999999999995</c:v>
                </c:pt>
                <c:pt idx="8">
                  <c:v>-0.11999999999999995</c:v>
                </c:pt>
                <c:pt idx="9">
                  <c:v>-0.10999999999999996</c:v>
                </c:pt>
                <c:pt idx="10">
                  <c:v>-9.9999999999999964E-2</c:v>
                </c:pt>
                <c:pt idx="11">
                  <c:v>-8.9999999999999969E-2</c:v>
                </c:pt>
                <c:pt idx="12">
                  <c:v>-7.9999999999999974E-2</c:v>
                </c:pt>
                <c:pt idx="13">
                  <c:v>-6.9999999999999979E-2</c:v>
                </c:pt>
                <c:pt idx="14">
                  <c:v>-5.9999999999999977E-2</c:v>
                </c:pt>
                <c:pt idx="15">
                  <c:v>-4.9999999999999975E-2</c:v>
                </c:pt>
                <c:pt idx="16">
                  <c:v>-3.9999999999999973E-2</c:v>
                </c:pt>
                <c:pt idx="17">
                  <c:v>-2.9999999999999971E-2</c:v>
                </c:pt>
                <c:pt idx="18">
                  <c:v>-1.9999999999999969E-2</c:v>
                </c:pt>
                <c:pt idx="19">
                  <c:v>-9.999999999999969E-3</c:v>
                </c:pt>
                <c:pt idx="20">
                  <c:v>3.1225022567582528E-17</c:v>
                </c:pt>
                <c:pt idx="21">
                  <c:v>1.0000000000000031E-2</c:v>
                </c:pt>
                <c:pt idx="22">
                  <c:v>2.0000000000000032E-2</c:v>
                </c:pt>
                <c:pt idx="23">
                  <c:v>3.0000000000000034E-2</c:v>
                </c:pt>
                <c:pt idx="24">
                  <c:v>4.0000000000000036E-2</c:v>
                </c:pt>
                <c:pt idx="25">
                  <c:v>5.0000000000000037E-2</c:v>
                </c:pt>
                <c:pt idx="26">
                  <c:v>6.0000000000000039E-2</c:v>
                </c:pt>
                <c:pt idx="27">
                  <c:v>7.0000000000000034E-2</c:v>
                </c:pt>
                <c:pt idx="28">
                  <c:v>8.0000000000000029E-2</c:v>
                </c:pt>
                <c:pt idx="29">
                  <c:v>9.0000000000000024E-2</c:v>
                </c:pt>
                <c:pt idx="30">
                  <c:v>0.10000000000000002</c:v>
                </c:pt>
                <c:pt idx="31">
                  <c:v>0.11000000000000001</c:v>
                </c:pt>
                <c:pt idx="32">
                  <c:v>0.12000000000000001</c:v>
                </c:pt>
                <c:pt idx="33">
                  <c:v>0.13</c:v>
                </c:pt>
                <c:pt idx="34">
                  <c:v>0.14000000000000001</c:v>
                </c:pt>
                <c:pt idx="35">
                  <c:v>0.15000000000000002</c:v>
                </c:pt>
                <c:pt idx="36">
                  <c:v>0.16000000000000003</c:v>
                </c:pt>
                <c:pt idx="37">
                  <c:v>0.17000000000000004</c:v>
                </c:pt>
              </c:numCache>
            </c:numRef>
          </c:cat>
          <c:val>
            <c:numRef>
              <c:f>VaR!$U$140:$U$177</c:f>
              <c:numCache>
                <c:formatCode>0%</c:formatCode>
                <c:ptCount val="38"/>
                <c:pt idx="0">
                  <c:v>0</c:v>
                </c:pt>
                <c:pt idx="1">
                  <c:v>8.5836909871244631E-4</c:v>
                </c:pt>
                <c:pt idx="2">
                  <c:v>0</c:v>
                </c:pt>
                <c:pt idx="3">
                  <c:v>0</c:v>
                </c:pt>
                <c:pt idx="4">
                  <c:v>8.5836909871244631E-4</c:v>
                </c:pt>
                <c:pt idx="5">
                  <c:v>0</c:v>
                </c:pt>
                <c:pt idx="6">
                  <c:v>8.5836909871244631E-4</c:v>
                </c:pt>
                <c:pt idx="7">
                  <c:v>8.5836909871244631E-4</c:v>
                </c:pt>
                <c:pt idx="8">
                  <c:v>0</c:v>
                </c:pt>
                <c:pt idx="9">
                  <c:v>8.5836909871244631E-4</c:v>
                </c:pt>
                <c:pt idx="10">
                  <c:v>0</c:v>
                </c:pt>
                <c:pt idx="11">
                  <c:v>8.5836909871244631E-4</c:v>
                </c:pt>
                <c:pt idx="12">
                  <c:v>3.4334763948497852E-3</c:v>
                </c:pt>
                <c:pt idx="13">
                  <c:v>6.0085836909871248E-3</c:v>
                </c:pt>
                <c:pt idx="14">
                  <c:v>1.0300429184549357E-2</c:v>
                </c:pt>
                <c:pt idx="15">
                  <c:v>8.5836909871244635E-3</c:v>
                </c:pt>
                <c:pt idx="16">
                  <c:v>2.575107296137339E-2</c:v>
                </c:pt>
                <c:pt idx="17">
                  <c:v>4.034334763948498E-2</c:v>
                </c:pt>
                <c:pt idx="18">
                  <c:v>5.8369098712446353E-2</c:v>
                </c:pt>
                <c:pt idx="19">
                  <c:v>0.11416309012875536</c:v>
                </c:pt>
                <c:pt idx="20">
                  <c:v>0.19399141630901287</c:v>
                </c:pt>
                <c:pt idx="21">
                  <c:v>0.18454935622317598</c:v>
                </c:pt>
                <c:pt idx="22">
                  <c:v>0.14763948497854076</c:v>
                </c:pt>
                <c:pt idx="23">
                  <c:v>8.7553648068669526E-2</c:v>
                </c:pt>
                <c:pt idx="24">
                  <c:v>4.8927038626609444E-2</c:v>
                </c:pt>
                <c:pt idx="25">
                  <c:v>2.7467811158798282E-2</c:v>
                </c:pt>
                <c:pt idx="26">
                  <c:v>1.8025751072961373E-2</c:v>
                </c:pt>
                <c:pt idx="27">
                  <c:v>6.8669527896995704E-3</c:v>
                </c:pt>
                <c:pt idx="28">
                  <c:v>8.5836909871244635E-3</c:v>
                </c:pt>
                <c:pt idx="29">
                  <c:v>8.5836909871244631E-4</c:v>
                </c:pt>
                <c:pt idx="30">
                  <c:v>8.5836909871244631E-4</c:v>
                </c:pt>
                <c:pt idx="31">
                  <c:v>1.7167381974248926E-3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8.5836909871244631E-4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D-4988-A1EC-0FDCB84B8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86381776"/>
        <c:axId val="1797152032"/>
      </c:barChart>
      <c:catAx>
        <c:axId val="1786381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152032"/>
        <c:crosses val="autoZero"/>
        <c:auto val="1"/>
        <c:lblAlgn val="ctr"/>
        <c:lblOffset val="100"/>
        <c:noMultiLvlLbl val="0"/>
      </c:catAx>
      <c:valAx>
        <c:axId val="179715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38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Total payoff with NVDA's</a:t>
            </a:r>
            <a:r>
              <a:rPr lang="en-US" baseline="0"/>
              <a:t> fluctuations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Options!$H$1</c:f>
              <c:strCache>
                <c:ptCount val="1"/>
                <c:pt idx="0">
                  <c:v> Payoff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Options!$G$2:$G$25</c:f>
              <c:numCache>
                <c:formatCode>_("$"* #,##0.00_);_("$"* \(#,##0.00\);_("$"* "-"??_);_(@_)</c:formatCode>
                <c:ptCount val="24"/>
                <c:pt idx="0">
                  <c:v>429</c:v>
                </c:pt>
                <c:pt idx="1">
                  <c:v>432</c:v>
                </c:pt>
                <c:pt idx="2">
                  <c:v>435</c:v>
                </c:pt>
                <c:pt idx="3">
                  <c:v>438</c:v>
                </c:pt>
                <c:pt idx="4">
                  <c:v>441</c:v>
                </c:pt>
                <c:pt idx="5">
                  <c:v>444</c:v>
                </c:pt>
                <c:pt idx="6">
                  <c:v>447</c:v>
                </c:pt>
                <c:pt idx="7">
                  <c:v>450</c:v>
                </c:pt>
                <c:pt idx="8">
                  <c:v>453</c:v>
                </c:pt>
                <c:pt idx="9">
                  <c:v>456</c:v>
                </c:pt>
                <c:pt idx="10">
                  <c:v>459</c:v>
                </c:pt>
                <c:pt idx="11">
                  <c:v>462</c:v>
                </c:pt>
                <c:pt idx="12">
                  <c:v>465</c:v>
                </c:pt>
                <c:pt idx="13">
                  <c:v>468</c:v>
                </c:pt>
                <c:pt idx="14">
                  <c:v>471</c:v>
                </c:pt>
                <c:pt idx="17">
                  <c:v>474</c:v>
                </c:pt>
                <c:pt idx="18">
                  <c:v>477</c:v>
                </c:pt>
                <c:pt idx="19">
                  <c:v>480</c:v>
                </c:pt>
                <c:pt idx="20">
                  <c:v>483</c:v>
                </c:pt>
                <c:pt idx="21">
                  <c:v>486</c:v>
                </c:pt>
                <c:pt idx="22">
                  <c:v>489</c:v>
                </c:pt>
                <c:pt idx="23">
                  <c:v>492</c:v>
                </c:pt>
              </c:numCache>
            </c:numRef>
          </c:cat>
          <c:val>
            <c:numRef>
              <c:f>Options!$H$2:$H$25</c:f>
              <c:numCache>
                <c:formatCode>_("$"* #,##0.00_);_("$"* \(#,##0.00\);_("$"* "-"??_);_(@_)</c:formatCode>
                <c:ptCount val="24"/>
                <c:pt idx="0">
                  <c:v>25833.5</c:v>
                </c:pt>
                <c:pt idx="1">
                  <c:v>25830.5</c:v>
                </c:pt>
                <c:pt idx="2">
                  <c:v>25827.5</c:v>
                </c:pt>
                <c:pt idx="3">
                  <c:v>25824.5</c:v>
                </c:pt>
                <c:pt idx="4">
                  <c:v>25821.5</c:v>
                </c:pt>
                <c:pt idx="5">
                  <c:v>25818.5</c:v>
                </c:pt>
                <c:pt idx="6">
                  <c:v>25815.5</c:v>
                </c:pt>
                <c:pt idx="7">
                  <c:v>25812.5</c:v>
                </c:pt>
                <c:pt idx="8">
                  <c:v>25809.5</c:v>
                </c:pt>
                <c:pt idx="9">
                  <c:v>25806.5</c:v>
                </c:pt>
                <c:pt idx="10">
                  <c:v>25803.5</c:v>
                </c:pt>
                <c:pt idx="11">
                  <c:v>25800.5</c:v>
                </c:pt>
                <c:pt idx="12">
                  <c:v>25797.5</c:v>
                </c:pt>
                <c:pt idx="13">
                  <c:v>-25800</c:v>
                </c:pt>
                <c:pt idx="14">
                  <c:v>-25800</c:v>
                </c:pt>
                <c:pt idx="17">
                  <c:v>-25800</c:v>
                </c:pt>
                <c:pt idx="18">
                  <c:v>-25800</c:v>
                </c:pt>
                <c:pt idx="19">
                  <c:v>-25800</c:v>
                </c:pt>
                <c:pt idx="20">
                  <c:v>-25800</c:v>
                </c:pt>
                <c:pt idx="21">
                  <c:v>-25800</c:v>
                </c:pt>
                <c:pt idx="22">
                  <c:v>-25800</c:v>
                </c:pt>
                <c:pt idx="23">
                  <c:v>-25800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51-4011-94DA-F41649C0C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2907695"/>
        <c:axId val="1148334783"/>
      </c:lineChart>
      <c:catAx>
        <c:axId val="1492907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Spot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334783"/>
        <c:crosses val="autoZero"/>
        <c:auto val="1"/>
        <c:lblAlgn val="ctr"/>
        <c:lblOffset val="100"/>
        <c:noMultiLvlLbl val="0"/>
      </c:catAx>
      <c:valAx>
        <c:axId val="114833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Payoffs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907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Options!$M$1</c:f>
              <c:strCache>
                <c:ptCount val="1"/>
                <c:pt idx="0">
                  <c:v> Gain/Loss 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4000"/>
                </a:srgbClr>
              </a:outerShdw>
            </a:effectLst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4F3-4218-8E1E-AD103C67BB6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4F3-4218-8E1E-AD103C67BB6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4F3-4218-8E1E-AD103C67BB6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4F3-4218-8E1E-AD103C67BB6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4F3-4218-8E1E-AD103C67BB6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4F3-4218-8E1E-AD103C67BB6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4F3-4218-8E1E-AD103C67BB6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4F3-4218-8E1E-AD103C67BB6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4F3-4218-8E1E-AD103C67BB6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4F3-4218-8E1E-AD103C67BB6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4F3-4218-8E1E-AD103C67BB6A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4F3-4218-8E1E-AD103C67BB6A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F4F3-4218-8E1E-AD103C67BB6A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F4F3-4218-8E1E-AD103C67BB6A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F4F3-4218-8E1E-AD103C67BB6A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F4F3-4218-8E1E-AD103C67BB6A}"/>
                </c:ext>
              </c:extLst>
            </c:dLbl>
            <c:dLbl>
              <c:idx val="16"/>
              <c:layout>
                <c:manualLayout>
                  <c:x val="5.5755981969305674E-2"/>
                  <c:y val="-0.3338931659485703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F4F3-4218-8E1E-AD103C67BB6A}"/>
                </c:ext>
              </c:extLst>
            </c:dLbl>
            <c:dLbl>
              <c:idx val="17"/>
              <c:layout>
                <c:manualLayout>
                  <c:x val="0.17841914230177805"/>
                  <c:y val="-0.2108798942833075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F4F3-4218-8E1E-AD103C67BB6A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F4F3-4218-8E1E-AD103C67BB6A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4F3-4218-8E1E-AD103C67BB6A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4F3-4218-8E1E-AD103C67BB6A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4F3-4218-8E1E-AD103C67BB6A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4F3-4218-8E1E-AD103C67BB6A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4F3-4218-8E1E-AD103C67BB6A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4F3-4218-8E1E-AD103C67BB6A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4F3-4218-8E1E-AD103C67BB6A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4F3-4218-8E1E-AD103C67BB6A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4F3-4218-8E1E-AD103C67BB6A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4F3-4218-8E1E-AD103C67BB6A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4F3-4218-8E1E-AD103C67BB6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Options!$L$2:$L$31</c:f>
              <c:numCache>
                <c:formatCode>_("$"* #,##0.00_);_("$"* \(#,##0.00\);_("$"* "-"??_);_(@_)</c:formatCode>
                <c:ptCount val="30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453.79</c:v>
                </c:pt>
                <c:pt idx="17">
                  <c:v>462.5</c:v>
                </c:pt>
                <c:pt idx="18">
                  <c:v>480</c:v>
                </c:pt>
                <c:pt idx="19">
                  <c:v>510</c:v>
                </c:pt>
                <c:pt idx="20">
                  <c:v>540</c:v>
                </c:pt>
                <c:pt idx="21">
                  <c:v>570</c:v>
                </c:pt>
                <c:pt idx="22">
                  <c:v>600</c:v>
                </c:pt>
                <c:pt idx="23">
                  <c:v>630</c:v>
                </c:pt>
                <c:pt idx="24">
                  <c:v>660</c:v>
                </c:pt>
                <c:pt idx="25">
                  <c:v>690</c:v>
                </c:pt>
                <c:pt idx="26">
                  <c:v>720</c:v>
                </c:pt>
                <c:pt idx="27">
                  <c:v>750</c:v>
                </c:pt>
                <c:pt idx="28">
                  <c:v>780</c:v>
                </c:pt>
                <c:pt idx="29">
                  <c:v>810</c:v>
                </c:pt>
              </c:numCache>
            </c:numRef>
          </c:xVal>
          <c:yVal>
            <c:numRef>
              <c:f>Options!$M$2:$M$31</c:f>
              <c:numCache>
                <c:formatCode>_("$"* #,##0.00_);_("$"* \(#,##0.00\);_("$"* "-"??_);_(@_)</c:formatCode>
                <c:ptCount val="30"/>
                <c:pt idx="0">
                  <c:v>436700</c:v>
                </c:pt>
                <c:pt idx="1">
                  <c:v>406700</c:v>
                </c:pt>
                <c:pt idx="2">
                  <c:v>376700</c:v>
                </c:pt>
                <c:pt idx="3">
                  <c:v>346700</c:v>
                </c:pt>
                <c:pt idx="4">
                  <c:v>316700</c:v>
                </c:pt>
                <c:pt idx="5">
                  <c:v>286700</c:v>
                </c:pt>
                <c:pt idx="6">
                  <c:v>256700</c:v>
                </c:pt>
                <c:pt idx="7">
                  <c:v>226700</c:v>
                </c:pt>
                <c:pt idx="8">
                  <c:v>196700</c:v>
                </c:pt>
                <c:pt idx="9">
                  <c:v>166700</c:v>
                </c:pt>
                <c:pt idx="10">
                  <c:v>136700</c:v>
                </c:pt>
                <c:pt idx="11">
                  <c:v>106700</c:v>
                </c:pt>
                <c:pt idx="12">
                  <c:v>76700</c:v>
                </c:pt>
                <c:pt idx="13">
                  <c:v>46700</c:v>
                </c:pt>
                <c:pt idx="14">
                  <c:v>16700</c:v>
                </c:pt>
                <c:pt idx="15">
                  <c:v>-13300</c:v>
                </c:pt>
                <c:pt idx="16">
                  <c:v>-17090.000000000022</c:v>
                </c:pt>
                <c:pt idx="17">
                  <c:v>-25800</c:v>
                </c:pt>
                <c:pt idx="18">
                  <c:v>-25800</c:v>
                </c:pt>
                <c:pt idx="19">
                  <c:v>-25800</c:v>
                </c:pt>
                <c:pt idx="20">
                  <c:v>-25800</c:v>
                </c:pt>
                <c:pt idx="21">
                  <c:v>-25800</c:v>
                </c:pt>
                <c:pt idx="22">
                  <c:v>-25800</c:v>
                </c:pt>
                <c:pt idx="23">
                  <c:v>-25800</c:v>
                </c:pt>
                <c:pt idx="24">
                  <c:v>-25800</c:v>
                </c:pt>
                <c:pt idx="25">
                  <c:v>-25800</c:v>
                </c:pt>
                <c:pt idx="26">
                  <c:v>-25800</c:v>
                </c:pt>
                <c:pt idx="27">
                  <c:v>-25800</c:v>
                </c:pt>
                <c:pt idx="28">
                  <c:v>-25800</c:v>
                </c:pt>
                <c:pt idx="29">
                  <c:v>-25800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F3-4218-8E1E-AD103C67B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142047"/>
        <c:axId val="1597340303"/>
      </c:scatterChart>
      <c:valAx>
        <c:axId val="165914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Spot</a:t>
                </a:r>
                <a:r>
                  <a:rPr lang="en-US" baseline="0"/>
                  <a:t> 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340303"/>
        <c:crosses val="autoZero"/>
        <c:crossBetween val="midCat"/>
      </c:valAx>
      <c:valAx>
        <c:axId val="159734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14204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Options!$M$1</c:f>
              <c:strCache>
                <c:ptCount val="1"/>
                <c:pt idx="0">
                  <c:v> Gain/Loss 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5000"/>
                  </a:srgbClr>
                </a:outerShdw>
              </a:effectLst>
            </c:spPr>
          </c:marker>
          <c:dPt>
            <c:idx val="24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 cap="rnd">
                  <a:noFill/>
                  <a:round/>
                </a:ln>
                <a:effectLst>
                  <a:outerShdw blurRad="57150" dist="19050" dir="5400000" algn="ctr" rotWithShape="0">
                    <a:srgbClr val="000000">
                      <a:alpha val="65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9A4-45C5-8745-81D651A0B76C}"/>
              </c:ext>
            </c:extLst>
          </c:dPt>
          <c:xVal>
            <c:numRef>
              <c:f>Options!$L$2:$L$31</c:f>
              <c:numCache>
                <c:formatCode>_("$"* #,##0.00_);_("$"* \(#,##0.00\);_("$"* "-"??_);_(@_)</c:formatCode>
                <c:ptCount val="30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453.79</c:v>
                </c:pt>
                <c:pt idx="17">
                  <c:v>462.5</c:v>
                </c:pt>
                <c:pt idx="18">
                  <c:v>480</c:v>
                </c:pt>
                <c:pt idx="19">
                  <c:v>510</c:v>
                </c:pt>
                <c:pt idx="20">
                  <c:v>540</c:v>
                </c:pt>
                <c:pt idx="21">
                  <c:v>570</c:v>
                </c:pt>
                <c:pt idx="22">
                  <c:v>600</c:v>
                </c:pt>
                <c:pt idx="23">
                  <c:v>630</c:v>
                </c:pt>
                <c:pt idx="24">
                  <c:v>660</c:v>
                </c:pt>
                <c:pt idx="25">
                  <c:v>690</c:v>
                </c:pt>
                <c:pt idx="26">
                  <c:v>720</c:v>
                </c:pt>
                <c:pt idx="27">
                  <c:v>750</c:v>
                </c:pt>
                <c:pt idx="28">
                  <c:v>780</c:v>
                </c:pt>
                <c:pt idx="29">
                  <c:v>810</c:v>
                </c:pt>
              </c:numCache>
            </c:numRef>
          </c:xVal>
          <c:yVal>
            <c:numRef>
              <c:f>Options!$M$2:$M$31</c:f>
              <c:numCache>
                <c:formatCode>_("$"* #,##0.00_);_("$"* \(#,##0.00\);_("$"* "-"??_);_(@_)</c:formatCode>
                <c:ptCount val="30"/>
                <c:pt idx="0">
                  <c:v>436700</c:v>
                </c:pt>
                <c:pt idx="1">
                  <c:v>406700</c:v>
                </c:pt>
                <c:pt idx="2">
                  <c:v>376700</c:v>
                </c:pt>
                <c:pt idx="3">
                  <c:v>346700</c:v>
                </c:pt>
                <c:pt idx="4">
                  <c:v>316700</c:v>
                </c:pt>
                <c:pt idx="5">
                  <c:v>286700</c:v>
                </c:pt>
                <c:pt idx="6">
                  <c:v>256700</c:v>
                </c:pt>
                <c:pt idx="7">
                  <c:v>226700</c:v>
                </c:pt>
                <c:pt idx="8">
                  <c:v>196700</c:v>
                </c:pt>
                <c:pt idx="9">
                  <c:v>166700</c:v>
                </c:pt>
                <c:pt idx="10">
                  <c:v>136700</c:v>
                </c:pt>
                <c:pt idx="11">
                  <c:v>106700</c:v>
                </c:pt>
                <c:pt idx="12">
                  <c:v>76700</c:v>
                </c:pt>
                <c:pt idx="13">
                  <c:v>46700</c:v>
                </c:pt>
                <c:pt idx="14">
                  <c:v>16700</c:v>
                </c:pt>
                <c:pt idx="15">
                  <c:v>-13300</c:v>
                </c:pt>
                <c:pt idx="16">
                  <c:v>-17090.000000000022</c:v>
                </c:pt>
                <c:pt idx="17">
                  <c:v>-25800</c:v>
                </c:pt>
                <c:pt idx="18">
                  <c:v>-25800</c:v>
                </c:pt>
                <c:pt idx="19">
                  <c:v>-25800</c:v>
                </c:pt>
                <c:pt idx="20">
                  <c:v>-25800</c:v>
                </c:pt>
                <c:pt idx="21">
                  <c:v>-25800</c:v>
                </c:pt>
                <c:pt idx="22">
                  <c:v>-25800</c:v>
                </c:pt>
                <c:pt idx="23">
                  <c:v>-25800</c:v>
                </c:pt>
                <c:pt idx="24">
                  <c:v>-25800</c:v>
                </c:pt>
                <c:pt idx="25">
                  <c:v>-25800</c:v>
                </c:pt>
                <c:pt idx="26">
                  <c:v>-25800</c:v>
                </c:pt>
                <c:pt idx="27">
                  <c:v>-25800</c:v>
                </c:pt>
                <c:pt idx="28">
                  <c:v>-25800</c:v>
                </c:pt>
                <c:pt idx="29">
                  <c:v>-25800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A4-45C5-8745-81D651A0B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673375"/>
        <c:axId val="1597367183"/>
      </c:scatterChart>
      <c:valAx>
        <c:axId val="160467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367183"/>
        <c:crosses val="autoZero"/>
        <c:crossBetween val="midCat"/>
      </c:valAx>
      <c:valAx>
        <c:axId val="159736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673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Options!$M$1</c:f>
              <c:strCache>
                <c:ptCount val="1"/>
                <c:pt idx="0">
                  <c:v> Gain/Loss 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Options!$L$2:$L$31</c:f>
              <c:numCache>
                <c:formatCode>_("$"* #,##0.00_);_("$"* \(#,##0.00\);_("$"* "-"??_);_(@_)</c:formatCode>
                <c:ptCount val="30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453.79</c:v>
                </c:pt>
                <c:pt idx="17">
                  <c:v>462.5</c:v>
                </c:pt>
                <c:pt idx="18">
                  <c:v>480</c:v>
                </c:pt>
                <c:pt idx="19">
                  <c:v>510</c:v>
                </c:pt>
                <c:pt idx="20">
                  <c:v>540</c:v>
                </c:pt>
                <c:pt idx="21">
                  <c:v>570</c:v>
                </c:pt>
                <c:pt idx="22">
                  <c:v>600</c:v>
                </c:pt>
                <c:pt idx="23">
                  <c:v>630</c:v>
                </c:pt>
                <c:pt idx="24">
                  <c:v>660</c:v>
                </c:pt>
                <c:pt idx="25">
                  <c:v>690</c:v>
                </c:pt>
                <c:pt idx="26">
                  <c:v>720</c:v>
                </c:pt>
                <c:pt idx="27">
                  <c:v>750</c:v>
                </c:pt>
                <c:pt idx="28">
                  <c:v>780</c:v>
                </c:pt>
                <c:pt idx="29">
                  <c:v>810</c:v>
                </c:pt>
              </c:numCache>
            </c:numRef>
          </c:xVal>
          <c:yVal>
            <c:numRef>
              <c:f>Options!$M$2:$M$31</c:f>
              <c:numCache>
                <c:formatCode>_("$"* #,##0.00_);_("$"* \(#,##0.00\);_("$"* "-"??_);_(@_)</c:formatCode>
                <c:ptCount val="30"/>
                <c:pt idx="0">
                  <c:v>436700</c:v>
                </c:pt>
                <c:pt idx="1">
                  <c:v>406700</c:v>
                </c:pt>
                <c:pt idx="2">
                  <c:v>376700</c:v>
                </c:pt>
                <c:pt idx="3">
                  <c:v>346700</c:v>
                </c:pt>
                <c:pt idx="4">
                  <c:v>316700</c:v>
                </c:pt>
                <c:pt idx="5">
                  <c:v>286700</c:v>
                </c:pt>
                <c:pt idx="6">
                  <c:v>256700</c:v>
                </c:pt>
                <c:pt idx="7">
                  <c:v>226700</c:v>
                </c:pt>
                <c:pt idx="8">
                  <c:v>196700</c:v>
                </c:pt>
                <c:pt idx="9">
                  <c:v>166700</c:v>
                </c:pt>
                <c:pt idx="10">
                  <c:v>136700</c:v>
                </c:pt>
                <c:pt idx="11">
                  <c:v>106700</c:v>
                </c:pt>
                <c:pt idx="12">
                  <c:v>76700</c:v>
                </c:pt>
                <c:pt idx="13">
                  <c:v>46700</c:v>
                </c:pt>
                <c:pt idx="14">
                  <c:v>16700</c:v>
                </c:pt>
                <c:pt idx="15">
                  <c:v>-13300</c:v>
                </c:pt>
                <c:pt idx="16">
                  <c:v>-17090.000000000022</c:v>
                </c:pt>
                <c:pt idx="17">
                  <c:v>-25800</c:v>
                </c:pt>
                <c:pt idx="18">
                  <c:v>-25800</c:v>
                </c:pt>
                <c:pt idx="19">
                  <c:v>-25800</c:v>
                </c:pt>
                <c:pt idx="20">
                  <c:v>-25800</c:v>
                </c:pt>
                <c:pt idx="21">
                  <c:v>-25800</c:v>
                </c:pt>
                <c:pt idx="22">
                  <c:v>-25800</c:v>
                </c:pt>
                <c:pt idx="23">
                  <c:v>-25800</c:v>
                </c:pt>
                <c:pt idx="24">
                  <c:v>-25800</c:v>
                </c:pt>
                <c:pt idx="25">
                  <c:v>-25800</c:v>
                </c:pt>
                <c:pt idx="26">
                  <c:v>-25800</c:v>
                </c:pt>
                <c:pt idx="27">
                  <c:v>-25800</c:v>
                </c:pt>
                <c:pt idx="28">
                  <c:v>-25800</c:v>
                </c:pt>
                <c:pt idx="29">
                  <c:v>-25800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FE-4912-B66A-3203E7A05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321215"/>
        <c:axId val="1597359503"/>
      </c:scatterChart>
      <c:valAx>
        <c:axId val="164532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359503"/>
        <c:crosses val="autoZero"/>
        <c:crossBetween val="midCat"/>
      </c:valAx>
      <c:valAx>
        <c:axId val="159735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32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Porfolio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'Initial portfolio Final'!$N$1</c:f>
              <c:strCache>
                <c:ptCount val="1"/>
                <c:pt idx="0">
                  <c:v>Allocation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FEE-4440-8347-C352A3D34F0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FEE-4440-8347-C352A3D34F0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FEE-4440-8347-C352A3D34F0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FEE-4440-8347-C352A3D34F0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FEE-4440-8347-C352A3D34F0C}"/>
              </c:ext>
            </c:extLst>
          </c:dPt>
          <c:cat>
            <c:strRef>
              <c:f>'Initial portfolio Final'!$M$2:$M$6</c:f>
              <c:strCache>
                <c:ptCount val="5"/>
                <c:pt idx="0">
                  <c:v>TSLA</c:v>
                </c:pt>
                <c:pt idx="1">
                  <c:v>NVDA</c:v>
                </c:pt>
                <c:pt idx="2">
                  <c:v>CVX</c:v>
                </c:pt>
                <c:pt idx="3">
                  <c:v>AMD</c:v>
                </c:pt>
                <c:pt idx="4">
                  <c:v>MSFT</c:v>
                </c:pt>
              </c:strCache>
            </c:strRef>
          </c:cat>
          <c:val>
            <c:numRef>
              <c:f>'Initial portfolio Final'!$N$2:$N$6</c:f>
              <c:numCache>
                <c:formatCode>0%</c:formatCode>
                <c:ptCount val="5"/>
                <c:pt idx="0">
                  <c:v>0.20254676239353905</c:v>
                </c:pt>
                <c:pt idx="1">
                  <c:v>0.50727237022917182</c:v>
                </c:pt>
                <c:pt idx="2">
                  <c:v>0.22330592753896059</c:v>
                </c:pt>
                <c:pt idx="3">
                  <c:v>3.3512908505084898E-2</c:v>
                </c:pt>
                <c:pt idx="4">
                  <c:v>3.3362031333243676E-2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FEE-4440-8347-C352A3D34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 technology and SP500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'Initial portfolio Final'!$U$1</c:f>
              <c:strCache>
                <c:ptCount val="1"/>
                <c:pt idx="0">
                  <c:v>Technology return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'Initial portfolio Final'!$T$2:$T$24</c:f>
              <c:numCache>
                <c:formatCode>m/d/yyyy</c:formatCode>
                <c:ptCount val="23"/>
                <c:pt idx="0">
                  <c:v>45139</c:v>
                </c:pt>
                <c:pt idx="1">
                  <c:v>45108</c:v>
                </c:pt>
                <c:pt idx="2">
                  <c:v>45078</c:v>
                </c:pt>
                <c:pt idx="3">
                  <c:v>45047</c:v>
                </c:pt>
                <c:pt idx="4">
                  <c:v>45017</c:v>
                </c:pt>
                <c:pt idx="5">
                  <c:v>44986</c:v>
                </c:pt>
                <c:pt idx="6">
                  <c:v>44958</c:v>
                </c:pt>
                <c:pt idx="7">
                  <c:v>44927</c:v>
                </c:pt>
                <c:pt idx="8">
                  <c:v>44896</c:v>
                </c:pt>
                <c:pt idx="9">
                  <c:v>44866</c:v>
                </c:pt>
                <c:pt idx="10">
                  <c:v>44835</c:v>
                </c:pt>
                <c:pt idx="11">
                  <c:v>44805</c:v>
                </c:pt>
                <c:pt idx="12">
                  <c:v>44774</c:v>
                </c:pt>
                <c:pt idx="13">
                  <c:v>44743</c:v>
                </c:pt>
                <c:pt idx="14">
                  <c:v>44713</c:v>
                </c:pt>
                <c:pt idx="15">
                  <c:v>44682</c:v>
                </c:pt>
                <c:pt idx="16">
                  <c:v>44652</c:v>
                </c:pt>
                <c:pt idx="17">
                  <c:v>44621</c:v>
                </c:pt>
                <c:pt idx="18">
                  <c:v>44593</c:v>
                </c:pt>
                <c:pt idx="19">
                  <c:v>44562</c:v>
                </c:pt>
                <c:pt idx="20">
                  <c:v>44531</c:v>
                </c:pt>
                <c:pt idx="21">
                  <c:v>44501</c:v>
                </c:pt>
                <c:pt idx="22">
                  <c:v>44470</c:v>
                </c:pt>
              </c:numCache>
            </c:numRef>
          </c:cat>
          <c:val>
            <c:numRef>
              <c:f>'Initial portfolio Final'!$U$2:$U$24</c:f>
              <c:numCache>
                <c:formatCode>0.00%</c:formatCode>
                <c:ptCount val="23"/>
                <c:pt idx="0">
                  <c:v>-1.8123835685643019E-2</c:v>
                </c:pt>
                <c:pt idx="1">
                  <c:v>2.6346490375267262E-2</c:v>
                </c:pt>
                <c:pt idx="2">
                  <c:v>6.5428305078893745E-2</c:v>
                </c:pt>
                <c:pt idx="3">
                  <c:v>9.2984640929846485E-2</c:v>
                </c:pt>
                <c:pt idx="4">
                  <c:v>4.1303524062143993E-3</c:v>
                </c:pt>
                <c:pt idx="5">
                  <c:v>0.1086837793555433</c:v>
                </c:pt>
                <c:pt idx="6">
                  <c:v>2.9494796275228996E-3</c:v>
                </c:pt>
                <c:pt idx="7">
                  <c:v>9.2578952214344978E-2</c:v>
                </c:pt>
                <c:pt idx="8">
                  <c:v>-8.4232715008431769E-2</c:v>
                </c:pt>
                <c:pt idx="9">
                  <c:v>5.8408817098746235E-2</c:v>
                </c:pt>
                <c:pt idx="10">
                  <c:v>7.7503726140679685E-2</c:v>
                </c:pt>
                <c:pt idx="11">
                  <c:v>-0.12043811054256348</c:v>
                </c:pt>
                <c:pt idx="12">
                  <c:v>-6.259414889399828E-2</c:v>
                </c:pt>
                <c:pt idx="13">
                  <c:v>0.13477282950967151</c:v>
                </c:pt>
                <c:pt idx="14">
                  <c:v>-9.3725793958172043E-2</c:v>
                </c:pt>
                <c:pt idx="15">
                  <c:v>-1.0129136400322758E-2</c:v>
                </c:pt>
                <c:pt idx="16">
                  <c:v>-0.11313124082888937</c:v>
                </c:pt>
                <c:pt idx="17">
                  <c:v>3.4430417237421684E-2</c:v>
                </c:pt>
                <c:pt idx="18">
                  <c:v>-5.0212736031506111E-2</c:v>
                </c:pt>
                <c:pt idx="19">
                  <c:v>-6.922170583229692E-2</c:v>
                </c:pt>
                <c:pt idx="20">
                  <c:v>3.3311914505055995E-2</c:v>
                </c:pt>
                <c:pt idx="21">
                  <c:v>4.2299693327223276E-2</c:v>
                </c:pt>
                <c:pt idx="22">
                  <c:v>8.1218080646390689E-2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65-4B8E-ABCB-DFB36B809731}"/>
            </c:ext>
          </c:extLst>
        </c:ser>
        <c:ser>
          <c:idx val="1"/>
          <c:order val="1"/>
          <c:tx>
            <c:strRef>
              <c:f>'Initial portfolio Final'!$V$1</c:f>
              <c:strCache>
                <c:ptCount val="1"/>
                <c:pt idx="0">
                  <c:v>S&amp;P 500 return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'Initial portfolio Final'!$T$2:$T$24</c:f>
              <c:numCache>
                <c:formatCode>m/d/yyyy</c:formatCode>
                <c:ptCount val="23"/>
                <c:pt idx="0">
                  <c:v>45139</c:v>
                </c:pt>
                <c:pt idx="1">
                  <c:v>45108</c:v>
                </c:pt>
                <c:pt idx="2">
                  <c:v>45078</c:v>
                </c:pt>
                <c:pt idx="3">
                  <c:v>45047</c:v>
                </c:pt>
                <c:pt idx="4">
                  <c:v>45017</c:v>
                </c:pt>
                <c:pt idx="5">
                  <c:v>44986</c:v>
                </c:pt>
                <c:pt idx="6">
                  <c:v>44958</c:v>
                </c:pt>
                <c:pt idx="7">
                  <c:v>44927</c:v>
                </c:pt>
                <c:pt idx="8">
                  <c:v>44896</c:v>
                </c:pt>
                <c:pt idx="9">
                  <c:v>44866</c:v>
                </c:pt>
                <c:pt idx="10">
                  <c:v>44835</c:v>
                </c:pt>
                <c:pt idx="11">
                  <c:v>44805</c:v>
                </c:pt>
                <c:pt idx="12">
                  <c:v>44774</c:v>
                </c:pt>
                <c:pt idx="13">
                  <c:v>44743</c:v>
                </c:pt>
                <c:pt idx="14">
                  <c:v>44713</c:v>
                </c:pt>
                <c:pt idx="15">
                  <c:v>44682</c:v>
                </c:pt>
                <c:pt idx="16">
                  <c:v>44652</c:v>
                </c:pt>
                <c:pt idx="17">
                  <c:v>44621</c:v>
                </c:pt>
                <c:pt idx="18">
                  <c:v>44593</c:v>
                </c:pt>
                <c:pt idx="19">
                  <c:v>44562</c:v>
                </c:pt>
                <c:pt idx="20">
                  <c:v>44531</c:v>
                </c:pt>
                <c:pt idx="21">
                  <c:v>44501</c:v>
                </c:pt>
                <c:pt idx="22">
                  <c:v>44470</c:v>
                </c:pt>
              </c:numCache>
            </c:numRef>
          </c:cat>
          <c:val>
            <c:numRef>
              <c:f>'Initial portfolio Final'!$V$2:$V$24</c:f>
              <c:numCache>
                <c:formatCode>0.00%</c:formatCode>
                <c:ptCount val="23"/>
                <c:pt idx="0">
                  <c:v>-1.6145270388061794E-2</c:v>
                </c:pt>
                <c:pt idx="1">
                  <c:v>3.1138913980379268E-2</c:v>
                </c:pt>
                <c:pt idx="2">
                  <c:v>6.4727512841431301E-2</c:v>
                </c:pt>
                <c:pt idx="3">
                  <c:v>2.4823239348792381E-3</c:v>
                </c:pt>
                <c:pt idx="4">
                  <c:v>1.464236088297044E-2</c:v>
                </c:pt>
                <c:pt idx="5">
                  <c:v>3.5051572358727023E-2</c:v>
                </c:pt>
                <c:pt idx="6">
                  <c:v>-2.6112446646715304E-2</c:v>
                </c:pt>
                <c:pt idx="7">
                  <c:v>6.1752832400052027E-2</c:v>
                </c:pt>
                <c:pt idx="8">
                  <c:v>-5.8971449299161094E-2</c:v>
                </c:pt>
                <c:pt idx="9">
                  <c:v>5.3752860293699856E-2</c:v>
                </c:pt>
                <c:pt idx="10">
                  <c:v>7.9863454576893256E-2</c:v>
                </c:pt>
                <c:pt idx="11">
                  <c:v>-9.3395701643489315E-2</c:v>
                </c:pt>
                <c:pt idx="12">
                  <c:v>-4.2440119216810457E-2</c:v>
                </c:pt>
                <c:pt idx="13">
                  <c:v>9.1116347632205885E-2</c:v>
                </c:pt>
                <c:pt idx="14">
                  <c:v>-8.3919993223866451E-2</c:v>
                </c:pt>
                <c:pt idx="15">
                  <c:v>5.3243883608722342E-5</c:v>
                </c:pt>
                <c:pt idx="16">
                  <c:v>-8.7956719149039353E-2</c:v>
                </c:pt>
                <c:pt idx="17">
                  <c:v>3.5808760822993335E-2</c:v>
                </c:pt>
                <c:pt idx="18">
                  <c:v>-3.139373941158885E-2</c:v>
                </c:pt>
                <c:pt idx="19">
                  <c:v>-5.2585089106999772E-2</c:v>
                </c:pt>
                <c:pt idx="20">
                  <c:v>4.3612874972629889E-2</c:v>
                </c:pt>
                <c:pt idx="21">
                  <c:v>-8.3337314184714906E-3</c:v>
                </c:pt>
                <c:pt idx="22">
                  <c:v>6.9143873301234615E-2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65-4B8E-ABCB-DFB36B809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97229951"/>
        <c:axId val="1174456159"/>
      </c:barChart>
      <c:dateAx>
        <c:axId val="109722995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456159"/>
        <c:crosses val="autoZero"/>
        <c:auto val="1"/>
        <c:lblOffset val="100"/>
        <c:baseTimeUnit val="months"/>
      </c:dateAx>
      <c:valAx>
        <c:axId val="117445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29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32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defRPr>
            </a:pPr>
            <a:r>
              <a:rPr lang="en-US"/>
              <a:t>ROE and ROA of NVDA</a:t>
            </a:r>
          </a:p>
        </c:rich>
      </c:tx>
      <c:layout>
        <c:manualLayout>
          <c:xMode val="edge"/>
          <c:yMode val="edge"/>
          <c:x val="0.3264722222222222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32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Tahoma" panose="020B0604030504040204" pitchFamily="34" charset="0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NVDA!$O$7</c:f>
              <c:strCache>
                <c:ptCount val="1"/>
                <c:pt idx="0">
                  <c:v>ROE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NVDA!$N$8:$N$18</c:f>
              <c:strCache>
                <c:ptCount val="11"/>
                <c:pt idx="0">
                  <c:v>Q2/2013</c:v>
                </c:pt>
                <c:pt idx="1">
                  <c:v>Q2/2014</c:v>
                </c:pt>
                <c:pt idx="2">
                  <c:v>Q2/2015</c:v>
                </c:pt>
                <c:pt idx="3">
                  <c:v>Q2/2016</c:v>
                </c:pt>
                <c:pt idx="4">
                  <c:v>Q2/2017</c:v>
                </c:pt>
                <c:pt idx="5">
                  <c:v>Q2/2018</c:v>
                </c:pt>
                <c:pt idx="6">
                  <c:v>Q2/2019</c:v>
                </c:pt>
                <c:pt idx="7">
                  <c:v>Q2/2020</c:v>
                </c:pt>
                <c:pt idx="8">
                  <c:v>Q2/2021</c:v>
                </c:pt>
                <c:pt idx="9">
                  <c:v>Q2/2022</c:v>
                </c:pt>
                <c:pt idx="10">
                  <c:v>Q2/2023</c:v>
                </c:pt>
              </c:strCache>
            </c:strRef>
          </c:cat>
          <c:val>
            <c:numRef>
              <c:f>NVDA!$O$8:$O$18</c:f>
              <c:numCache>
                <c:formatCode>0.00%</c:formatCode>
                <c:ptCount val="11"/>
                <c:pt idx="0">
                  <c:v>0.1201</c:v>
                </c:pt>
                <c:pt idx="1">
                  <c:v>0.1231</c:v>
                </c:pt>
                <c:pt idx="2">
                  <c:v>0.1212</c:v>
                </c:pt>
                <c:pt idx="3">
                  <c:v>0.2097</c:v>
                </c:pt>
                <c:pt idx="4">
                  <c:v>0.39450000000000002</c:v>
                </c:pt>
                <c:pt idx="5">
                  <c:v>0.56730000000000003</c:v>
                </c:pt>
                <c:pt idx="6">
                  <c:v>0.2823</c:v>
                </c:pt>
                <c:pt idx="7">
                  <c:v>0.26879999999999998</c:v>
                </c:pt>
                <c:pt idx="8">
                  <c:v>0.39250000000000002</c:v>
                </c:pt>
                <c:pt idx="9">
                  <c:v>0.30780000000000002</c:v>
                </c:pt>
                <c:pt idx="10">
                  <c:v>0.43259999999999998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8-47E1-A2A1-B34E6A6A64FA}"/>
            </c:ext>
          </c:extLst>
        </c:ser>
        <c:ser>
          <c:idx val="1"/>
          <c:order val="1"/>
          <c:tx>
            <c:strRef>
              <c:f>NVDA!$P$7</c:f>
              <c:strCache>
                <c:ptCount val="1"/>
                <c:pt idx="0">
                  <c:v>ROA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NVDA!$N$8:$N$18</c:f>
              <c:strCache>
                <c:ptCount val="11"/>
                <c:pt idx="0">
                  <c:v>Q2/2013</c:v>
                </c:pt>
                <c:pt idx="1">
                  <c:v>Q2/2014</c:v>
                </c:pt>
                <c:pt idx="2">
                  <c:v>Q2/2015</c:v>
                </c:pt>
                <c:pt idx="3">
                  <c:v>Q2/2016</c:v>
                </c:pt>
                <c:pt idx="4">
                  <c:v>Q2/2017</c:v>
                </c:pt>
                <c:pt idx="5">
                  <c:v>Q2/2018</c:v>
                </c:pt>
                <c:pt idx="6">
                  <c:v>Q2/2019</c:v>
                </c:pt>
                <c:pt idx="7">
                  <c:v>Q2/2020</c:v>
                </c:pt>
                <c:pt idx="8">
                  <c:v>Q2/2021</c:v>
                </c:pt>
                <c:pt idx="9">
                  <c:v>Q2/2022</c:v>
                </c:pt>
                <c:pt idx="10">
                  <c:v>Q2/2023</c:v>
                </c:pt>
              </c:strCache>
            </c:strRef>
          </c:cat>
          <c:val>
            <c:numRef>
              <c:f>NVDA!$P$8:$P$18</c:f>
              <c:numCache>
                <c:formatCode>0.00%</c:formatCode>
                <c:ptCount val="11"/>
                <c:pt idx="0">
                  <c:v>9.1499999999999998E-2</c:v>
                </c:pt>
                <c:pt idx="1">
                  <c:v>7.9399999999999998E-2</c:v>
                </c:pt>
                <c:pt idx="2">
                  <c:v>7.4200000000000002E-2</c:v>
                </c:pt>
                <c:pt idx="3">
                  <c:v>0.1268</c:v>
                </c:pt>
                <c:pt idx="4">
                  <c:v>0.23910000000000001</c:v>
                </c:pt>
                <c:pt idx="5">
                  <c:v>0.37890000000000001</c:v>
                </c:pt>
                <c:pt idx="6">
                  <c:v>0.1968</c:v>
                </c:pt>
                <c:pt idx="7">
                  <c:v>0.16619999999999999</c:v>
                </c:pt>
                <c:pt idx="8">
                  <c:v>0.2263</c:v>
                </c:pt>
                <c:pt idx="9">
                  <c:v>0.1784</c:v>
                </c:pt>
                <c:pt idx="10">
                  <c:v>0.2351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C8-47E1-A2A1-B34E6A6A6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9150400"/>
        <c:axId val="128000624"/>
      </c:barChart>
      <c:catAx>
        <c:axId val="18915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defRPr>
            </a:pPr>
            <a:endParaRPr lang="en-US"/>
          </a:p>
        </c:txPr>
        <c:crossAx val="128000624"/>
        <c:crosses val="autoZero"/>
        <c:auto val="1"/>
        <c:lblAlgn val="ctr"/>
        <c:lblOffset val="100"/>
        <c:noMultiLvlLbl val="0"/>
      </c:catAx>
      <c:valAx>
        <c:axId val="12800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defRPr>
            </a:pPr>
            <a:endParaRPr lang="en-US"/>
          </a:p>
        </c:txPr>
        <c:crossAx val="18915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Tahoma" panose="020B0604030504040204" pitchFamily="34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ea typeface="Tahoma" panose="020B0604030504040204" pitchFamily="34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ROE and ROA of TSLA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TSLA!$N$6</c:f>
              <c:strCache>
                <c:ptCount val="1"/>
                <c:pt idx="0">
                  <c:v>ROE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TSLA!$M$7:$M$17</c:f>
              <c:strCache>
                <c:ptCount val="11"/>
                <c:pt idx="0">
                  <c:v>Q2/2013</c:v>
                </c:pt>
                <c:pt idx="1">
                  <c:v>Q2/2014</c:v>
                </c:pt>
                <c:pt idx="2">
                  <c:v>Q2/2015</c:v>
                </c:pt>
                <c:pt idx="3">
                  <c:v>Q2/2016</c:v>
                </c:pt>
                <c:pt idx="4">
                  <c:v>Q2/2017</c:v>
                </c:pt>
                <c:pt idx="5">
                  <c:v>Q2/2018</c:v>
                </c:pt>
                <c:pt idx="6">
                  <c:v>Q2/2019</c:v>
                </c:pt>
                <c:pt idx="7">
                  <c:v>Q2/2020</c:v>
                </c:pt>
                <c:pt idx="8">
                  <c:v>Q2/2021</c:v>
                </c:pt>
                <c:pt idx="9">
                  <c:v>Q2/2022</c:v>
                </c:pt>
                <c:pt idx="10">
                  <c:v>Q2/2023</c:v>
                </c:pt>
              </c:strCache>
            </c:strRef>
          </c:cat>
          <c:val>
            <c:numRef>
              <c:f>TSLA!$N$7:$N$17</c:f>
              <c:numCache>
                <c:formatCode>0.00%</c:formatCode>
                <c:ptCount val="11"/>
                <c:pt idx="0">
                  <c:v>-0.98770000000000002</c:v>
                </c:pt>
                <c:pt idx="1">
                  <c:v>-0.2145</c:v>
                </c:pt>
                <c:pt idx="2">
                  <c:v>-0.61080000000000001</c:v>
                </c:pt>
                <c:pt idx="3">
                  <c:v>-0.7641</c:v>
                </c:pt>
                <c:pt idx="4">
                  <c:v>-0.15129999999999999</c:v>
                </c:pt>
                <c:pt idx="5">
                  <c:v>-0.51739999999999997</c:v>
                </c:pt>
                <c:pt idx="6">
                  <c:v>-0.11550000000000001</c:v>
                </c:pt>
                <c:pt idx="7">
                  <c:v>4.2799999999999998E-2</c:v>
                </c:pt>
                <c:pt idx="8">
                  <c:v>9.6100000000000005E-2</c:v>
                </c:pt>
                <c:pt idx="9">
                  <c:v>0.29039999999999999</c:v>
                </c:pt>
                <c:pt idx="10">
                  <c:v>0.26179999999999998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57-47E0-B506-0C9B30591613}"/>
            </c:ext>
          </c:extLst>
        </c:ser>
        <c:ser>
          <c:idx val="1"/>
          <c:order val="1"/>
          <c:tx>
            <c:strRef>
              <c:f>TSLA!$O$6</c:f>
              <c:strCache>
                <c:ptCount val="1"/>
                <c:pt idx="0">
                  <c:v>ROA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TSLA!$M$7:$M$17</c:f>
              <c:strCache>
                <c:ptCount val="11"/>
                <c:pt idx="0">
                  <c:v>Q2/2013</c:v>
                </c:pt>
                <c:pt idx="1">
                  <c:v>Q2/2014</c:v>
                </c:pt>
                <c:pt idx="2">
                  <c:v>Q2/2015</c:v>
                </c:pt>
                <c:pt idx="3">
                  <c:v>Q2/2016</c:v>
                </c:pt>
                <c:pt idx="4">
                  <c:v>Q2/2017</c:v>
                </c:pt>
                <c:pt idx="5">
                  <c:v>Q2/2018</c:v>
                </c:pt>
                <c:pt idx="6">
                  <c:v>Q2/2019</c:v>
                </c:pt>
                <c:pt idx="7">
                  <c:v>Q2/2020</c:v>
                </c:pt>
                <c:pt idx="8">
                  <c:v>Q2/2021</c:v>
                </c:pt>
                <c:pt idx="9">
                  <c:v>Q2/2022</c:v>
                </c:pt>
                <c:pt idx="10">
                  <c:v>Q2/2023</c:v>
                </c:pt>
              </c:strCache>
            </c:strRef>
          </c:cat>
          <c:val>
            <c:numRef>
              <c:f>TSLA!$O$7:$O$17</c:f>
              <c:numCache>
                <c:formatCode>0.00%</c:formatCode>
                <c:ptCount val="11"/>
                <c:pt idx="0">
                  <c:v>-0.1784</c:v>
                </c:pt>
                <c:pt idx="1">
                  <c:v>-4.7E-2</c:v>
                </c:pt>
                <c:pt idx="2">
                  <c:v>-8.7400000000000005E-2</c:v>
                </c:pt>
                <c:pt idx="3">
                  <c:v>-0.1227</c:v>
                </c:pt>
                <c:pt idx="4">
                  <c:v>-3.5400000000000001E-2</c:v>
                </c:pt>
                <c:pt idx="5">
                  <c:v>-9.7299999999999998E-2</c:v>
                </c:pt>
                <c:pt idx="6">
                  <c:v>-2.23E-2</c:v>
                </c:pt>
                <c:pt idx="7">
                  <c:v>1.06E-2</c:v>
                </c:pt>
                <c:pt idx="8">
                  <c:v>4.1799999999999997E-2</c:v>
                </c:pt>
                <c:pt idx="9">
                  <c:v>0.14960000000000001</c:v>
                </c:pt>
                <c:pt idx="10">
                  <c:v>0.1464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57-47E0-B506-0C9B30591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82500256"/>
        <c:axId val="28508928"/>
      </c:barChart>
      <c:catAx>
        <c:axId val="58250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08928"/>
        <c:crosses val="autoZero"/>
        <c:auto val="1"/>
        <c:lblAlgn val="ctr"/>
        <c:lblOffset val="100"/>
        <c:noMultiLvlLbl val="0"/>
      </c:catAx>
      <c:valAx>
        <c:axId val="2850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50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ROE and ROA of CVX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CVX!$N$7</c:f>
              <c:strCache>
                <c:ptCount val="1"/>
                <c:pt idx="0">
                  <c:v>ROE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CVX!$M$8:$M$18</c:f>
              <c:strCache>
                <c:ptCount val="11"/>
                <c:pt idx="0">
                  <c:v>Q2/2013</c:v>
                </c:pt>
                <c:pt idx="1">
                  <c:v>Q2/2014</c:v>
                </c:pt>
                <c:pt idx="2">
                  <c:v>Q2/2015</c:v>
                </c:pt>
                <c:pt idx="3">
                  <c:v>Q2/2016</c:v>
                </c:pt>
                <c:pt idx="4">
                  <c:v>Q2/2017</c:v>
                </c:pt>
                <c:pt idx="5">
                  <c:v>Q2/2018</c:v>
                </c:pt>
                <c:pt idx="6">
                  <c:v>Q2/2019</c:v>
                </c:pt>
                <c:pt idx="7">
                  <c:v>Q2/2020</c:v>
                </c:pt>
                <c:pt idx="8">
                  <c:v>Q2/2021</c:v>
                </c:pt>
                <c:pt idx="9">
                  <c:v>Q2/2022</c:v>
                </c:pt>
                <c:pt idx="10">
                  <c:v>Q2/2023</c:v>
                </c:pt>
              </c:strCache>
            </c:strRef>
          </c:cat>
          <c:val>
            <c:numRef>
              <c:f>CVX!$N$8:$N$18</c:f>
              <c:numCache>
                <c:formatCode>0.00%</c:formatCode>
                <c:ptCount val="11"/>
                <c:pt idx="0">
                  <c:v>0.1724</c:v>
                </c:pt>
                <c:pt idx="1">
                  <c:v>0.13300000000000001</c:v>
                </c:pt>
                <c:pt idx="2">
                  <c:v>7.7899999999999997E-2</c:v>
                </c:pt>
                <c:pt idx="3">
                  <c:v>-4.8999999999999998E-3</c:v>
                </c:pt>
                <c:pt idx="4">
                  <c:v>3.95E-2</c:v>
                </c:pt>
                <c:pt idx="5">
                  <c:v>8.0399999999999999E-2</c:v>
                </c:pt>
                <c:pt idx="6">
                  <c:v>9.4399999999999998E-2</c:v>
                </c:pt>
                <c:pt idx="7">
                  <c:v>-5.9900000000000002E-2</c:v>
                </c:pt>
                <c:pt idx="8">
                  <c:v>2.7E-2</c:v>
                </c:pt>
                <c:pt idx="9">
                  <c:v>0.2009</c:v>
                </c:pt>
                <c:pt idx="10">
                  <c:v>0.18870000000000001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1B-49B7-A4DB-0F0FEDBD7F8C}"/>
            </c:ext>
          </c:extLst>
        </c:ser>
        <c:ser>
          <c:idx val="1"/>
          <c:order val="1"/>
          <c:tx>
            <c:strRef>
              <c:f>CVX!$O$7</c:f>
              <c:strCache>
                <c:ptCount val="1"/>
                <c:pt idx="0">
                  <c:v>ROA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CVX!$M$8:$M$18</c:f>
              <c:strCache>
                <c:ptCount val="11"/>
                <c:pt idx="0">
                  <c:v>Q2/2013</c:v>
                </c:pt>
                <c:pt idx="1">
                  <c:v>Q2/2014</c:v>
                </c:pt>
                <c:pt idx="2">
                  <c:v>Q2/2015</c:v>
                </c:pt>
                <c:pt idx="3">
                  <c:v>Q2/2016</c:v>
                </c:pt>
                <c:pt idx="4">
                  <c:v>Q2/2017</c:v>
                </c:pt>
                <c:pt idx="5">
                  <c:v>Q2/2018</c:v>
                </c:pt>
                <c:pt idx="6">
                  <c:v>Q2/2019</c:v>
                </c:pt>
                <c:pt idx="7">
                  <c:v>Q2/2020</c:v>
                </c:pt>
                <c:pt idx="8">
                  <c:v>Q2/2021</c:v>
                </c:pt>
                <c:pt idx="9">
                  <c:v>Q2/2022</c:v>
                </c:pt>
                <c:pt idx="10">
                  <c:v>Q2/2023</c:v>
                </c:pt>
              </c:strCache>
            </c:strRef>
          </c:cat>
          <c:val>
            <c:numRef>
              <c:f>CVX!$O$8:$O$18</c:f>
              <c:numCache>
                <c:formatCode>0.00%</c:formatCode>
                <c:ptCount val="11"/>
                <c:pt idx="0">
                  <c:v>0.1022</c:v>
                </c:pt>
                <c:pt idx="1">
                  <c:v>7.85E-2</c:v>
                </c:pt>
                <c:pt idx="2">
                  <c:v>4.5699999999999998E-2</c:v>
                </c:pt>
                <c:pt idx="3">
                  <c:v>-2.8E-3</c:v>
                </c:pt>
                <c:pt idx="4">
                  <c:v>2.2599999999999999E-2</c:v>
                </c:pt>
                <c:pt idx="5">
                  <c:v>4.7300000000000002E-2</c:v>
                </c:pt>
                <c:pt idx="6">
                  <c:v>5.7599999999999998E-2</c:v>
                </c:pt>
                <c:pt idx="7">
                  <c:v>-3.6499999999999998E-2</c:v>
                </c:pt>
                <c:pt idx="8">
                  <c:v>1.5100000000000001E-2</c:v>
                </c:pt>
                <c:pt idx="9">
                  <c:v>0.1178</c:v>
                </c:pt>
                <c:pt idx="10">
                  <c:v>0.1177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1B-49B7-A4DB-0F0FEDBD7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7396880"/>
        <c:axId val="28519968"/>
      </c:barChart>
      <c:catAx>
        <c:axId val="2739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9968"/>
        <c:crosses val="autoZero"/>
        <c:auto val="1"/>
        <c:lblAlgn val="ctr"/>
        <c:lblOffset val="100"/>
        <c:noMultiLvlLbl val="0"/>
      </c:catAx>
      <c:valAx>
        <c:axId val="285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9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ROE</a:t>
            </a:r>
            <a:r>
              <a:rPr lang="en-US" baseline="0"/>
              <a:t> and ROA of AMD</a:t>
            </a:r>
            <a:endParaRPr lang="en-US"/>
          </a:p>
        </c:rich>
      </c:tx>
      <c:layout>
        <c:manualLayout>
          <c:xMode val="edge"/>
          <c:yMode val="edge"/>
          <c:x val="0.3261318897637794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AMD!$N$6</c:f>
              <c:strCache>
                <c:ptCount val="1"/>
                <c:pt idx="0">
                  <c:v>ROE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AMD!$M$7:$M$17</c:f>
              <c:strCache>
                <c:ptCount val="11"/>
                <c:pt idx="0">
                  <c:v>Q2/2013</c:v>
                </c:pt>
                <c:pt idx="1">
                  <c:v>Q2/2014</c:v>
                </c:pt>
                <c:pt idx="2">
                  <c:v>Q2/2015</c:v>
                </c:pt>
                <c:pt idx="3">
                  <c:v>Q2/2016</c:v>
                </c:pt>
                <c:pt idx="4">
                  <c:v>Q2/2017</c:v>
                </c:pt>
                <c:pt idx="5">
                  <c:v>Q2/2018</c:v>
                </c:pt>
                <c:pt idx="6">
                  <c:v>Q2/2019</c:v>
                </c:pt>
                <c:pt idx="7">
                  <c:v>Q2/2020</c:v>
                </c:pt>
                <c:pt idx="8">
                  <c:v>Q2/2021</c:v>
                </c:pt>
                <c:pt idx="9">
                  <c:v>Q2/2022</c:v>
                </c:pt>
                <c:pt idx="10">
                  <c:v>Q2/2023</c:v>
                </c:pt>
              </c:strCache>
            </c:strRef>
          </c:cat>
          <c:val>
            <c:numRef>
              <c:f>AMD!$N$7:$N$17</c:f>
              <c:numCache>
                <c:formatCode>0.00%</c:formatCode>
                <c:ptCount val="11"/>
                <c:pt idx="0">
                  <c:v>-1.4776</c:v>
                </c:pt>
                <c:pt idx="1">
                  <c:v>0.1628</c:v>
                </c:pt>
                <c:pt idx="2">
                  <c:v>-4.7358000000000002</c:v>
                </c:pt>
                <c:pt idx="3">
                  <c:v>0.81489999999999996</c:v>
                </c:pt>
                <c:pt idx="4">
                  <c:v>-1.3104</c:v>
                </c:pt>
                <c:pt idx="5">
                  <c:v>0.3528</c:v>
                </c:pt>
                <c:pt idx="6">
                  <c:v>0.12570000000000001</c:v>
                </c:pt>
                <c:pt idx="7">
                  <c:v>0.2147</c:v>
                </c:pt>
                <c:pt idx="8">
                  <c:v>0.59119999999999995</c:v>
                </c:pt>
                <c:pt idx="9">
                  <c:v>0.10009999999999999</c:v>
                </c:pt>
                <c:pt idx="10">
                  <c:v>-5.0000000000000001E-4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3D-47E2-A0C5-6B423BCA020F}"/>
            </c:ext>
          </c:extLst>
        </c:ser>
        <c:ser>
          <c:idx val="1"/>
          <c:order val="1"/>
          <c:tx>
            <c:strRef>
              <c:f>AMD!$O$6</c:f>
              <c:strCache>
                <c:ptCount val="1"/>
                <c:pt idx="0">
                  <c:v>ROA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AMD!$M$7:$M$17</c:f>
              <c:strCache>
                <c:ptCount val="11"/>
                <c:pt idx="0">
                  <c:v>Q2/2013</c:v>
                </c:pt>
                <c:pt idx="1">
                  <c:v>Q2/2014</c:v>
                </c:pt>
                <c:pt idx="2">
                  <c:v>Q2/2015</c:v>
                </c:pt>
                <c:pt idx="3">
                  <c:v>Q2/2016</c:v>
                </c:pt>
                <c:pt idx="4">
                  <c:v>Q2/2017</c:v>
                </c:pt>
                <c:pt idx="5">
                  <c:v>Q2/2018</c:v>
                </c:pt>
                <c:pt idx="6">
                  <c:v>Q2/2019</c:v>
                </c:pt>
                <c:pt idx="7">
                  <c:v>Q2/2020</c:v>
                </c:pt>
                <c:pt idx="8">
                  <c:v>Q2/2021</c:v>
                </c:pt>
                <c:pt idx="9">
                  <c:v>Q2/2022</c:v>
                </c:pt>
                <c:pt idx="10">
                  <c:v>Q2/2023</c:v>
                </c:pt>
              </c:strCache>
            </c:strRef>
          </c:cat>
          <c:val>
            <c:numRef>
              <c:f>AMD!$O$7:$O$17</c:f>
              <c:numCache>
                <c:formatCode>0.00%</c:formatCode>
                <c:ptCount val="11"/>
                <c:pt idx="0">
                  <c:v>-0.20849999999999999</c:v>
                </c:pt>
                <c:pt idx="1">
                  <c:v>1.9E-2</c:v>
                </c:pt>
                <c:pt idx="2">
                  <c:v>-0.19009999999999999</c:v>
                </c:pt>
                <c:pt idx="3">
                  <c:v>-0.1075</c:v>
                </c:pt>
                <c:pt idx="4">
                  <c:v>-0.15670000000000001</c:v>
                </c:pt>
                <c:pt idx="5">
                  <c:v>6.3700000000000007E-2</c:v>
                </c:pt>
                <c:pt idx="6">
                  <c:v>4.0300000000000002E-2</c:v>
                </c:pt>
                <c:pt idx="7">
                  <c:v>0.1027</c:v>
                </c:pt>
                <c:pt idx="8">
                  <c:v>0.37430000000000002</c:v>
                </c:pt>
                <c:pt idx="9">
                  <c:v>7.9200000000000007E-2</c:v>
                </c:pt>
                <c:pt idx="10">
                  <c:v>-4.0000000000000002E-4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3D-47E2-A0C5-6B423BCA0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5484384"/>
        <c:axId val="42117648"/>
      </c:barChart>
      <c:catAx>
        <c:axId val="354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7648"/>
        <c:crosses val="autoZero"/>
        <c:auto val="1"/>
        <c:lblAlgn val="ctr"/>
        <c:lblOffset val="100"/>
        <c:noMultiLvlLbl val="0"/>
      </c:catAx>
      <c:valAx>
        <c:axId val="4211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ROE and ROA of</a:t>
            </a:r>
            <a:r>
              <a:rPr lang="en-US" baseline="0"/>
              <a:t> MSFT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MSFT!$O$5</c:f>
              <c:strCache>
                <c:ptCount val="1"/>
                <c:pt idx="0">
                  <c:v>ROE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MSFT!$N$6:$N$16</c:f>
              <c:strCache>
                <c:ptCount val="11"/>
                <c:pt idx="0">
                  <c:v>Q2/2013</c:v>
                </c:pt>
                <c:pt idx="1">
                  <c:v>Q2/2014</c:v>
                </c:pt>
                <c:pt idx="2">
                  <c:v>Q2/2015</c:v>
                </c:pt>
                <c:pt idx="3">
                  <c:v>Q2/2016</c:v>
                </c:pt>
                <c:pt idx="4">
                  <c:v>Q2/2017</c:v>
                </c:pt>
                <c:pt idx="5">
                  <c:v>Q2/2018</c:v>
                </c:pt>
                <c:pt idx="6">
                  <c:v>Q2/2019</c:v>
                </c:pt>
                <c:pt idx="7">
                  <c:v>Q2/2020</c:v>
                </c:pt>
                <c:pt idx="8">
                  <c:v>Q2/2021</c:v>
                </c:pt>
                <c:pt idx="9">
                  <c:v>Q2/2022</c:v>
                </c:pt>
                <c:pt idx="10">
                  <c:v>Q2/2023</c:v>
                </c:pt>
              </c:strCache>
            </c:strRef>
          </c:cat>
          <c:val>
            <c:numRef>
              <c:f>MSFT!$O$6:$O$16</c:f>
              <c:numCache>
                <c:formatCode>0.00%</c:formatCode>
                <c:ptCount val="11"/>
                <c:pt idx="0">
                  <c:v>0.2944</c:v>
                </c:pt>
                <c:pt idx="1">
                  <c:v>0.25669999999999998</c:v>
                </c:pt>
                <c:pt idx="2">
                  <c:v>0.13850000000000001</c:v>
                </c:pt>
                <c:pt idx="3">
                  <c:v>0.27289999999999998</c:v>
                </c:pt>
                <c:pt idx="4">
                  <c:v>0.34370000000000001</c:v>
                </c:pt>
                <c:pt idx="5">
                  <c:v>0.2009</c:v>
                </c:pt>
                <c:pt idx="6">
                  <c:v>0.41820000000000002</c:v>
                </c:pt>
                <c:pt idx="7">
                  <c:v>0.39450000000000002</c:v>
                </c:pt>
                <c:pt idx="8">
                  <c:v>0.46229999999999999</c:v>
                </c:pt>
                <c:pt idx="9">
                  <c:v>0.4536</c:v>
                </c:pt>
                <c:pt idx="10">
                  <c:v>0.38200000000000001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31-4E12-B49B-9B2CDFBBA07E}"/>
            </c:ext>
          </c:extLst>
        </c:ser>
        <c:ser>
          <c:idx val="1"/>
          <c:order val="1"/>
          <c:tx>
            <c:strRef>
              <c:f>MSFT!$P$5</c:f>
              <c:strCache>
                <c:ptCount val="1"/>
                <c:pt idx="0">
                  <c:v>ROA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MSFT!$N$6:$N$16</c:f>
              <c:strCache>
                <c:ptCount val="11"/>
                <c:pt idx="0">
                  <c:v>Q2/2013</c:v>
                </c:pt>
                <c:pt idx="1">
                  <c:v>Q2/2014</c:v>
                </c:pt>
                <c:pt idx="2">
                  <c:v>Q2/2015</c:v>
                </c:pt>
                <c:pt idx="3">
                  <c:v>Q2/2016</c:v>
                </c:pt>
                <c:pt idx="4">
                  <c:v>Q2/2017</c:v>
                </c:pt>
                <c:pt idx="5">
                  <c:v>Q2/2018</c:v>
                </c:pt>
                <c:pt idx="6">
                  <c:v>Q2/2019</c:v>
                </c:pt>
                <c:pt idx="7">
                  <c:v>Q2/2020</c:v>
                </c:pt>
                <c:pt idx="8">
                  <c:v>Q2/2021</c:v>
                </c:pt>
                <c:pt idx="9">
                  <c:v>Q2/2022</c:v>
                </c:pt>
                <c:pt idx="10">
                  <c:v>Q2/2023</c:v>
                </c:pt>
              </c:strCache>
            </c:strRef>
          </c:cat>
          <c:val>
            <c:numRef>
              <c:f>MSFT!$P$6:$P$16</c:f>
              <c:numCache>
                <c:formatCode>0.00%</c:formatCode>
                <c:ptCount val="11"/>
                <c:pt idx="0">
                  <c:v>0.16589999999999999</c:v>
                </c:pt>
                <c:pt idx="1">
                  <c:v>0.1414</c:v>
                </c:pt>
                <c:pt idx="2">
                  <c:v>7.0099999999999996E-2</c:v>
                </c:pt>
                <c:pt idx="3">
                  <c:v>0.1128</c:v>
                </c:pt>
                <c:pt idx="4">
                  <c:v>0.11169999999999999</c:v>
                </c:pt>
                <c:pt idx="5">
                  <c:v>6.5699999999999995E-2</c:v>
                </c:pt>
                <c:pt idx="6">
                  <c:v>0.1472</c:v>
                </c:pt>
                <c:pt idx="7">
                  <c:v>0.1542</c:v>
                </c:pt>
                <c:pt idx="8">
                  <c:v>0.19639999999999999</c:v>
                </c:pt>
                <c:pt idx="9">
                  <c:v>0.21</c:v>
                </c:pt>
                <c:pt idx="10">
                  <c:v>0.19089999999999999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31-4E12-B49B-9B2CDFBBA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81235520"/>
        <c:axId val="28512768"/>
      </c:barChart>
      <c:catAx>
        <c:axId val="58123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2768"/>
        <c:crosses val="autoZero"/>
        <c:auto val="1"/>
        <c:lblAlgn val="ctr"/>
        <c:lblOffset val="100"/>
        <c:noMultiLvlLbl val="0"/>
      </c:catAx>
      <c:valAx>
        <c:axId val="2851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23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Porfolio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'Initial portfolio Final'!$N$1</c:f>
              <c:strCache>
                <c:ptCount val="1"/>
                <c:pt idx="0">
                  <c:v>Allocation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257-4917-9EED-3998EA9C8B6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257-4917-9EED-3998EA9C8B6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257-4917-9EED-3998EA9C8B6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257-4917-9EED-3998EA9C8B6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257-4917-9EED-3998EA9C8B65}"/>
              </c:ext>
            </c:extLst>
          </c:dPt>
          <c:cat>
            <c:strRef>
              <c:f>'Initial portfolio Final'!$M$2:$M$6</c:f>
              <c:strCache>
                <c:ptCount val="5"/>
                <c:pt idx="0">
                  <c:v>TSLA</c:v>
                </c:pt>
                <c:pt idx="1">
                  <c:v>NVDA</c:v>
                </c:pt>
                <c:pt idx="2">
                  <c:v>CVX</c:v>
                </c:pt>
                <c:pt idx="3">
                  <c:v>AMD</c:v>
                </c:pt>
                <c:pt idx="4">
                  <c:v>MSFT</c:v>
                </c:pt>
              </c:strCache>
            </c:strRef>
          </c:cat>
          <c:val>
            <c:numRef>
              <c:f>'Initial portfolio Final'!$N$2:$N$6</c:f>
              <c:numCache>
                <c:formatCode>0%</c:formatCode>
                <c:ptCount val="5"/>
                <c:pt idx="0">
                  <c:v>0.20254676239353905</c:v>
                </c:pt>
                <c:pt idx="1">
                  <c:v>0.50727237022917182</c:v>
                </c:pt>
                <c:pt idx="2">
                  <c:v>0.22330592753896059</c:v>
                </c:pt>
                <c:pt idx="3">
                  <c:v>3.3512908505084898E-2</c:v>
                </c:pt>
                <c:pt idx="4">
                  <c:v>3.3362031333243676E-2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257-4917-9EED-3998EA9C8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 technology and SP500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'Initial portfolio Final'!$U$1</c:f>
              <c:strCache>
                <c:ptCount val="1"/>
                <c:pt idx="0">
                  <c:v>Technology return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'Initial portfolio Final'!$T$2:$T$24</c:f>
              <c:numCache>
                <c:formatCode>m/d/yyyy</c:formatCode>
                <c:ptCount val="23"/>
                <c:pt idx="0">
                  <c:v>45139</c:v>
                </c:pt>
                <c:pt idx="1">
                  <c:v>45108</c:v>
                </c:pt>
                <c:pt idx="2">
                  <c:v>45078</c:v>
                </c:pt>
                <c:pt idx="3">
                  <c:v>45047</c:v>
                </c:pt>
                <c:pt idx="4">
                  <c:v>45017</c:v>
                </c:pt>
                <c:pt idx="5">
                  <c:v>44986</c:v>
                </c:pt>
                <c:pt idx="6">
                  <c:v>44958</c:v>
                </c:pt>
                <c:pt idx="7">
                  <c:v>44927</c:v>
                </c:pt>
                <c:pt idx="8">
                  <c:v>44896</c:v>
                </c:pt>
                <c:pt idx="9">
                  <c:v>44866</c:v>
                </c:pt>
                <c:pt idx="10">
                  <c:v>44835</c:v>
                </c:pt>
                <c:pt idx="11">
                  <c:v>44805</c:v>
                </c:pt>
                <c:pt idx="12">
                  <c:v>44774</c:v>
                </c:pt>
                <c:pt idx="13">
                  <c:v>44743</c:v>
                </c:pt>
                <c:pt idx="14">
                  <c:v>44713</c:v>
                </c:pt>
                <c:pt idx="15">
                  <c:v>44682</c:v>
                </c:pt>
                <c:pt idx="16">
                  <c:v>44652</c:v>
                </c:pt>
                <c:pt idx="17">
                  <c:v>44621</c:v>
                </c:pt>
                <c:pt idx="18">
                  <c:v>44593</c:v>
                </c:pt>
                <c:pt idx="19">
                  <c:v>44562</c:v>
                </c:pt>
                <c:pt idx="20">
                  <c:v>44531</c:v>
                </c:pt>
                <c:pt idx="21">
                  <c:v>44501</c:v>
                </c:pt>
                <c:pt idx="22">
                  <c:v>44470</c:v>
                </c:pt>
              </c:numCache>
            </c:numRef>
          </c:cat>
          <c:val>
            <c:numRef>
              <c:f>'Initial portfolio Final'!$U$2:$U$24</c:f>
              <c:numCache>
                <c:formatCode>0.00%</c:formatCode>
                <c:ptCount val="23"/>
                <c:pt idx="0">
                  <c:v>-1.8123835685643019E-2</c:v>
                </c:pt>
                <c:pt idx="1">
                  <c:v>2.6346490375267262E-2</c:v>
                </c:pt>
                <c:pt idx="2">
                  <c:v>6.5428305078893745E-2</c:v>
                </c:pt>
                <c:pt idx="3">
                  <c:v>9.2984640929846485E-2</c:v>
                </c:pt>
                <c:pt idx="4">
                  <c:v>4.1303524062143993E-3</c:v>
                </c:pt>
                <c:pt idx="5">
                  <c:v>0.1086837793555433</c:v>
                </c:pt>
                <c:pt idx="6">
                  <c:v>2.9494796275228996E-3</c:v>
                </c:pt>
                <c:pt idx="7">
                  <c:v>9.2578952214344978E-2</c:v>
                </c:pt>
                <c:pt idx="8">
                  <c:v>-8.4232715008431769E-2</c:v>
                </c:pt>
                <c:pt idx="9">
                  <c:v>5.8408817098746235E-2</c:v>
                </c:pt>
                <c:pt idx="10">
                  <c:v>7.7503726140679685E-2</c:v>
                </c:pt>
                <c:pt idx="11">
                  <c:v>-0.12043811054256348</c:v>
                </c:pt>
                <c:pt idx="12">
                  <c:v>-6.259414889399828E-2</c:v>
                </c:pt>
                <c:pt idx="13">
                  <c:v>0.13477282950967151</c:v>
                </c:pt>
                <c:pt idx="14">
                  <c:v>-9.3725793958172043E-2</c:v>
                </c:pt>
                <c:pt idx="15">
                  <c:v>-1.0129136400322758E-2</c:v>
                </c:pt>
                <c:pt idx="16">
                  <c:v>-0.11313124082888937</c:v>
                </c:pt>
                <c:pt idx="17">
                  <c:v>3.4430417237421684E-2</c:v>
                </c:pt>
                <c:pt idx="18">
                  <c:v>-5.0212736031506111E-2</c:v>
                </c:pt>
                <c:pt idx="19">
                  <c:v>-6.922170583229692E-2</c:v>
                </c:pt>
                <c:pt idx="20">
                  <c:v>3.3311914505055995E-2</c:v>
                </c:pt>
                <c:pt idx="21">
                  <c:v>4.2299693327223276E-2</c:v>
                </c:pt>
                <c:pt idx="22">
                  <c:v>8.1218080646390689E-2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93-41AA-A55B-D1C3E6A0EBA4}"/>
            </c:ext>
          </c:extLst>
        </c:ser>
        <c:ser>
          <c:idx val="1"/>
          <c:order val="1"/>
          <c:tx>
            <c:strRef>
              <c:f>'Initial portfolio Final'!$V$1</c:f>
              <c:strCache>
                <c:ptCount val="1"/>
                <c:pt idx="0">
                  <c:v>S&amp;P 500 return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'Initial portfolio Final'!$T$2:$T$24</c:f>
              <c:numCache>
                <c:formatCode>m/d/yyyy</c:formatCode>
                <c:ptCount val="23"/>
                <c:pt idx="0">
                  <c:v>45139</c:v>
                </c:pt>
                <c:pt idx="1">
                  <c:v>45108</c:v>
                </c:pt>
                <c:pt idx="2">
                  <c:v>45078</c:v>
                </c:pt>
                <c:pt idx="3">
                  <c:v>45047</c:v>
                </c:pt>
                <c:pt idx="4">
                  <c:v>45017</c:v>
                </c:pt>
                <c:pt idx="5">
                  <c:v>44986</c:v>
                </c:pt>
                <c:pt idx="6">
                  <c:v>44958</c:v>
                </c:pt>
                <c:pt idx="7">
                  <c:v>44927</c:v>
                </c:pt>
                <c:pt idx="8">
                  <c:v>44896</c:v>
                </c:pt>
                <c:pt idx="9">
                  <c:v>44866</c:v>
                </c:pt>
                <c:pt idx="10">
                  <c:v>44835</c:v>
                </c:pt>
                <c:pt idx="11">
                  <c:v>44805</c:v>
                </c:pt>
                <c:pt idx="12">
                  <c:v>44774</c:v>
                </c:pt>
                <c:pt idx="13">
                  <c:v>44743</c:v>
                </c:pt>
                <c:pt idx="14">
                  <c:v>44713</c:v>
                </c:pt>
                <c:pt idx="15">
                  <c:v>44682</c:v>
                </c:pt>
                <c:pt idx="16">
                  <c:v>44652</c:v>
                </c:pt>
                <c:pt idx="17">
                  <c:v>44621</c:v>
                </c:pt>
                <c:pt idx="18">
                  <c:v>44593</c:v>
                </c:pt>
                <c:pt idx="19">
                  <c:v>44562</c:v>
                </c:pt>
                <c:pt idx="20">
                  <c:v>44531</c:v>
                </c:pt>
                <c:pt idx="21">
                  <c:v>44501</c:v>
                </c:pt>
                <c:pt idx="22">
                  <c:v>44470</c:v>
                </c:pt>
              </c:numCache>
            </c:numRef>
          </c:cat>
          <c:val>
            <c:numRef>
              <c:f>'Initial portfolio Final'!$V$2:$V$24</c:f>
              <c:numCache>
                <c:formatCode>0.00%</c:formatCode>
                <c:ptCount val="23"/>
                <c:pt idx="0">
                  <c:v>-1.6145270388061794E-2</c:v>
                </c:pt>
                <c:pt idx="1">
                  <c:v>3.1138913980379268E-2</c:v>
                </c:pt>
                <c:pt idx="2">
                  <c:v>6.4727512841431301E-2</c:v>
                </c:pt>
                <c:pt idx="3">
                  <c:v>2.4823239348792381E-3</c:v>
                </c:pt>
                <c:pt idx="4">
                  <c:v>1.464236088297044E-2</c:v>
                </c:pt>
                <c:pt idx="5">
                  <c:v>3.5051572358727023E-2</c:v>
                </c:pt>
                <c:pt idx="6">
                  <c:v>-2.6112446646715304E-2</c:v>
                </c:pt>
                <c:pt idx="7">
                  <c:v>6.1752832400052027E-2</c:v>
                </c:pt>
                <c:pt idx="8">
                  <c:v>-5.8971449299161094E-2</c:v>
                </c:pt>
                <c:pt idx="9">
                  <c:v>5.3752860293699856E-2</c:v>
                </c:pt>
                <c:pt idx="10">
                  <c:v>7.9863454576893256E-2</c:v>
                </c:pt>
                <c:pt idx="11">
                  <c:v>-9.3395701643489315E-2</c:v>
                </c:pt>
                <c:pt idx="12">
                  <c:v>-4.2440119216810457E-2</c:v>
                </c:pt>
                <c:pt idx="13">
                  <c:v>9.1116347632205885E-2</c:v>
                </c:pt>
                <c:pt idx="14">
                  <c:v>-8.3919993223866451E-2</c:v>
                </c:pt>
                <c:pt idx="15">
                  <c:v>5.3243883608722342E-5</c:v>
                </c:pt>
                <c:pt idx="16">
                  <c:v>-8.7956719149039353E-2</c:v>
                </c:pt>
                <c:pt idx="17">
                  <c:v>3.5808760822993335E-2</c:v>
                </c:pt>
                <c:pt idx="18">
                  <c:v>-3.139373941158885E-2</c:v>
                </c:pt>
                <c:pt idx="19">
                  <c:v>-5.2585089106999772E-2</c:v>
                </c:pt>
                <c:pt idx="20">
                  <c:v>4.3612874972629889E-2</c:v>
                </c:pt>
                <c:pt idx="21">
                  <c:v>-8.3337314184714906E-3</c:v>
                </c:pt>
                <c:pt idx="22">
                  <c:v>6.9143873301234615E-2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93-41AA-A55B-D1C3E6A0E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97229951"/>
        <c:axId val="1174456159"/>
      </c:barChart>
      <c:dateAx>
        <c:axId val="109722995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456159"/>
        <c:crosses val="autoZero"/>
        <c:auto val="1"/>
        <c:lblOffset val="100"/>
        <c:baseTimeUnit val="months"/>
      </c:dateAx>
      <c:valAx>
        <c:axId val="117445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29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portfolio position with</a:t>
            </a:r>
            <a:r>
              <a:rPr lang="en-US" baseline="0"/>
              <a:t> hedging types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Technology!$AJ$60</c:f>
              <c:strCache>
                <c:ptCount val="1"/>
                <c:pt idx="0">
                  <c:v>Net position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Technology!$AI$61:$AI$66</c:f>
              <c:strCache>
                <c:ptCount val="6"/>
                <c:pt idx="0">
                  <c:v>Initial</c:v>
                </c:pt>
                <c:pt idx="1">
                  <c:v>Hedging</c:v>
                </c:pt>
                <c:pt idx="2">
                  <c:v>Options</c:v>
                </c:pt>
                <c:pt idx="3">
                  <c:v>Exercising options</c:v>
                </c:pt>
                <c:pt idx="4">
                  <c:v>Futures</c:v>
                </c:pt>
                <c:pt idx="5">
                  <c:v>No hedging</c:v>
                </c:pt>
              </c:strCache>
            </c:strRef>
          </c:cat>
          <c:val>
            <c:numRef>
              <c:f>Technology!$AJ$61:$AJ$66</c:f>
              <c:numCache>
                <c:formatCode>_("$"* #,##0_);_("$"* \(#,##0\);_("$"* "-"??_);_(@_)</c:formatCode>
                <c:ptCount val="6"/>
                <c:pt idx="0">
                  <c:v>1000000</c:v>
                </c:pt>
                <c:pt idx="1">
                  <c:v>1087068.56</c:v>
                </c:pt>
                <c:pt idx="2">
                  <c:v>1145693.56</c:v>
                </c:pt>
                <c:pt idx="3">
                  <c:v>1120513.56</c:v>
                </c:pt>
                <c:pt idx="4">
                  <c:v>1112868.56</c:v>
                </c:pt>
                <c:pt idx="5">
                  <c:v>1171493.56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01-42DC-A8E4-BC005B9A6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89571679"/>
        <c:axId val="2086588655"/>
      </c:barChart>
      <c:catAx>
        <c:axId val="2089571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Hedging</a:t>
                </a:r>
                <a:r>
                  <a:rPr lang="en-US" baseline="0"/>
                  <a:t> selections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588655"/>
        <c:crosses val="autoZero"/>
        <c:auto val="1"/>
        <c:lblAlgn val="ctr"/>
        <c:lblOffset val="100"/>
        <c:noMultiLvlLbl val="0"/>
      </c:catAx>
      <c:valAx>
        <c:axId val="208658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position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57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NVDA net position with</a:t>
            </a:r>
            <a:r>
              <a:rPr lang="en-US" baseline="0"/>
              <a:t> hedging types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Technology!$S$69</c:f>
              <c:strCache>
                <c:ptCount val="1"/>
                <c:pt idx="0">
                  <c:v>NVDA net position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Technology!$R$70:$R$73</c:f>
              <c:strCache>
                <c:ptCount val="4"/>
                <c:pt idx="0">
                  <c:v>Initial</c:v>
                </c:pt>
                <c:pt idx="1">
                  <c:v>Options</c:v>
                </c:pt>
                <c:pt idx="2">
                  <c:v>Exercising </c:v>
                </c:pt>
                <c:pt idx="3">
                  <c:v>No options</c:v>
                </c:pt>
              </c:strCache>
            </c:strRef>
          </c:cat>
          <c:val>
            <c:numRef>
              <c:f>Technology!$S$70:$S$73</c:f>
              <c:numCache>
                <c:formatCode>_("$"* #,##0_);_("$"* \(#,##0\);_("$"* "-"??_);_(@_)</c:formatCode>
                <c:ptCount val="4"/>
                <c:pt idx="0">
                  <c:v>453790</c:v>
                </c:pt>
                <c:pt idx="1">
                  <c:v>461850</c:v>
                </c:pt>
                <c:pt idx="2">
                  <c:v>436670</c:v>
                </c:pt>
                <c:pt idx="3">
                  <c:v>487650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4D-4C83-9BCE-32442EA369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1910255"/>
        <c:axId val="129150287"/>
      </c:barChart>
      <c:catAx>
        <c:axId val="131910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Hedging</a:t>
                </a:r>
                <a:r>
                  <a:rPr lang="en-US" baseline="0"/>
                  <a:t> selection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50287"/>
        <c:crosses val="autoZero"/>
        <c:auto val="1"/>
        <c:lblAlgn val="ctr"/>
        <c:lblOffset val="100"/>
        <c:noMultiLvlLbl val="0"/>
      </c:catAx>
      <c:valAx>
        <c:axId val="12915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NVDA</a:t>
                </a:r>
                <a:r>
                  <a:rPr lang="en-US" baseline="0"/>
                  <a:t> possition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1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Porfolio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'Initial portfolio Final'!$N$1</c:f>
              <c:strCache>
                <c:ptCount val="1"/>
                <c:pt idx="0">
                  <c:v>Allocation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7E1-43C8-A3DA-DDC8725CAE5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7E1-43C8-A3DA-DDC8725CAE5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7E1-43C8-A3DA-DDC8725CAE5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7E1-43C8-A3DA-DDC8725CAE5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7E1-43C8-A3DA-DDC8725CAE51}"/>
              </c:ext>
            </c:extLst>
          </c:dPt>
          <c:cat>
            <c:strRef>
              <c:f>'Initial portfolio Final'!$M$2:$M$6</c:f>
              <c:strCache>
                <c:ptCount val="5"/>
                <c:pt idx="0">
                  <c:v>TSLA</c:v>
                </c:pt>
                <c:pt idx="1">
                  <c:v>NVDA</c:v>
                </c:pt>
                <c:pt idx="2">
                  <c:v>CVX</c:v>
                </c:pt>
                <c:pt idx="3">
                  <c:v>AMD</c:v>
                </c:pt>
                <c:pt idx="4">
                  <c:v>MSFT</c:v>
                </c:pt>
              </c:strCache>
            </c:strRef>
          </c:cat>
          <c:val>
            <c:numRef>
              <c:f>'Initial portfolio Final'!$N$2:$N$6</c:f>
              <c:numCache>
                <c:formatCode>0%</c:formatCode>
                <c:ptCount val="5"/>
                <c:pt idx="0">
                  <c:v>0.20254676239353905</c:v>
                </c:pt>
                <c:pt idx="1">
                  <c:v>0.50727237022917182</c:v>
                </c:pt>
                <c:pt idx="2">
                  <c:v>0.22330592753896059</c:v>
                </c:pt>
                <c:pt idx="3">
                  <c:v>3.3512908505084898E-2</c:v>
                </c:pt>
                <c:pt idx="4">
                  <c:v>3.3362031333243676E-2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7E1-43C8-A3DA-DDC8725CA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S&amp;P</a:t>
            </a:r>
            <a:r>
              <a:rPr lang="en-US" baseline="0"/>
              <a:t> Energy and S&amp;P 500 return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Energy!$U$1</c:f>
              <c:strCache>
                <c:ptCount val="1"/>
                <c:pt idx="0">
                  <c:v>Energy return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Energy!$T$2:$T$25</c:f>
              <c:numCache>
                <c:formatCode>m/d/yyyy</c:formatCode>
                <c:ptCount val="24"/>
                <c:pt idx="0">
                  <c:v>45139</c:v>
                </c:pt>
                <c:pt idx="1">
                  <c:v>45108</c:v>
                </c:pt>
                <c:pt idx="2">
                  <c:v>45078</c:v>
                </c:pt>
                <c:pt idx="3">
                  <c:v>45047</c:v>
                </c:pt>
                <c:pt idx="4">
                  <c:v>45017</c:v>
                </c:pt>
                <c:pt idx="5">
                  <c:v>44986</c:v>
                </c:pt>
                <c:pt idx="6">
                  <c:v>44958</c:v>
                </c:pt>
                <c:pt idx="7">
                  <c:v>44927</c:v>
                </c:pt>
                <c:pt idx="8">
                  <c:v>44896</c:v>
                </c:pt>
                <c:pt idx="9">
                  <c:v>44866</c:v>
                </c:pt>
                <c:pt idx="10">
                  <c:v>44835</c:v>
                </c:pt>
                <c:pt idx="11">
                  <c:v>44805</c:v>
                </c:pt>
                <c:pt idx="12">
                  <c:v>44774</c:v>
                </c:pt>
                <c:pt idx="13">
                  <c:v>44743</c:v>
                </c:pt>
                <c:pt idx="14">
                  <c:v>44713</c:v>
                </c:pt>
                <c:pt idx="15">
                  <c:v>44682</c:v>
                </c:pt>
                <c:pt idx="16">
                  <c:v>44652</c:v>
                </c:pt>
                <c:pt idx="17">
                  <c:v>44621</c:v>
                </c:pt>
                <c:pt idx="18">
                  <c:v>44593</c:v>
                </c:pt>
                <c:pt idx="19">
                  <c:v>44562</c:v>
                </c:pt>
                <c:pt idx="20">
                  <c:v>44531</c:v>
                </c:pt>
                <c:pt idx="21">
                  <c:v>44501</c:v>
                </c:pt>
                <c:pt idx="22">
                  <c:v>44470</c:v>
                </c:pt>
                <c:pt idx="23">
                  <c:v>44440</c:v>
                </c:pt>
              </c:numCache>
            </c:numRef>
          </c:cat>
          <c:val>
            <c:numRef>
              <c:f>Energy!$U$2:$U$25</c:f>
              <c:numCache>
                <c:formatCode>0.00%</c:formatCode>
                <c:ptCount val="24"/>
                <c:pt idx="0">
                  <c:v>1.1166253101736912E-2</c:v>
                </c:pt>
                <c:pt idx="1">
                  <c:v>7.283982295208169E-2</c:v>
                </c:pt>
                <c:pt idx="2">
                  <c:v>6.4713314892599794E-2</c:v>
                </c:pt>
                <c:pt idx="3">
                  <c:v>-0.1061355311355312</c:v>
                </c:pt>
                <c:pt idx="4">
                  <c:v>3.1973539140022211E-2</c:v>
                </c:pt>
                <c:pt idx="5">
                  <c:v>-4.8745317471513561E-3</c:v>
                </c:pt>
                <c:pt idx="6">
                  <c:v>-7.6137795218581217E-2</c:v>
                </c:pt>
                <c:pt idx="7">
                  <c:v>2.7144004521521881E-2</c:v>
                </c:pt>
                <c:pt idx="8">
                  <c:v>-3.1628978827596077E-2</c:v>
                </c:pt>
                <c:pt idx="9">
                  <c:v>6.4798573561601902E-3</c:v>
                </c:pt>
                <c:pt idx="10">
                  <c:v>0.24842551035181715</c:v>
                </c:pt>
                <c:pt idx="11">
                  <c:v>-9.6829029094475327E-2</c:v>
                </c:pt>
                <c:pt idx="12">
                  <c:v>2.1812472859671805E-2</c:v>
                </c:pt>
                <c:pt idx="13">
                  <c:v>9.6111599297012296E-2</c:v>
                </c:pt>
                <c:pt idx="14">
                  <c:v>-0.16984802431610946</c:v>
                </c:pt>
                <c:pt idx="15">
                  <c:v>0.1495256896280639</c:v>
                </c:pt>
                <c:pt idx="16">
                  <c:v>-1.6359355936281017E-2</c:v>
                </c:pt>
                <c:pt idx="17">
                  <c:v>8.7821291709505367E-2</c:v>
                </c:pt>
                <c:pt idx="18">
                  <c:v>6.3666911896287814E-2</c:v>
                </c:pt>
                <c:pt idx="19">
                  <c:v>0.18969106306476791</c:v>
                </c:pt>
                <c:pt idx="20">
                  <c:v>2.9315802288775394E-2</c:v>
                </c:pt>
                <c:pt idx="21">
                  <c:v>-5.8437836722529224E-2</c:v>
                </c:pt>
                <c:pt idx="22">
                  <c:v>0.10182378498534916</c:v>
                </c:pt>
                <c:pt idx="23">
                  <c:v>2.7924340654222547E-2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FB-4A8C-8F88-3322AF2CE164}"/>
            </c:ext>
          </c:extLst>
        </c:ser>
        <c:ser>
          <c:idx val="1"/>
          <c:order val="1"/>
          <c:tx>
            <c:strRef>
              <c:f>Energy!$V$1</c:f>
              <c:strCache>
                <c:ptCount val="1"/>
                <c:pt idx="0">
                  <c:v>S&amp;P 500 return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Energy!$T$2:$T$25</c:f>
              <c:numCache>
                <c:formatCode>m/d/yyyy</c:formatCode>
                <c:ptCount val="24"/>
                <c:pt idx="0">
                  <c:v>45139</c:v>
                </c:pt>
                <c:pt idx="1">
                  <c:v>45108</c:v>
                </c:pt>
                <c:pt idx="2">
                  <c:v>45078</c:v>
                </c:pt>
                <c:pt idx="3">
                  <c:v>45047</c:v>
                </c:pt>
                <c:pt idx="4">
                  <c:v>45017</c:v>
                </c:pt>
                <c:pt idx="5">
                  <c:v>44986</c:v>
                </c:pt>
                <c:pt idx="6">
                  <c:v>44958</c:v>
                </c:pt>
                <c:pt idx="7">
                  <c:v>44927</c:v>
                </c:pt>
                <c:pt idx="8">
                  <c:v>44896</c:v>
                </c:pt>
                <c:pt idx="9">
                  <c:v>44866</c:v>
                </c:pt>
                <c:pt idx="10">
                  <c:v>44835</c:v>
                </c:pt>
                <c:pt idx="11">
                  <c:v>44805</c:v>
                </c:pt>
                <c:pt idx="12">
                  <c:v>44774</c:v>
                </c:pt>
                <c:pt idx="13">
                  <c:v>44743</c:v>
                </c:pt>
                <c:pt idx="14">
                  <c:v>44713</c:v>
                </c:pt>
                <c:pt idx="15">
                  <c:v>44682</c:v>
                </c:pt>
                <c:pt idx="16">
                  <c:v>44652</c:v>
                </c:pt>
                <c:pt idx="17">
                  <c:v>44621</c:v>
                </c:pt>
                <c:pt idx="18">
                  <c:v>44593</c:v>
                </c:pt>
                <c:pt idx="19">
                  <c:v>44562</c:v>
                </c:pt>
                <c:pt idx="20">
                  <c:v>44531</c:v>
                </c:pt>
                <c:pt idx="21">
                  <c:v>44501</c:v>
                </c:pt>
                <c:pt idx="22">
                  <c:v>44470</c:v>
                </c:pt>
                <c:pt idx="23">
                  <c:v>44440</c:v>
                </c:pt>
              </c:numCache>
            </c:numRef>
          </c:cat>
          <c:val>
            <c:numRef>
              <c:f>Energy!$V$2:$V$25</c:f>
              <c:numCache>
                <c:formatCode>0.00%</c:formatCode>
                <c:ptCount val="24"/>
                <c:pt idx="0">
                  <c:v>-1.6145270388061794E-2</c:v>
                </c:pt>
                <c:pt idx="1">
                  <c:v>3.1138913980379268E-2</c:v>
                </c:pt>
                <c:pt idx="2">
                  <c:v>6.4727512841431301E-2</c:v>
                </c:pt>
                <c:pt idx="3">
                  <c:v>2.4823239348792381E-3</c:v>
                </c:pt>
                <c:pt idx="4">
                  <c:v>1.464236088297044E-2</c:v>
                </c:pt>
                <c:pt idx="5">
                  <c:v>3.5051572358727023E-2</c:v>
                </c:pt>
                <c:pt idx="6">
                  <c:v>-2.6112446646715304E-2</c:v>
                </c:pt>
                <c:pt idx="7">
                  <c:v>6.1752832400052027E-2</c:v>
                </c:pt>
                <c:pt idx="8">
                  <c:v>-5.8971449299161094E-2</c:v>
                </c:pt>
                <c:pt idx="9">
                  <c:v>5.3752860293699856E-2</c:v>
                </c:pt>
                <c:pt idx="10">
                  <c:v>7.9863454576893256E-2</c:v>
                </c:pt>
                <c:pt idx="11">
                  <c:v>-9.3395701643489315E-2</c:v>
                </c:pt>
                <c:pt idx="12">
                  <c:v>-4.2440119216810457E-2</c:v>
                </c:pt>
                <c:pt idx="13">
                  <c:v>9.1116347632205885E-2</c:v>
                </c:pt>
                <c:pt idx="14">
                  <c:v>-8.3919993223866451E-2</c:v>
                </c:pt>
                <c:pt idx="15">
                  <c:v>5.3243883608722342E-5</c:v>
                </c:pt>
                <c:pt idx="16">
                  <c:v>-8.7956719149039353E-2</c:v>
                </c:pt>
                <c:pt idx="17">
                  <c:v>3.5808760822993335E-2</c:v>
                </c:pt>
                <c:pt idx="18">
                  <c:v>-3.139373941158885E-2</c:v>
                </c:pt>
                <c:pt idx="19">
                  <c:v>-5.2585089106999772E-2</c:v>
                </c:pt>
                <c:pt idx="20">
                  <c:v>4.3612874972629889E-2</c:v>
                </c:pt>
                <c:pt idx="21">
                  <c:v>-8.3337314184714906E-3</c:v>
                </c:pt>
                <c:pt idx="22">
                  <c:v>6.9143873301234615E-2</c:v>
                </c:pt>
                <c:pt idx="23">
                  <c:v>3.5605509729348252E-3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FB-4A8C-8F88-3322AF2C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39528527"/>
        <c:axId val="1174376479"/>
      </c:barChart>
      <c:dateAx>
        <c:axId val="43952852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76479"/>
        <c:crosses val="autoZero"/>
        <c:auto val="1"/>
        <c:lblOffset val="100"/>
        <c:baseTimeUnit val="months"/>
      </c:dateAx>
      <c:valAx>
        <c:axId val="117437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52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Porfolio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'Initial portfolio Final'!$N$1</c:f>
              <c:strCache>
                <c:ptCount val="1"/>
                <c:pt idx="0">
                  <c:v>Allocation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44-4263-9903-D1A2E05D866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44-4263-9903-D1A2E05D866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C44-4263-9903-D1A2E05D866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C44-4263-9903-D1A2E05D866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C44-4263-9903-D1A2E05D866E}"/>
              </c:ext>
            </c:extLst>
          </c:dPt>
          <c:cat>
            <c:strRef>
              <c:f>'Initial portfolio Final'!$M$2:$M$6</c:f>
              <c:strCache>
                <c:ptCount val="5"/>
                <c:pt idx="0">
                  <c:v>TSLA</c:v>
                </c:pt>
                <c:pt idx="1">
                  <c:v>NVDA</c:v>
                </c:pt>
                <c:pt idx="2">
                  <c:v>CVX</c:v>
                </c:pt>
                <c:pt idx="3">
                  <c:v>AMD</c:v>
                </c:pt>
                <c:pt idx="4">
                  <c:v>MSFT</c:v>
                </c:pt>
              </c:strCache>
            </c:strRef>
          </c:cat>
          <c:val>
            <c:numRef>
              <c:f>'Initial portfolio Final'!$N$2:$N$6</c:f>
              <c:numCache>
                <c:formatCode>0%</c:formatCode>
                <c:ptCount val="5"/>
                <c:pt idx="0">
                  <c:v>0.20254676239353905</c:v>
                </c:pt>
                <c:pt idx="1">
                  <c:v>0.50727237022917182</c:v>
                </c:pt>
                <c:pt idx="2">
                  <c:v>0.22330592753896059</c:v>
                </c:pt>
                <c:pt idx="3">
                  <c:v>3.3512908505084898E-2</c:v>
                </c:pt>
                <c:pt idx="4">
                  <c:v>3.3362031333243676E-2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C44-4263-9903-D1A2E05D8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S&amp;P</a:t>
            </a:r>
            <a:r>
              <a:rPr lang="en-US" baseline="0"/>
              <a:t> Energy and S&amp;P 500 return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Energy!$U$1</c:f>
              <c:strCache>
                <c:ptCount val="1"/>
                <c:pt idx="0">
                  <c:v>Energy return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Energy!$T$2:$T$25</c:f>
              <c:numCache>
                <c:formatCode>m/d/yyyy</c:formatCode>
                <c:ptCount val="24"/>
                <c:pt idx="0">
                  <c:v>45139</c:v>
                </c:pt>
                <c:pt idx="1">
                  <c:v>45108</c:v>
                </c:pt>
                <c:pt idx="2">
                  <c:v>45078</c:v>
                </c:pt>
                <c:pt idx="3">
                  <c:v>45047</c:v>
                </c:pt>
                <c:pt idx="4">
                  <c:v>45017</c:v>
                </c:pt>
                <c:pt idx="5">
                  <c:v>44986</c:v>
                </c:pt>
                <c:pt idx="6">
                  <c:v>44958</c:v>
                </c:pt>
                <c:pt idx="7">
                  <c:v>44927</c:v>
                </c:pt>
                <c:pt idx="8">
                  <c:v>44896</c:v>
                </c:pt>
                <c:pt idx="9">
                  <c:v>44866</c:v>
                </c:pt>
                <c:pt idx="10">
                  <c:v>44835</c:v>
                </c:pt>
                <c:pt idx="11">
                  <c:v>44805</c:v>
                </c:pt>
                <c:pt idx="12">
                  <c:v>44774</c:v>
                </c:pt>
                <c:pt idx="13">
                  <c:v>44743</c:v>
                </c:pt>
                <c:pt idx="14">
                  <c:v>44713</c:v>
                </c:pt>
                <c:pt idx="15">
                  <c:v>44682</c:v>
                </c:pt>
                <c:pt idx="16">
                  <c:v>44652</c:v>
                </c:pt>
                <c:pt idx="17">
                  <c:v>44621</c:v>
                </c:pt>
                <c:pt idx="18">
                  <c:v>44593</c:v>
                </c:pt>
                <c:pt idx="19">
                  <c:v>44562</c:v>
                </c:pt>
                <c:pt idx="20">
                  <c:v>44531</c:v>
                </c:pt>
                <c:pt idx="21">
                  <c:v>44501</c:v>
                </c:pt>
                <c:pt idx="22">
                  <c:v>44470</c:v>
                </c:pt>
                <c:pt idx="23">
                  <c:v>44440</c:v>
                </c:pt>
              </c:numCache>
            </c:numRef>
          </c:cat>
          <c:val>
            <c:numRef>
              <c:f>Energy!$U$2:$U$25</c:f>
              <c:numCache>
                <c:formatCode>0.00%</c:formatCode>
                <c:ptCount val="24"/>
                <c:pt idx="0">
                  <c:v>1.1166253101736912E-2</c:v>
                </c:pt>
                <c:pt idx="1">
                  <c:v>7.283982295208169E-2</c:v>
                </c:pt>
                <c:pt idx="2">
                  <c:v>6.4713314892599794E-2</c:v>
                </c:pt>
                <c:pt idx="3">
                  <c:v>-0.1061355311355312</c:v>
                </c:pt>
                <c:pt idx="4">
                  <c:v>3.1973539140022211E-2</c:v>
                </c:pt>
                <c:pt idx="5">
                  <c:v>-4.8745317471513561E-3</c:v>
                </c:pt>
                <c:pt idx="6">
                  <c:v>-7.6137795218581217E-2</c:v>
                </c:pt>
                <c:pt idx="7">
                  <c:v>2.7144004521521881E-2</c:v>
                </c:pt>
                <c:pt idx="8">
                  <c:v>-3.1628978827596077E-2</c:v>
                </c:pt>
                <c:pt idx="9">
                  <c:v>6.4798573561601902E-3</c:v>
                </c:pt>
                <c:pt idx="10">
                  <c:v>0.24842551035181715</c:v>
                </c:pt>
                <c:pt idx="11">
                  <c:v>-9.6829029094475327E-2</c:v>
                </c:pt>
                <c:pt idx="12">
                  <c:v>2.1812472859671805E-2</c:v>
                </c:pt>
                <c:pt idx="13">
                  <c:v>9.6111599297012296E-2</c:v>
                </c:pt>
                <c:pt idx="14">
                  <c:v>-0.16984802431610946</c:v>
                </c:pt>
                <c:pt idx="15">
                  <c:v>0.1495256896280639</c:v>
                </c:pt>
                <c:pt idx="16">
                  <c:v>-1.6359355936281017E-2</c:v>
                </c:pt>
                <c:pt idx="17">
                  <c:v>8.7821291709505367E-2</c:v>
                </c:pt>
                <c:pt idx="18">
                  <c:v>6.3666911896287814E-2</c:v>
                </c:pt>
                <c:pt idx="19">
                  <c:v>0.18969106306476791</c:v>
                </c:pt>
                <c:pt idx="20">
                  <c:v>2.9315802288775394E-2</c:v>
                </c:pt>
                <c:pt idx="21">
                  <c:v>-5.8437836722529224E-2</c:v>
                </c:pt>
                <c:pt idx="22">
                  <c:v>0.10182378498534916</c:v>
                </c:pt>
                <c:pt idx="23">
                  <c:v>2.7924340654222547E-2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9E-42B0-A095-F917656A10E2}"/>
            </c:ext>
          </c:extLst>
        </c:ser>
        <c:ser>
          <c:idx val="1"/>
          <c:order val="1"/>
          <c:tx>
            <c:strRef>
              <c:f>Energy!$V$1</c:f>
              <c:strCache>
                <c:ptCount val="1"/>
                <c:pt idx="0">
                  <c:v>S&amp;P 500 return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Energy!$T$2:$T$25</c:f>
              <c:numCache>
                <c:formatCode>m/d/yyyy</c:formatCode>
                <c:ptCount val="24"/>
                <c:pt idx="0">
                  <c:v>45139</c:v>
                </c:pt>
                <c:pt idx="1">
                  <c:v>45108</c:v>
                </c:pt>
                <c:pt idx="2">
                  <c:v>45078</c:v>
                </c:pt>
                <c:pt idx="3">
                  <c:v>45047</c:v>
                </c:pt>
                <c:pt idx="4">
                  <c:v>45017</c:v>
                </c:pt>
                <c:pt idx="5">
                  <c:v>44986</c:v>
                </c:pt>
                <c:pt idx="6">
                  <c:v>44958</c:v>
                </c:pt>
                <c:pt idx="7">
                  <c:v>44927</c:v>
                </c:pt>
                <c:pt idx="8">
                  <c:v>44896</c:v>
                </c:pt>
                <c:pt idx="9">
                  <c:v>44866</c:v>
                </c:pt>
                <c:pt idx="10">
                  <c:v>44835</c:v>
                </c:pt>
                <c:pt idx="11">
                  <c:v>44805</c:v>
                </c:pt>
                <c:pt idx="12">
                  <c:v>44774</c:v>
                </c:pt>
                <c:pt idx="13">
                  <c:v>44743</c:v>
                </c:pt>
                <c:pt idx="14">
                  <c:v>44713</c:v>
                </c:pt>
                <c:pt idx="15">
                  <c:v>44682</c:v>
                </c:pt>
                <c:pt idx="16">
                  <c:v>44652</c:v>
                </c:pt>
                <c:pt idx="17">
                  <c:v>44621</c:v>
                </c:pt>
                <c:pt idx="18">
                  <c:v>44593</c:v>
                </c:pt>
                <c:pt idx="19">
                  <c:v>44562</c:v>
                </c:pt>
                <c:pt idx="20">
                  <c:v>44531</c:v>
                </c:pt>
                <c:pt idx="21">
                  <c:v>44501</c:v>
                </c:pt>
                <c:pt idx="22">
                  <c:v>44470</c:v>
                </c:pt>
                <c:pt idx="23">
                  <c:v>44440</c:v>
                </c:pt>
              </c:numCache>
            </c:numRef>
          </c:cat>
          <c:val>
            <c:numRef>
              <c:f>Energy!$V$2:$V$25</c:f>
              <c:numCache>
                <c:formatCode>0.00%</c:formatCode>
                <c:ptCount val="24"/>
                <c:pt idx="0">
                  <c:v>-1.6145270388061794E-2</c:v>
                </c:pt>
                <c:pt idx="1">
                  <c:v>3.1138913980379268E-2</c:v>
                </c:pt>
                <c:pt idx="2">
                  <c:v>6.4727512841431301E-2</c:v>
                </c:pt>
                <c:pt idx="3">
                  <c:v>2.4823239348792381E-3</c:v>
                </c:pt>
                <c:pt idx="4">
                  <c:v>1.464236088297044E-2</c:v>
                </c:pt>
                <c:pt idx="5">
                  <c:v>3.5051572358727023E-2</c:v>
                </c:pt>
                <c:pt idx="6">
                  <c:v>-2.6112446646715304E-2</c:v>
                </c:pt>
                <c:pt idx="7">
                  <c:v>6.1752832400052027E-2</c:v>
                </c:pt>
                <c:pt idx="8">
                  <c:v>-5.8971449299161094E-2</c:v>
                </c:pt>
                <c:pt idx="9">
                  <c:v>5.3752860293699856E-2</c:v>
                </c:pt>
                <c:pt idx="10">
                  <c:v>7.9863454576893256E-2</c:v>
                </c:pt>
                <c:pt idx="11">
                  <c:v>-9.3395701643489315E-2</c:v>
                </c:pt>
                <c:pt idx="12">
                  <c:v>-4.2440119216810457E-2</c:v>
                </c:pt>
                <c:pt idx="13">
                  <c:v>9.1116347632205885E-2</c:v>
                </c:pt>
                <c:pt idx="14">
                  <c:v>-8.3919993223866451E-2</c:v>
                </c:pt>
                <c:pt idx="15">
                  <c:v>5.3243883608722342E-5</c:v>
                </c:pt>
                <c:pt idx="16">
                  <c:v>-8.7956719149039353E-2</c:v>
                </c:pt>
                <c:pt idx="17">
                  <c:v>3.5808760822993335E-2</c:v>
                </c:pt>
                <c:pt idx="18">
                  <c:v>-3.139373941158885E-2</c:v>
                </c:pt>
                <c:pt idx="19">
                  <c:v>-5.2585089106999772E-2</c:v>
                </c:pt>
                <c:pt idx="20">
                  <c:v>4.3612874972629889E-2</c:v>
                </c:pt>
                <c:pt idx="21">
                  <c:v>-8.3337314184714906E-3</c:v>
                </c:pt>
                <c:pt idx="22">
                  <c:v>6.9143873301234615E-2</c:v>
                </c:pt>
                <c:pt idx="23">
                  <c:v>3.5605509729348252E-3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9E-42B0-A095-F917656A1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39528527"/>
        <c:axId val="1174376479"/>
      </c:barChart>
      <c:dateAx>
        <c:axId val="43952852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76479"/>
        <c:crosses val="autoZero"/>
        <c:auto val="1"/>
        <c:lblOffset val="100"/>
        <c:baseTimeUnit val="months"/>
      </c:dateAx>
      <c:valAx>
        <c:axId val="117437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52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S&amp;P Automotives and S&amp;P 500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Automotives!$U$1</c:f>
              <c:strCache>
                <c:ptCount val="1"/>
                <c:pt idx="0">
                  <c:v>Automotives return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Automotives!$T$2:$T$25</c:f>
              <c:numCache>
                <c:formatCode>m/d/yyyy</c:formatCode>
                <c:ptCount val="24"/>
                <c:pt idx="0">
                  <c:v>45139</c:v>
                </c:pt>
                <c:pt idx="1">
                  <c:v>45108</c:v>
                </c:pt>
                <c:pt idx="2">
                  <c:v>45078</c:v>
                </c:pt>
                <c:pt idx="3">
                  <c:v>45047</c:v>
                </c:pt>
                <c:pt idx="4">
                  <c:v>45017</c:v>
                </c:pt>
                <c:pt idx="5">
                  <c:v>44986</c:v>
                </c:pt>
                <c:pt idx="6">
                  <c:v>44958</c:v>
                </c:pt>
                <c:pt idx="7">
                  <c:v>44927</c:v>
                </c:pt>
                <c:pt idx="8">
                  <c:v>44896</c:v>
                </c:pt>
                <c:pt idx="9">
                  <c:v>44866</c:v>
                </c:pt>
                <c:pt idx="10">
                  <c:v>44835</c:v>
                </c:pt>
                <c:pt idx="11">
                  <c:v>44805</c:v>
                </c:pt>
                <c:pt idx="12">
                  <c:v>44774</c:v>
                </c:pt>
                <c:pt idx="13">
                  <c:v>44743</c:v>
                </c:pt>
                <c:pt idx="14">
                  <c:v>44713</c:v>
                </c:pt>
                <c:pt idx="15">
                  <c:v>44682</c:v>
                </c:pt>
                <c:pt idx="16">
                  <c:v>44652</c:v>
                </c:pt>
                <c:pt idx="17">
                  <c:v>44621</c:v>
                </c:pt>
                <c:pt idx="18">
                  <c:v>44593</c:v>
                </c:pt>
                <c:pt idx="19">
                  <c:v>44562</c:v>
                </c:pt>
                <c:pt idx="20">
                  <c:v>44531</c:v>
                </c:pt>
                <c:pt idx="21">
                  <c:v>44501</c:v>
                </c:pt>
                <c:pt idx="22">
                  <c:v>44470</c:v>
                </c:pt>
                <c:pt idx="23">
                  <c:v>44440</c:v>
                </c:pt>
              </c:numCache>
            </c:numRef>
          </c:cat>
          <c:val>
            <c:numRef>
              <c:f>Automotives!$U$2:$U$25</c:f>
              <c:numCache>
                <c:formatCode>0.00%</c:formatCode>
                <c:ptCount val="24"/>
                <c:pt idx="0">
                  <c:v>-0.13202570172472083</c:v>
                </c:pt>
                <c:pt idx="1">
                  <c:v>1.2255237573599809E-2</c:v>
                </c:pt>
                <c:pt idx="2">
                  <c:v>0.26854264373805803</c:v>
                </c:pt>
                <c:pt idx="3">
                  <c:v>0.17645856748748345</c:v>
                </c:pt>
                <c:pt idx="4">
                  <c:v>-0.18086709072648144</c:v>
                </c:pt>
                <c:pt idx="5">
                  <c:v>3.6119277614448109E-3</c:v>
                </c:pt>
                <c:pt idx="6">
                  <c:v>0.13359360121881547</c:v>
                </c:pt>
                <c:pt idx="7">
                  <c:v>0.34176568289255149</c:v>
                </c:pt>
                <c:pt idx="8">
                  <c:v>-0.31862104988247586</c:v>
                </c:pt>
                <c:pt idx="9">
                  <c:v>-0.10411792232101069</c:v>
                </c:pt>
                <c:pt idx="10">
                  <c:v>-9.2633217748213204E-2</c:v>
                </c:pt>
                <c:pt idx="11">
                  <c:v>-6.6397991543340473E-2</c:v>
                </c:pt>
                <c:pt idx="12">
                  <c:v>-5.853082042669655E-2</c:v>
                </c:pt>
                <c:pt idx="13">
                  <c:v>0.30410447761194037</c:v>
                </c:pt>
                <c:pt idx="14">
                  <c:v>-0.12436962852475308</c:v>
                </c:pt>
                <c:pt idx="15">
                  <c:v>-0.10734212528531584</c:v>
                </c:pt>
                <c:pt idx="16">
                  <c:v>-0.18300958300958303</c:v>
                </c:pt>
                <c:pt idx="17">
                  <c:v>0.17900329791132275</c:v>
                </c:pt>
                <c:pt idx="18">
                  <c:v>-7.8714904630619364E-2</c:v>
                </c:pt>
                <c:pt idx="19">
                  <c:v>-0.10728816113315598</c:v>
                </c:pt>
                <c:pt idx="20">
                  <c:v>-5.4608480934517312E-2</c:v>
                </c:pt>
                <c:pt idx="21">
                  <c:v>3.1090873482177761E-2</c:v>
                </c:pt>
                <c:pt idx="22">
                  <c:v>0.3639642046213436</c:v>
                </c:pt>
                <c:pt idx="23">
                  <c:v>8.950601582950168E-3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C-4DEB-83CE-EF95A0FB3153}"/>
            </c:ext>
          </c:extLst>
        </c:ser>
        <c:ser>
          <c:idx val="1"/>
          <c:order val="1"/>
          <c:tx>
            <c:strRef>
              <c:f>Automotives!$V$1</c:f>
              <c:strCache>
                <c:ptCount val="1"/>
                <c:pt idx="0">
                  <c:v>S&amp;P 500 return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Automotives!$T$2:$T$25</c:f>
              <c:numCache>
                <c:formatCode>m/d/yyyy</c:formatCode>
                <c:ptCount val="24"/>
                <c:pt idx="0">
                  <c:v>45139</c:v>
                </c:pt>
                <c:pt idx="1">
                  <c:v>45108</c:v>
                </c:pt>
                <c:pt idx="2">
                  <c:v>45078</c:v>
                </c:pt>
                <c:pt idx="3">
                  <c:v>45047</c:v>
                </c:pt>
                <c:pt idx="4">
                  <c:v>45017</c:v>
                </c:pt>
                <c:pt idx="5">
                  <c:v>44986</c:v>
                </c:pt>
                <c:pt idx="6">
                  <c:v>44958</c:v>
                </c:pt>
                <c:pt idx="7">
                  <c:v>44927</c:v>
                </c:pt>
                <c:pt idx="8">
                  <c:v>44896</c:v>
                </c:pt>
                <c:pt idx="9">
                  <c:v>44866</c:v>
                </c:pt>
                <c:pt idx="10">
                  <c:v>44835</c:v>
                </c:pt>
                <c:pt idx="11">
                  <c:v>44805</c:v>
                </c:pt>
                <c:pt idx="12">
                  <c:v>44774</c:v>
                </c:pt>
                <c:pt idx="13">
                  <c:v>44743</c:v>
                </c:pt>
                <c:pt idx="14">
                  <c:v>44713</c:v>
                </c:pt>
                <c:pt idx="15">
                  <c:v>44682</c:v>
                </c:pt>
                <c:pt idx="16">
                  <c:v>44652</c:v>
                </c:pt>
                <c:pt idx="17">
                  <c:v>44621</c:v>
                </c:pt>
                <c:pt idx="18">
                  <c:v>44593</c:v>
                </c:pt>
                <c:pt idx="19">
                  <c:v>44562</c:v>
                </c:pt>
                <c:pt idx="20">
                  <c:v>44531</c:v>
                </c:pt>
                <c:pt idx="21">
                  <c:v>44501</c:v>
                </c:pt>
                <c:pt idx="22">
                  <c:v>44470</c:v>
                </c:pt>
                <c:pt idx="23">
                  <c:v>44440</c:v>
                </c:pt>
              </c:numCache>
            </c:numRef>
          </c:cat>
          <c:val>
            <c:numRef>
              <c:f>Automotives!$V$2:$V$25</c:f>
              <c:numCache>
                <c:formatCode>0.00%</c:formatCode>
                <c:ptCount val="24"/>
                <c:pt idx="0">
                  <c:v>-1.6145270388061794E-2</c:v>
                </c:pt>
                <c:pt idx="1">
                  <c:v>3.1138913980379268E-2</c:v>
                </c:pt>
                <c:pt idx="2">
                  <c:v>6.4727512841431301E-2</c:v>
                </c:pt>
                <c:pt idx="3">
                  <c:v>2.4823239348792381E-3</c:v>
                </c:pt>
                <c:pt idx="4">
                  <c:v>1.464236088297044E-2</c:v>
                </c:pt>
                <c:pt idx="5">
                  <c:v>3.5051572358727023E-2</c:v>
                </c:pt>
                <c:pt idx="6">
                  <c:v>-2.6112446646715304E-2</c:v>
                </c:pt>
                <c:pt idx="7">
                  <c:v>6.1752832400052027E-2</c:v>
                </c:pt>
                <c:pt idx="8">
                  <c:v>-5.8971449299161094E-2</c:v>
                </c:pt>
                <c:pt idx="9">
                  <c:v>5.3752860293699856E-2</c:v>
                </c:pt>
                <c:pt idx="10">
                  <c:v>7.9863454576893256E-2</c:v>
                </c:pt>
                <c:pt idx="11">
                  <c:v>-9.3395701643489315E-2</c:v>
                </c:pt>
                <c:pt idx="12">
                  <c:v>-4.2440119216810457E-2</c:v>
                </c:pt>
                <c:pt idx="13">
                  <c:v>9.1116347632205885E-2</c:v>
                </c:pt>
                <c:pt idx="14">
                  <c:v>-8.3919993223866451E-2</c:v>
                </c:pt>
                <c:pt idx="15">
                  <c:v>5.3243883608722342E-5</c:v>
                </c:pt>
                <c:pt idx="16">
                  <c:v>-8.7956719149039353E-2</c:v>
                </c:pt>
                <c:pt idx="17">
                  <c:v>3.5808760822993335E-2</c:v>
                </c:pt>
                <c:pt idx="18">
                  <c:v>-3.139373941158885E-2</c:v>
                </c:pt>
                <c:pt idx="19">
                  <c:v>-5.2585089106999772E-2</c:v>
                </c:pt>
                <c:pt idx="20">
                  <c:v>4.3612874972629889E-2</c:v>
                </c:pt>
                <c:pt idx="21">
                  <c:v>-8.3337314184714906E-3</c:v>
                </c:pt>
                <c:pt idx="22">
                  <c:v>6.9143873301234615E-2</c:v>
                </c:pt>
                <c:pt idx="23">
                  <c:v>3.5605509729348252E-3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AC-4DEB-83CE-EF95A0FB3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12130351"/>
        <c:axId val="623365855"/>
      </c:barChart>
      <c:dateAx>
        <c:axId val="61213035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65855"/>
        <c:crosses val="autoZero"/>
        <c:auto val="1"/>
        <c:lblOffset val="100"/>
        <c:baseTimeUnit val="months"/>
      </c:dateAx>
      <c:valAx>
        <c:axId val="62336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130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Risk-free rate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Risk-free rate distribution</a:t>
          </a:r>
        </a:p>
      </cx:txPr>
    </cx:title>
    <cx:plotArea>
      <cx:plotAreaRegion>
        <cx:series layoutId="clusteredColumn" uniqueId="{3D4BE31F-2A19-4569-87EA-C793666EEE3C}">
          <cx:tx>
            <cx:txData>
              <cx:f>_xlchart.v1.2</cx:f>
              <cx:v>SP500-Rf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S&amp;P500 return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S&amp;P500 return distribution</a:t>
          </a:r>
        </a:p>
      </cx:txPr>
    </cx:title>
    <cx:plotArea>
      <cx:plotAreaRegion>
        <cx:series layoutId="clusteredColumn" uniqueId="{0AD666F1-FEE3-431A-9937-8DB2CFAB0B26}">
          <cx:tx>
            <cx:txData>
              <cx:f>_xlchart.v1.0</cx:f>
              <cx:v>SP500-return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Range (%)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Range (%)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2385521</xdr:colOff>
      <xdr:row>24</xdr:row>
      <xdr:rowOff>144128</xdr:rowOff>
    </xdr:from>
    <xdr:to>
      <xdr:col>12</xdr:col>
      <xdr:colOff>192903</xdr:colOff>
      <xdr:row>39</xdr:row>
      <xdr:rowOff>58644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3A7027-3073-A364-89D9-FC99ED53A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519206</xdr:colOff>
      <xdr:row>13</xdr:row>
      <xdr:rowOff>303306</xdr:rowOff>
    </xdr:from>
    <xdr:to>
      <xdr:col>31</xdr:col>
      <xdr:colOff>195729</xdr:colOff>
      <xdr:row>24</xdr:row>
      <xdr:rowOff>45944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BFF59F-25F9-17D8-BB42-F371D781C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92075</xdr:colOff>
      <xdr:row>55</xdr:row>
      <xdr:rowOff>107950</xdr:rowOff>
    </xdr:from>
    <xdr:to>
      <xdr:col>26</xdr:col>
      <xdr:colOff>123825</xdr:colOff>
      <xdr:row>70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65788-3A35-4B72-BB6F-9E5A6A8D2A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226041</xdr:colOff>
      <xdr:row>116</xdr:row>
      <xdr:rowOff>31231</xdr:rowOff>
    </xdr:from>
    <xdr:to>
      <xdr:col>26</xdr:col>
      <xdr:colOff>137491</xdr:colOff>
      <xdr:row>132</xdr:row>
      <xdr:rowOff>77337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BEFD81-81E4-4C0C-AE8D-243EFC00C8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521855</xdr:colOff>
      <xdr:row>69</xdr:row>
      <xdr:rowOff>96693</xdr:rowOff>
    </xdr:from>
    <xdr:to>
      <xdr:col>23</xdr:col>
      <xdr:colOff>171450</xdr:colOff>
      <xdr:row>84</xdr:row>
      <xdr:rowOff>68984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A3AFA0-23E3-58A9-8A50-0FAFEAE141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422275</xdr:colOff>
      <xdr:row>2</xdr:row>
      <xdr:rowOff>73025</xdr:rowOff>
    </xdr:from>
    <xdr:to>
      <xdr:col>8</xdr:col>
      <xdr:colOff>250825</xdr:colOff>
      <xdr:row>19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681CE6-7CEF-0032-6559-8ED0FF1F8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239059</xdr:colOff>
      <xdr:row>25</xdr:row>
      <xdr:rowOff>14193</xdr:rowOff>
    </xdr:from>
    <xdr:to>
      <xdr:col>9</xdr:col>
      <xdr:colOff>552824</xdr:colOff>
      <xdr:row>40</xdr:row>
      <xdr:rowOff>142688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9F3CE6-E6A4-A097-00CF-26B536AD8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393262</xdr:colOff>
      <xdr:row>24</xdr:row>
      <xdr:rowOff>25404</xdr:rowOff>
    </xdr:from>
    <xdr:to>
      <xdr:col>23</xdr:col>
      <xdr:colOff>94593</xdr:colOff>
      <xdr:row>39</xdr:row>
      <xdr:rowOff>9420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4BCA40-8CF9-3146-AE32-E36D11D0B1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262404</xdr:colOff>
      <xdr:row>9</xdr:row>
      <xdr:rowOff>57711</xdr:rowOff>
    </xdr:from>
    <xdr:to>
      <xdr:col>23</xdr:col>
      <xdr:colOff>563843</xdr:colOff>
      <xdr:row>24</xdr:row>
      <xdr:rowOff>38660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3CFD2-EC4C-8DD7-D6B8-E9C587F1C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2385521</xdr:colOff>
      <xdr:row>24</xdr:row>
      <xdr:rowOff>144128</xdr:rowOff>
    </xdr:from>
    <xdr:to>
      <xdr:col>10</xdr:col>
      <xdr:colOff>192903</xdr:colOff>
      <xdr:row>39</xdr:row>
      <xdr:rowOff>58644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0A4ABB-6F18-4631-8576-6E6F393344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519206</xdr:colOff>
      <xdr:row>13</xdr:row>
      <xdr:rowOff>303306</xdr:rowOff>
    </xdr:from>
    <xdr:to>
      <xdr:col>29</xdr:col>
      <xdr:colOff>195729</xdr:colOff>
      <xdr:row>24</xdr:row>
      <xdr:rowOff>45944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ED4EB6-6BD5-4979-804E-4B8A35BE1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18</xdr:row>
      <xdr:rowOff>158750</xdr:rowOff>
    </xdr:from>
    <xdr:to>
      <xdr:col>18</xdr:col>
      <xdr:colOff>161925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140D9D-5B93-E68A-5547-2D73A9D24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811389</xdr:colOff>
      <xdr:row>503</xdr:row>
      <xdr:rowOff>152400</xdr:rowOff>
    </xdr:from>
    <xdr:to>
      <xdr:col>9</xdr:col>
      <xdr:colOff>987778</xdr:colOff>
      <xdr:row>519</xdr:row>
      <xdr:rowOff>73377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482FDB4-5264-99AA-13CB-7832390E91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3689" y="90506550"/>
              <a:ext cx="2621139" cy="27657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536222</xdr:colOff>
      <xdr:row>503</xdr:row>
      <xdr:rowOff>152400</xdr:rowOff>
    </xdr:from>
    <xdr:to>
      <xdr:col>8</xdr:col>
      <xdr:colOff>444500</xdr:colOff>
      <xdr:row>519</xdr:row>
      <xdr:rowOff>73377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1451FBF-ED18-8C89-5908-83E80ABBF1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38122" y="90506550"/>
              <a:ext cx="2568928" cy="27657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233270</xdr:colOff>
      <xdr:row>6</xdr:row>
      <xdr:rowOff>67609</xdr:rowOff>
    </xdr:from>
    <xdr:to>
      <xdr:col>23</xdr:col>
      <xdr:colOff>538444</xdr:colOff>
      <xdr:row>21</xdr:row>
      <xdr:rowOff>48559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534375-3E7D-1548-C29E-D455FDB31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396875</xdr:colOff>
      <xdr:row>2</xdr:row>
      <xdr:rowOff>31750</xdr:rowOff>
    </xdr:from>
    <xdr:to>
      <xdr:col>23</xdr:col>
      <xdr:colOff>92075</xdr:colOff>
      <xdr:row>17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1DC1B9-B606-8F9E-25FC-5436B0C69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92075</xdr:colOff>
      <xdr:row>3</xdr:row>
      <xdr:rowOff>165100</xdr:rowOff>
    </xdr:from>
    <xdr:to>
      <xdr:col>18</xdr:col>
      <xdr:colOff>396875</xdr:colOff>
      <xdr:row>18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EE1904-77C6-EB58-1EF2-3FBEE9756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415925</xdr:colOff>
      <xdr:row>2</xdr:row>
      <xdr:rowOff>82550</xdr:rowOff>
    </xdr:from>
    <xdr:to>
      <xdr:col>19</xdr:col>
      <xdr:colOff>111125</xdr:colOff>
      <xdr:row>17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2A0FA7-ED09-9431-DBD5-4816B43F9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2385521</xdr:colOff>
      <xdr:row>24</xdr:row>
      <xdr:rowOff>144128</xdr:rowOff>
    </xdr:from>
    <xdr:to>
      <xdr:col>12</xdr:col>
      <xdr:colOff>192903</xdr:colOff>
      <xdr:row>39</xdr:row>
      <xdr:rowOff>58644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7AF21F-B419-4594-881F-56C119449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519206</xdr:colOff>
      <xdr:row>13</xdr:row>
      <xdr:rowOff>303306</xdr:rowOff>
    </xdr:from>
    <xdr:to>
      <xdr:col>31</xdr:col>
      <xdr:colOff>195729</xdr:colOff>
      <xdr:row>24</xdr:row>
      <xdr:rowOff>45944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B9E0B8-7031-47A6-A542-F018D2B40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724648</xdr:colOff>
      <xdr:row>58</xdr:row>
      <xdr:rowOff>85164</xdr:rowOff>
    </xdr:from>
    <xdr:to>
      <xdr:col>32</xdr:col>
      <xdr:colOff>186766</xdr:colOff>
      <xdr:row>73</xdr:row>
      <xdr:rowOff>26894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DA0712-CEF8-D0BD-DDB2-2E983CB13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902607</xdr:colOff>
      <xdr:row>55</xdr:row>
      <xdr:rowOff>102507</xdr:rowOff>
    </xdr:from>
    <xdr:to>
      <xdr:col>21</xdr:col>
      <xdr:colOff>576035</xdr:colOff>
      <xdr:row>69</xdr:row>
      <xdr:rowOff>178707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3DEE9B7-F938-D068-439B-E05330C58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2385521</xdr:colOff>
      <xdr:row>24</xdr:row>
      <xdr:rowOff>144128</xdr:rowOff>
    </xdr:from>
    <xdr:to>
      <xdr:col>12</xdr:col>
      <xdr:colOff>192903</xdr:colOff>
      <xdr:row>39</xdr:row>
      <xdr:rowOff>58644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F0962C-BD5A-4D18-9FCE-DE424741AB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542925</xdr:colOff>
      <xdr:row>13</xdr:row>
      <xdr:rowOff>311150</xdr:rowOff>
    </xdr:from>
    <xdr:to>
      <xdr:col>29</xdr:col>
      <xdr:colOff>250825</xdr:colOff>
      <xdr:row>24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8C9EF4-66ED-D51A-E38E-C78989BAF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2385521</xdr:colOff>
      <xdr:row>24</xdr:row>
      <xdr:rowOff>144128</xdr:rowOff>
    </xdr:from>
    <xdr:to>
      <xdr:col>12</xdr:col>
      <xdr:colOff>192903</xdr:colOff>
      <xdr:row>39</xdr:row>
      <xdr:rowOff>58644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F11004-4687-4FCD-AB58-D08C22EBB9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542925</xdr:colOff>
      <xdr:row>13</xdr:row>
      <xdr:rowOff>311150</xdr:rowOff>
    </xdr:from>
    <xdr:to>
      <xdr:col>29</xdr:col>
      <xdr:colOff>250825</xdr:colOff>
      <xdr:row>24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5EB82F-A1CF-4147-83C6-D19793E7A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85725</xdr:colOff>
      <xdr:row>13</xdr:row>
      <xdr:rowOff>120650</xdr:rowOff>
    </xdr:from>
    <xdr:to>
      <xdr:col>22</xdr:col>
      <xdr:colOff>536575</xdr:colOff>
      <xdr:row>23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C983A2-CB45-E232-C4FA-A373CB5A0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38</v>
    <v>1</v>
  </rv>
  <rv s="1">
    <v>8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C007-5C43-490A-AD3E-4797950A6BDB}">
  <dimension ref="A1:M19"/>
  <sheetViews>
    <sheetView tabSelected="1" zoomScale="70" zoomScaleNormal="70" workbookViewId="0">
      <selection activeCell="G23" sqref="G23"/>
    </sheetView>
  </sheetViews>
  <sheetFormatPr defaultRowHeight="14.5" x14ac:dyDescent="0.35"/>
  <cols>
    <col min="1" max="7" width="19.1796875" customWidth="1"/>
    <col min="8" max="8" width="16.36328125" customWidth="1"/>
    <col min="9" max="9" width="22.1796875" customWidth="1"/>
    <col min="10" max="10" width="19.08984375" customWidth="1"/>
    <col min="11" max="11" width="32.1796875" customWidth="1"/>
    <col min="13" max="13" width="13.6328125" bestFit="1" customWidth="1"/>
  </cols>
  <sheetData>
    <row r="1" spans="1:13" x14ac:dyDescent="0.35">
      <c r="A1" s="151" t="s">
        <v>147</v>
      </c>
      <c r="B1" s="151" t="s">
        <v>148</v>
      </c>
      <c r="C1" s="151" t="s">
        <v>149</v>
      </c>
      <c r="D1" s="151" t="s">
        <v>150</v>
      </c>
      <c r="E1" s="151" t="s">
        <v>151</v>
      </c>
      <c r="F1" s="151" t="s">
        <v>3</v>
      </c>
      <c r="G1" s="151" t="s">
        <v>39</v>
      </c>
      <c r="H1" s="23"/>
    </row>
    <row r="2" spans="1:13" x14ac:dyDescent="0.35">
      <c r="A2" s="104" t="s">
        <v>102</v>
      </c>
      <c r="B2" s="104" t="s">
        <v>152</v>
      </c>
      <c r="C2" s="104" t="s">
        <v>152</v>
      </c>
      <c r="D2" s="104" t="s">
        <v>153</v>
      </c>
      <c r="E2" s="104"/>
      <c r="F2" s="152">
        <v>542</v>
      </c>
      <c r="G2" s="106">
        <v>189.62</v>
      </c>
      <c r="H2" s="150">
        <f>F2*G2</f>
        <v>102774.04000000001</v>
      </c>
      <c r="K2">
        <f>IF(D2= "Sell",H2,-H2)</f>
        <v>102774.04000000001</v>
      </c>
    </row>
    <row r="3" spans="1:13" x14ac:dyDescent="0.35">
      <c r="A3" s="152" t="s">
        <v>16</v>
      </c>
      <c r="B3" s="104" t="s">
        <v>152</v>
      </c>
      <c r="C3" s="104" t="s">
        <v>152</v>
      </c>
      <c r="D3" s="104" t="s">
        <v>153</v>
      </c>
      <c r="E3" s="104"/>
      <c r="F3" s="152">
        <v>280</v>
      </c>
      <c r="G3" s="106">
        <v>111.26</v>
      </c>
      <c r="H3" s="102">
        <f>F3*G3</f>
        <v>31152.800000000003</v>
      </c>
      <c r="I3" s="97">
        <f>SUM(H3:H4)</f>
        <v>239177.8</v>
      </c>
      <c r="J3" s="97">
        <f>SUM(H2,H5,H11)-SUM(H12,H10,H9)-60</f>
        <v>102380.29999999999</v>
      </c>
      <c r="K3">
        <f t="shared" ref="K3:K16" si="0">IF(D3= "Sell",H3,-H3)</f>
        <v>31152.800000000003</v>
      </c>
      <c r="M3" s="81">
        <f>SUMIF(K2:K17, "&gt;0",K2:K17)</f>
        <v>1367113.15</v>
      </c>
    </row>
    <row r="4" spans="1:13" x14ac:dyDescent="0.35">
      <c r="A4" s="152" t="s">
        <v>15</v>
      </c>
      <c r="B4" s="104" t="s">
        <v>154</v>
      </c>
      <c r="C4" s="104" t="s">
        <v>154</v>
      </c>
      <c r="D4" s="104" t="s">
        <v>153</v>
      </c>
      <c r="E4" s="104"/>
      <c r="F4" s="153">
        <v>1250</v>
      </c>
      <c r="G4" s="106">
        <v>166.42</v>
      </c>
      <c r="H4" s="102">
        <f>F4*G4</f>
        <v>208024.99999999997</v>
      </c>
      <c r="K4">
        <f t="shared" si="0"/>
        <v>208024.99999999997</v>
      </c>
    </row>
    <row r="5" spans="1:13" x14ac:dyDescent="0.35">
      <c r="A5" s="104" t="s">
        <v>101</v>
      </c>
      <c r="B5" s="104" t="s">
        <v>154</v>
      </c>
      <c r="C5" s="104" t="s">
        <v>154</v>
      </c>
      <c r="D5" s="104" t="s">
        <v>153</v>
      </c>
      <c r="E5" s="104"/>
      <c r="F5" s="152">
        <v>744</v>
      </c>
      <c r="G5" s="106">
        <v>135.97999999999999</v>
      </c>
      <c r="H5" s="150">
        <f>F5*G5</f>
        <v>101169.12</v>
      </c>
      <c r="K5">
        <f t="shared" si="0"/>
        <v>101169.12</v>
      </c>
    </row>
    <row r="6" spans="1:13" x14ac:dyDescent="0.35">
      <c r="A6" s="152" t="s">
        <v>17</v>
      </c>
      <c r="B6" s="104" t="s">
        <v>155</v>
      </c>
      <c r="C6" s="104" t="s">
        <v>155</v>
      </c>
      <c r="D6" s="104" t="s">
        <v>153</v>
      </c>
      <c r="E6" s="104"/>
      <c r="F6" s="153">
        <v>93</v>
      </c>
      <c r="G6" s="106">
        <v>333.83</v>
      </c>
      <c r="H6" s="102">
        <f>F6*G6</f>
        <v>31046.19</v>
      </c>
      <c r="I6" s="97">
        <f>SUM(H6:H8)</f>
        <v>724604.19</v>
      </c>
      <c r="K6">
        <f t="shared" si="0"/>
        <v>31046.19</v>
      </c>
    </row>
    <row r="7" spans="1:13" x14ac:dyDescent="0.35">
      <c r="A7" s="152" t="s">
        <v>14</v>
      </c>
      <c r="B7" s="104" t="s">
        <v>155</v>
      </c>
      <c r="C7" s="104" t="s">
        <v>155</v>
      </c>
      <c r="D7" s="104" t="s">
        <v>153</v>
      </c>
      <c r="E7" s="104"/>
      <c r="F7" s="153">
        <v>1000</v>
      </c>
      <c r="G7" s="106">
        <v>487.67</v>
      </c>
      <c r="H7" s="102">
        <f t="shared" ref="H7:H8" si="1">F7*G7</f>
        <v>487670</v>
      </c>
      <c r="K7">
        <f t="shared" si="0"/>
        <v>487670</v>
      </c>
    </row>
    <row r="8" spans="1:13" x14ac:dyDescent="0.35">
      <c r="A8" s="152" t="s">
        <v>13</v>
      </c>
      <c r="B8" s="104" t="s">
        <v>156</v>
      </c>
      <c r="C8" s="104" t="s">
        <v>156</v>
      </c>
      <c r="D8" s="104" t="s">
        <v>153</v>
      </c>
      <c r="E8" s="104"/>
      <c r="F8" s="152">
        <v>800</v>
      </c>
      <c r="G8" s="106">
        <v>257.36</v>
      </c>
      <c r="H8" s="102">
        <f t="shared" si="1"/>
        <v>205888</v>
      </c>
      <c r="K8">
        <f t="shared" si="0"/>
        <v>205888</v>
      </c>
    </row>
    <row r="9" spans="1:13" x14ac:dyDescent="0.35">
      <c r="A9" s="104" t="s">
        <v>101</v>
      </c>
      <c r="B9" s="104" t="s">
        <v>157</v>
      </c>
      <c r="C9" s="104" t="s">
        <v>158</v>
      </c>
      <c r="D9" s="104" t="s">
        <v>159</v>
      </c>
      <c r="E9" s="104"/>
      <c r="F9" s="152">
        <v>744</v>
      </c>
      <c r="G9" s="106">
        <v>134.77000000000001</v>
      </c>
      <c r="H9" s="150">
        <f>F9*G9</f>
        <v>100268.88</v>
      </c>
      <c r="J9" s="97">
        <f>F19+J3</f>
        <v>33267.039999999979</v>
      </c>
      <c r="K9">
        <f t="shared" si="0"/>
        <v>-100268.88</v>
      </c>
    </row>
    <row r="10" spans="1:13" x14ac:dyDescent="0.35">
      <c r="A10" s="104" t="s">
        <v>102</v>
      </c>
      <c r="B10" s="104" t="s">
        <v>160</v>
      </c>
      <c r="C10" s="104" t="s">
        <v>160</v>
      </c>
      <c r="D10" s="104" t="s">
        <v>159</v>
      </c>
      <c r="E10" s="104"/>
      <c r="F10" s="152">
        <v>542</v>
      </c>
      <c r="G10" s="106">
        <v>184.69</v>
      </c>
      <c r="H10" s="150">
        <f t="shared" ref="H10:H12" si="2">F10*G10</f>
        <v>100101.98</v>
      </c>
      <c r="I10" s="97">
        <f>I3+I6</f>
        <v>963781.99</v>
      </c>
      <c r="K10">
        <f t="shared" si="0"/>
        <v>-100101.98</v>
      </c>
    </row>
    <row r="11" spans="1:13" x14ac:dyDescent="0.35">
      <c r="A11" s="104" t="s">
        <v>98</v>
      </c>
      <c r="B11" s="104" t="s">
        <v>161</v>
      </c>
      <c r="C11" s="104" t="s">
        <v>161</v>
      </c>
      <c r="D11" s="104" t="s">
        <v>153</v>
      </c>
      <c r="E11" s="104"/>
      <c r="F11" s="153">
        <v>2800</v>
      </c>
      <c r="G11" s="106">
        <v>71.209999999999994</v>
      </c>
      <c r="H11" s="150">
        <f t="shared" si="2"/>
        <v>199387.99999999997</v>
      </c>
      <c r="I11" s="97">
        <f>I10-50</f>
        <v>963731.99</v>
      </c>
      <c r="K11">
        <f>IF(D11= "Sell",H11,-H11)</f>
        <v>199387.99999999997</v>
      </c>
    </row>
    <row r="12" spans="1:13" x14ac:dyDescent="0.35">
      <c r="A12" s="104" t="s">
        <v>98</v>
      </c>
      <c r="B12" s="104" t="s">
        <v>162</v>
      </c>
      <c r="C12" s="104" t="s">
        <v>162</v>
      </c>
      <c r="D12" s="104" t="s">
        <v>159</v>
      </c>
      <c r="E12" s="104"/>
      <c r="F12" s="153">
        <v>2800</v>
      </c>
      <c r="G12" s="106">
        <v>35.9</v>
      </c>
      <c r="H12" s="150">
        <f t="shared" si="2"/>
        <v>100520</v>
      </c>
      <c r="K12">
        <f t="shared" si="0"/>
        <v>-100520</v>
      </c>
    </row>
    <row r="13" spans="1:13" x14ac:dyDescent="0.35">
      <c r="A13" s="152" t="s">
        <v>17</v>
      </c>
      <c r="B13" s="104" t="s">
        <v>163</v>
      </c>
      <c r="C13" s="104" t="s">
        <v>163</v>
      </c>
      <c r="D13" s="104" t="s">
        <v>159</v>
      </c>
      <c r="E13" s="104"/>
      <c r="F13" s="152">
        <v>93</v>
      </c>
      <c r="G13" s="106">
        <v>320.91000000000003</v>
      </c>
      <c r="H13" s="102">
        <f>F13*G13</f>
        <v>29844.63</v>
      </c>
      <c r="K13">
        <f t="shared" si="0"/>
        <v>-29844.63</v>
      </c>
    </row>
    <row r="14" spans="1:13" x14ac:dyDescent="0.35">
      <c r="A14" s="152" t="s">
        <v>16</v>
      </c>
      <c r="B14" s="104" t="s">
        <v>164</v>
      </c>
      <c r="C14" s="104" t="s">
        <v>164</v>
      </c>
      <c r="D14" s="104" t="s">
        <v>159</v>
      </c>
      <c r="E14" s="104"/>
      <c r="F14" s="152">
        <v>280</v>
      </c>
      <c r="G14" s="106">
        <v>107.07</v>
      </c>
      <c r="H14" s="102">
        <f t="shared" ref="H14:H17" si="3">F14*G14</f>
        <v>29979.599999999999</v>
      </c>
      <c r="K14">
        <f t="shared" si="0"/>
        <v>-29979.599999999999</v>
      </c>
    </row>
    <row r="15" spans="1:13" x14ac:dyDescent="0.35">
      <c r="A15" s="152" t="s">
        <v>15</v>
      </c>
      <c r="B15" s="104" t="s">
        <v>165</v>
      </c>
      <c r="C15" s="104" t="s">
        <v>166</v>
      </c>
      <c r="D15" s="104" t="s">
        <v>159</v>
      </c>
      <c r="E15" s="104"/>
      <c r="F15" s="153">
        <v>1250</v>
      </c>
      <c r="G15" s="106">
        <v>159.81</v>
      </c>
      <c r="H15" s="102">
        <f t="shared" si="3"/>
        <v>199762.5</v>
      </c>
      <c r="K15">
        <f t="shared" si="0"/>
        <v>-199762.5</v>
      </c>
    </row>
    <row r="16" spans="1:13" x14ac:dyDescent="0.35">
      <c r="A16" s="152" t="s">
        <v>14</v>
      </c>
      <c r="B16" s="104" t="s">
        <v>167</v>
      </c>
      <c r="C16" s="104" t="s">
        <v>167</v>
      </c>
      <c r="D16" s="104" t="s">
        <v>159</v>
      </c>
      <c r="E16" s="104"/>
      <c r="F16" s="153">
        <v>1000</v>
      </c>
      <c r="G16" s="106">
        <v>453.79</v>
      </c>
      <c r="H16" s="102">
        <f t="shared" si="3"/>
        <v>453790</v>
      </c>
      <c r="K16">
        <f t="shared" si="0"/>
        <v>-453790</v>
      </c>
    </row>
    <row r="17" spans="1:11" x14ac:dyDescent="0.35">
      <c r="A17" s="152" t="s">
        <v>13</v>
      </c>
      <c r="B17" s="104" t="s">
        <v>167</v>
      </c>
      <c r="C17" s="104" t="s">
        <v>168</v>
      </c>
      <c r="D17" s="104" t="s">
        <v>159</v>
      </c>
      <c r="E17" s="104"/>
      <c r="F17" s="152">
        <v>800</v>
      </c>
      <c r="G17" s="106">
        <v>226.49</v>
      </c>
      <c r="H17" s="102">
        <f t="shared" si="3"/>
        <v>181192</v>
      </c>
      <c r="I17" s="175" t="s">
        <v>169</v>
      </c>
      <c r="J17" s="176">
        <f>J3</f>
        <v>102380.29999999999</v>
      </c>
      <c r="K17">
        <f>IF(D17= "Sell",H17,-H17)</f>
        <v>-181192</v>
      </c>
    </row>
    <row r="18" spans="1:11" x14ac:dyDescent="0.35">
      <c r="A18" s="140"/>
      <c r="B18" s="140"/>
      <c r="C18" s="140"/>
      <c r="D18" s="140"/>
      <c r="E18" s="140"/>
      <c r="F18" s="140"/>
      <c r="G18" s="140"/>
      <c r="H18" s="97">
        <f>SUM(H13:H17)</f>
        <v>894568.73</v>
      </c>
      <c r="I18" s="177" t="s">
        <v>170</v>
      </c>
      <c r="J18" s="176">
        <f>I11-H19-100</f>
        <v>69113.260000000009</v>
      </c>
      <c r="K18" s="80">
        <f>SUM(K2:K17)-160</f>
        <v>171493.56000000006</v>
      </c>
    </row>
    <row r="19" spans="1:11" x14ac:dyDescent="0.35">
      <c r="D19" s="97">
        <f>SUM(H4,H3,H6,H7,H8)-SUM(H13:H17)-100</f>
        <v>69113.260000000009</v>
      </c>
      <c r="F19" s="97">
        <f>-D19</f>
        <v>-69113.260000000009</v>
      </c>
      <c r="H19" s="97">
        <f>H18-50</f>
        <v>894518.73</v>
      </c>
      <c r="I19" s="177" t="s">
        <v>171</v>
      </c>
      <c r="J19" s="176">
        <f>J17+J18</f>
        <v>171493.56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3D79-652C-42AD-95AF-A8BA94F25052}">
  <dimension ref="A1:AO58"/>
  <sheetViews>
    <sheetView zoomScale="70" zoomScaleNormal="70" workbookViewId="0">
      <selection activeCell="E11" sqref="E11"/>
    </sheetView>
  </sheetViews>
  <sheetFormatPr defaultRowHeight="14.5" x14ac:dyDescent="0.35"/>
  <cols>
    <col min="1" max="1" width="9.453125" customWidth="1"/>
    <col min="2" max="2" width="9.36328125" customWidth="1"/>
    <col min="3" max="3" width="19.1796875" customWidth="1"/>
    <col min="4" max="4" width="34.54296875" customWidth="1"/>
    <col min="5" max="5" width="17.36328125" customWidth="1"/>
    <col min="6" max="6" width="16.36328125" customWidth="1"/>
    <col min="7" max="7" width="32.54296875" customWidth="1"/>
    <col min="8" max="8" width="35.90625" customWidth="1"/>
    <col min="9" max="9" width="21.54296875" customWidth="1"/>
    <col min="10" max="10" width="22.36328125" customWidth="1"/>
    <col min="12" max="12" width="18.36328125" customWidth="1"/>
    <col min="14" max="14" width="10.90625" customWidth="1"/>
    <col min="17" max="17" width="10.453125" customWidth="1"/>
    <col min="18" max="18" width="14.08984375" customWidth="1"/>
    <col min="19" max="19" width="15.1796875" customWidth="1"/>
    <col min="20" max="20" width="13.7265625" customWidth="1"/>
    <col min="21" max="21" width="11.90625" customWidth="1"/>
    <col min="22" max="22" width="32.1796875" customWidth="1"/>
    <col min="23" max="23" width="24.08984375" customWidth="1"/>
    <col min="24" max="24" width="12.54296875" customWidth="1"/>
    <col min="25" max="25" width="13" customWidth="1"/>
    <col min="26" max="26" width="16.81640625" customWidth="1"/>
    <col min="27" max="27" width="13.6328125" customWidth="1"/>
    <col min="28" max="28" width="11.6328125" customWidth="1"/>
    <col min="30" max="32" width="24.36328125" customWidth="1"/>
    <col min="33" max="34" width="8.7265625" customWidth="1"/>
    <col min="35" max="35" width="15.36328125" customWidth="1"/>
    <col min="36" max="36" width="14.08984375" customWidth="1"/>
    <col min="37" max="37" width="15.1796875" customWidth="1"/>
    <col min="38" max="38" width="13.54296875" customWidth="1"/>
    <col min="39" max="39" width="11.6328125" customWidth="1"/>
    <col min="40" max="40" width="12.81640625" customWidth="1"/>
  </cols>
  <sheetData>
    <row r="1" spans="1:41" ht="15" x14ac:dyDescent="0.35">
      <c r="A1" s="8" t="s">
        <v>12</v>
      </c>
      <c r="B1" s="8" t="s">
        <v>7</v>
      </c>
      <c r="C1" s="8" t="s">
        <v>6</v>
      </c>
      <c r="D1" s="8" t="s">
        <v>9</v>
      </c>
      <c r="E1" s="8" t="s">
        <v>0</v>
      </c>
      <c r="F1" s="8" t="s">
        <v>1</v>
      </c>
      <c r="G1" s="8" t="s">
        <v>2</v>
      </c>
      <c r="H1" s="33" t="s">
        <v>4</v>
      </c>
      <c r="I1" s="34" t="s">
        <v>3</v>
      </c>
      <c r="J1" s="28" t="s">
        <v>31</v>
      </c>
      <c r="L1" s="96" t="s">
        <v>87</v>
      </c>
      <c r="M1" s="8" t="s">
        <v>7</v>
      </c>
      <c r="N1" s="8" t="s">
        <v>1</v>
      </c>
      <c r="Q1" t="s">
        <v>18</v>
      </c>
      <c r="R1" t="s">
        <v>56</v>
      </c>
      <c r="S1" t="s">
        <v>19</v>
      </c>
      <c r="T1" t="s">
        <v>18</v>
      </c>
      <c r="U1" t="s">
        <v>57</v>
      </c>
      <c r="V1" t="s">
        <v>58</v>
      </c>
      <c r="AD1" s="8" t="s">
        <v>7</v>
      </c>
      <c r="AE1" s="8" t="s">
        <v>0</v>
      </c>
      <c r="AH1" t="s">
        <v>107</v>
      </c>
      <c r="AI1" t="s">
        <v>99</v>
      </c>
      <c r="AJ1" t="s">
        <v>100</v>
      </c>
      <c r="AK1" t="s">
        <v>104</v>
      </c>
      <c r="AL1" t="s">
        <v>103</v>
      </c>
      <c r="AM1" t="s">
        <v>105</v>
      </c>
      <c r="AN1" t="s">
        <v>106</v>
      </c>
    </row>
    <row r="2" spans="1:41" ht="15.5" x14ac:dyDescent="0.35">
      <c r="A2" s="26"/>
      <c r="B2" s="13" t="s">
        <v>13</v>
      </c>
      <c r="C2" s="1" t="s">
        <v>27</v>
      </c>
      <c r="D2" s="1" t="s">
        <v>28</v>
      </c>
      <c r="E2" s="40">
        <f>TSLA!$I$2</f>
        <v>1.6790830551013618</v>
      </c>
      <c r="F2" s="58">
        <f>I2/$E$9</f>
        <v>0.20254676239353905</v>
      </c>
      <c r="G2" s="1">
        <v>226.49</v>
      </c>
      <c r="H2" s="4">
        <v>800</v>
      </c>
      <c r="I2" s="5">
        <f>H2*G2</f>
        <v>181192</v>
      </c>
      <c r="J2" s="35">
        <f>E2*I2/$E$9</f>
        <v>0.34009283660063322</v>
      </c>
      <c r="M2" s="13" t="s">
        <v>13</v>
      </c>
      <c r="N2" s="60">
        <v>0.20254676239353905</v>
      </c>
      <c r="Q2" s="61">
        <v>45139</v>
      </c>
      <c r="R2" s="62">
        <v>3109.7</v>
      </c>
      <c r="S2" s="62">
        <v>4514.87</v>
      </c>
      <c r="T2" s="61">
        <v>45139</v>
      </c>
      <c r="U2" s="57">
        <f>R2/R3-1</f>
        <v>-1.8123835685643019E-2</v>
      </c>
      <c r="V2" s="57">
        <f>S2/S3-1</f>
        <v>-1.6145270388061794E-2</v>
      </c>
      <c r="AD2" s="13" t="s">
        <v>13</v>
      </c>
      <c r="AE2" s="40">
        <f>TSLA!$I$2</f>
        <v>1.6790830551013618</v>
      </c>
      <c r="AH2" t="s">
        <v>98</v>
      </c>
      <c r="AI2" s="61">
        <v>45161</v>
      </c>
      <c r="AJ2" s="61">
        <v>45163</v>
      </c>
      <c r="AK2" s="97">
        <v>35.9</v>
      </c>
      <c r="AL2" s="97">
        <v>71.209999999999994</v>
      </c>
      <c r="AM2" s="154">
        <v>10</v>
      </c>
      <c r="AN2" s="97">
        <v>98847.999999999971</v>
      </c>
    </row>
    <row r="3" spans="1:41" ht="15.5" x14ac:dyDescent="0.35">
      <c r="A3" s="26"/>
      <c r="B3" s="13" t="s">
        <v>14</v>
      </c>
      <c r="C3" s="1" t="s">
        <v>26</v>
      </c>
      <c r="D3" s="1" t="s">
        <v>10</v>
      </c>
      <c r="E3" s="40">
        <f>NVDA!$I$2</f>
        <v>1.6040431927275174</v>
      </c>
      <c r="F3" s="58">
        <f>I3/$E$9</f>
        <v>0.50727237022917182</v>
      </c>
      <c r="G3" s="1">
        <v>453.79</v>
      </c>
      <c r="H3" s="4">
        <v>1000</v>
      </c>
      <c r="I3" s="5">
        <f>H3*G3</f>
        <v>453790</v>
      </c>
      <c r="J3" s="35">
        <f>E3*I3/$E$9</f>
        <v>0.81368679232485597</v>
      </c>
      <c r="M3" s="13" t="s">
        <v>14</v>
      </c>
      <c r="N3" s="60">
        <v>0.50727237022917182</v>
      </c>
      <c r="Q3" s="61">
        <v>45108</v>
      </c>
      <c r="R3" s="62">
        <v>3167.1</v>
      </c>
      <c r="S3" s="62">
        <v>4588.96</v>
      </c>
      <c r="T3" s="61">
        <v>45108</v>
      </c>
      <c r="U3" s="57">
        <f t="shared" ref="U3:U24" si="0">R3/R4-1</f>
        <v>2.6346490375267262E-2</v>
      </c>
      <c r="V3" s="57">
        <f t="shared" ref="V3:V24" si="1">S3/S4-1</f>
        <v>3.1138913980379268E-2</v>
      </c>
      <c r="AD3" s="13" t="s">
        <v>14</v>
      </c>
      <c r="AE3" s="40">
        <f>NVDA!$I$2</f>
        <v>1.6040431927275174</v>
      </c>
      <c r="AH3" t="s">
        <v>102</v>
      </c>
      <c r="AI3" s="61">
        <v>45167</v>
      </c>
      <c r="AJ3" s="61">
        <v>45174</v>
      </c>
      <c r="AK3" s="97">
        <v>184.69</v>
      </c>
      <c r="AL3" s="97">
        <v>189.62</v>
      </c>
      <c r="AM3" s="154"/>
      <c r="AN3" s="97">
        <v>2652.0600000000122</v>
      </c>
      <c r="AO3" s="57">
        <f>(AL3-AK3)/AK3</f>
        <v>2.6693378093020775E-2</v>
      </c>
    </row>
    <row r="4" spans="1:41" ht="15.5" x14ac:dyDescent="0.35">
      <c r="A4" s="26"/>
      <c r="B4" s="13" t="s">
        <v>15</v>
      </c>
      <c r="C4" s="1" t="s">
        <v>29</v>
      </c>
      <c r="D4" s="1" t="s">
        <v>11</v>
      </c>
      <c r="E4" s="40">
        <f>CVX!$I$2</f>
        <v>1.0144958667269273</v>
      </c>
      <c r="F4" s="58">
        <f>I4/$E$9</f>
        <v>0.22330592753896059</v>
      </c>
      <c r="G4" s="1">
        <v>159.81</v>
      </c>
      <c r="H4" s="4">
        <v>1250</v>
      </c>
      <c r="I4" s="5">
        <f>H4*G4</f>
        <v>199762.5</v>
      </c>
      <c r="J4" s="35">
        <f>E4*I4/$E$9</f>
        <v>0.22654294050389825</v>
      </c>
      <c r="M4" s="13" t="s">
        <v>15</v>
      </c>
      <c r="N4" s="60">
        <v>0.22330592753896059</v>
      </c>
      <c r="Q4" s="61">
        <v>45078</v>
      </c>
      <c r="R4" s="62">
        <v>3085.8</v>
      </c>
      <c r="S4" s="62">
        <v>4450.38</v>
      </c>
      <c r="T4" s="61">
        <v>45078</v>
      </c>
      <c r="U4" s="57">
        <f t="shared" si="0"/>
        <v>6.5428305078893745E-2</v>
      </c>
      <c r="V4" s="57">
        <f t="shared" si="1"/>
        <v>6.4727512841431301E-2</v>
      </c>
      <c r="AD4" s="13" t="s">
        <v>15</v>
      </c>
      <c r="AE4" s="40">
        <f>CVX!$I$2</f>
        <v>1.0144958667269273</v>
      </c>
      <c r="AH4" t="s">
        <v>101</v>
      </c>
      <c r="AI4" s="61">
        <v>45168</v>
      </c>
      <c r="AJ4" s="61">
        <v>45174</v>
      </c>
      <c r="AK4" s="97">
        <v>134.77000000000001</v>
      </c>
      <c r="AL4" s="97">
        <v>135.97999999999999</v>
      </c>
      <c r="AM4" s="154"/>
      <c r="AN4" s="97">
        <v>880.23999999999069</v>
      </c>
    </row>
    <row r="5" spans="1:41" ht="15.5" x14ac:dyDescent="0.35">
      <c r="A5" s="26"/>
      <c r="B5" s="13" t="s">
        <v>16</v>
      </c>
      <c r="C5" s="1" t="s">
        <v>26</v>
      </c>
      <c r="D5" s="1" t="s">
        <v>10</v>
      </c>
      <c r="E5" s="40">
        <f>AMD!$I$2</f>
        <v>1.6526995107047853</v>
      </c>
      <c r="F5" s="58">
        <f>I5/$E$9</f>
        <v>3.3512908505084898E-2</v>
      </c>
      <c r="G5" s="1">
        <v>107.07</v>
      </c>
      <c r="H5" s="4">
        <v>280</v>
      </c>
      <c r="I5" s="5">
        <f>H5*G5</f>
        <v>29979.599999999999</v>
      </c>
      <c r="J5" s="35">
        <f>E5*I5/$E$9</f>
        <v>5.5386767488648056E-2</v>
      </c>
      <c r="M5" s="13" t="s">
        <v>16</v>
      </c>
      <c r="N5" s="60">
        <v>3.3512908505084898E-2</v>
      </c>
      <c r="Q5" s="61">
        <v>45047</v>
      </c>
      <c r="R5" s="62">
        <v>2896.3</v>
      </c>
      <c r="S5" s="62">
        <v>4179.83</v>
      </c>
      <c r="T5" s="61">
        <v>45047</v>
      </c>
      <c r="U5" s="57">
        <f t="shared" si="0"/>
        <v>9.2984640929846485E-2</v>
      </c>
      <c r="V5" s="57">
        <f t="shared" si="1"/>
        <v>2.4823239348792381E-3</v>
      </c>
      <c r="AD5" s="13" t="s">
        <v>16</v>
      </c>
      <c r="AE5" s="40">
        <f>AMD!$I$2</f>
        <v>1.6526995107047853</v>
      </c>
    </row>
    <row r="6" spans="1:41" ht="15.5" x14ac:dyDescent="0.35">
      <c r="A6" s="26"/>
      <c r="B6" s="13" t="s">
        <v>17</v>
      </c>
      <c r="C6" s="25" t="s">
        <v>25</v>
      </c>
      <c r="D6" s="1" t="s">
        <v>10</v>
      </c>
      <c r="E6" s="40">
        <f>MSFT!$I$2</f>
        <v>1.0241767413568472</v>
      </c>
      <c r="F6" s="58">
        <f>I6/$E$9</f>
        <v>3.3362031333243676E-2</v>
      </c>
      <c r="G6" s="1">
        <v>320.91000000000003</v>
      </c>
      <c r="H6" s="4">
        <v>93</v>
      </c>
      <c r="I6" s="5">
        <f>H6*G6</f>
        <v>29844.63</v>
      </c>
      <c r="J6" s="35">
        <f>E6*I6/$E$9</f>
        <v>3.4168616535926545E-2</v>
      </c>
      <c r="M6" s="13" t="s">
        <v>17</v>
      </c>
      <c r="N6" s="60">
        <v>3.3362031333243676E-2</v>
      </c>
      <c r="Q6" s="61">
        <v>45017</v>
      </c>
      <c r="R6" s="62">
        <v>2649.9</v>
      </c>
      <c r="S6" s="62">
        <v>4169.4799999999996</v>
      </c>
      <c r="T6" s="61">
        <v>45017</v>
      </c>
      <c r="U6" s="57">
        <f t="shared" si="0"/>
        <v>4.1303524062143993E-3</v>
      </c>
      <c r="V6" s="57">
        <f t="shared" si="1"/>
        <v>1.464236088297044E-2</v>
      </c>
      <c r="AA6" s="8" t="s">
        <v>7</v>
      </c>
      <c r="AB6" s="8" t="s">
        <v>0</v>
      </c>
      <c r="AD6" s="13" t="s">
        <v>17</v>
      </c>
      <c r="AE6" s="40">
        <f>MSFT!$I$2</f>
        <v>1.0241767413568472</v>
      </c>
    </row>
    <row r="7" spans="1:41" ht="15.5" x14ac:dyDescent="0.35">
      <c r="A7" s="2"/>
      <c r="B7" s="10"/>
      <c r="C7" s="10"/>
      <c r="D7" s="10"/>
      <c r="E7" s="10"/>
      <c r="F7" s="10"/>
      <c r="G7" s="10"/>
      <c r="H7" s="29"/>
      <c r="I7" s="30"/>
      <c r="Q7" s="61">
        <v>44986</v>
      </c>
      <c r="R7" s="62">
        <v>2639</v>
      </c>
      <c r="S7" s="62">
        <v>4109.3100000000004</v>
      </c>
      <c r="T7" s="61">
        <v>44986</v>
      </c>
      <c r="U7" s="57">
        <f t="shared" si="0"/>
        <v>0.1086837793555433</v>
      </c>
      <c r="V7" s="57">
        <f t="shared" si="1"/>
        <v>3.5051572358727023E-2</v>
      </c>
      <c r="AA7" s="13" t="s">
        <v>13</v>
      </c>
      <c r="AB7" s="40">
        <f>TSLA!$I$2</f>
        <v>1.6790830551013618</v>
      </c>
    </row>
    <row r="8" spans="1:41" ht="15.5" x14ac:dyDescent="0.35">
      <c r="A8" s="2"/>
      <c r="B8" s="10"/>
      <c r="C8" s="10"/>
      <c r="D8" s="10"/>
      <c r="E8" s="10"/>
      <c r="F8" s="10"/>
      <c r="G8" s="10"/>
      <c r="H8" s="31"/>
      <c r="I8" s="30"/>
      <c r="Q8" s="61">
        <v>44958</v>
      </c>
      <c r="R8" s="62">
        <v>2380.3000000000002</v>
      </c>
      <c r="S8" s="62">
        <v>3970.15</v>
      </c>
      <c r="T8" s="61">
        <v>44958</v>
      </c>
      <c r="U8" s="57">
        <f t="shared" si="0"/>
        <v>2.9494796275228996E-3</v>
      </c>
      <c r="V8" s="57">
        <f t="shared" si="1"/>
        <v>-2.6112446646715304E-2</v>
      </c>
      <c r="AA8" s="13" t="s">
        <v>14</v>
      </c>
      <c r="AB8" s="40">
        <f>NVDA!$I$2</f>
        <v>1.6040431927275174</v>
      </c>
    </row>
    <row r="9" spans="1:41" ht="38" customHeight="1" x14ac:dyDescent="0.35">
      <c r="A9" s="2"/>
      <c r="B9" s="10"/>
      <c r="C9" s="10"/>
      <c r="D9" s="7" t="s">
        <v>5</v>
      </c>
      <c r="E9" s="5">
        <f>SUM(I2:I6)</f>
        <v>894568.73</v>
      </c>
      <c r="F9" s="10"/>
      <c r="G9" s="7" t="s">
        <v>5</v>
      </c>
      <c r="H9" s="45">
        <f>SUM(I2:I6)</f>
        <v>894568.73</v>
      </c>
      <c r="I9" s="30"/>
      <c r="J9" s="50" t="s">
        <v>35</v>
      </c>
      <c r="K9" s="50" t="s">
        <v>14</v>
      </c>
      <c r="L9" s="50" t="s">
        <v>6</v>
      </c>
      <c r="Q9" s="61">
        <v>44927</v>
      </c>
      <c r="R9" s="62">
        <v>2373.3000000000002</v>
      </c>
      <c r="S9" s="62">
        <v>4076.6</v>
      </c>
      <c r="T9" s="61">
        <v>44927</v>
      </c>
      <c r="U9" s="57">
        <f t="shared" si="0"/>
        <v>9.2578952214344978E-2</v>
      </c>
      <c r="V9" s="57">
        <f t="shared" si="1"/>
        <v>6.1752832400052027E-2</v>
      </c>
      <c r="AA9" s="13" t="s">
        <v>15</v>
      </c>
      <c r="AB9" s="40">
        <f>CVX!$I$2</f>
        <v>1.0144958667269273</v>
      </c>
      <c r="AJ9" s="97"/>
    </row>
    <row r="10" spans="1:41" ht="28.5" customHeight="1" x14ac:dyDescent="0.35">
      <c r="A10" s="2"/>
      <c r="B10" s="10"/>
      <c r="C10" s="10"/>
      <c r="D10" s="11" t="s">
        <v>8</v>
      </c>
      <c r="E10" s="5">
        <f>E12-E9</f>
        <v>105431.27000000002</v>
      </c>
      <c r="F10" s="10"/>
      <c r="G10" s="11" t="s">
        <v>8</v>
      </c>
      <c r="H10" s="46">
        <f>H12-H9</f>
        <v>105431.27000000002</v>
      </c>
      <c r="I10" s="32"/>
      <c r="J10" s="59" t="s">
        <v>36</v>
      </c>
      <c r="K10" s="20">
        <v>0.222</v>
      </c>
      <c r="L10" s="49">
        <v>14.98</v>
      </c>
      <c r="Q10" s="61">
        <v>44896</v>
      </c>
      <c r="R10" s="62">
        <v>2172.1999999999998</v>
      </c>
      <c r="S10" s="62">
        <v>3839.5</v>
      </c>
      <c r="T10" s="61">
        <v>44896</v>
      </c>
      <c r="U10" s="57">
        <f t="shared" si="0"/>
        <v>-8.4232715008431769E-2</v>
      </c>
      <c r="V10" s="57">
        <f t="shared" si="1"/>
        <v>-5.8971449299161094E-2</v>
      </c>
      <c r="AA10" s="13" t="s">
        <v>16</v>
      </c>
      <c r="AB10" s="40">
        <f>AMD!$I$2</f>
        <v>1.6526995107047853</v>
      </c>
      <c r="AJ10" s="97"/>
    </row>
    <row r="11" spans="1:41" ht="15.5" x14ac:dyDescent="0.35">
      <c r="D11" s="27" t="s">
        <v>30</v>
      </c>
      <c r="E11" s="5">
        <f>E10-50</f>
        <v>105381.27000000002</v>
      </c>
      <c r="G11" s="27" t="s">
        <v>30</v>
      </c>
      <c r="H11" s="47">
        <f>H10-50</f>
        <v>105381.27000000002</v>
      </c>
      <c r="J11" s="59" t="s">
        <v>37</v>
      </c>
      <c r="K11" s="20">
        <v>0.1532</v>
      </c>
      <c r="L11" s="20">
        <v>6.2799999999999995E-2</v>
      </c>
      <c r="Q11" s="61">
        <v>44866</v>
      </c>
      <c r="R11" s="62">
        <v>2372</v>
      </c>
      <c r="S11" s="62">
        <v>4080.11</v>
      </c>
      <c r="T11" s="61">
        <v>44866</v>
      </c>
      <c r="U11" s="57">
        <f t="shared" si="0"/>
        <v>5.8408817098746235E-2</v>
      </c>
      <c r="V11" s="57">
        <f t="shared" si="1"/>
        <v>5.3752860293699856E-2</v>
      </c>
      <c r="AA11" s="13" t="s">
        <v>17</v>
      </c>
      <c r="AB11" s="40">
        <f>MSFT!$I$2</f>
        <v>1.0241767413568472</v>
      </c>
    </row>
    <row r="12" spans="1:41" ht="15.5" x14ac:dyDescent="0.35">
      <c r="D12" s="9" t="s">
        <v>24</v>
      </c>
      <c r="E12" s="6">
        <v>1000000</v>
      </c>
      <c r="G12" s="9" t="s">
        <v>24</v>
      </c>
      <c r="H12" s="47">
        <v>1000000</v>
      </c>
      <c r="J12" s="59" t="s">
        <v>43</v>
      </c>
      <c r="K12" s="49">
        <v>1.74</v>
      </c>
      <c r="L12" s="49">
        <v>50.88</v>
      </c>
      <c r="Q12" s="61">
        <v>44835</v>
      </c>
      <c r="R12" s="62">
        <v>2241.1</v>
      </c>
      <c r="S12" s="62">
        <v>3871.98</v>
      </c>
      <c r="T12" s="61">
        <v>44835</v>
      </c>
      <c r="U12" s="57">
        <f t="shared" si="0"/>
        <v>7.7503726140679685E-2</v>
      </c>
      <c r="V12" s="57">
        <f t="shared" si="1"/>
        <v>7.9863454576893256E-2</v>
      </c>
    </row>
    <row r="13" spans="1:41" ht="26" customHeight="1" x14ac:dyDescent="0.35">
      <c r="D13" s="9" t="s">
        <v>0</v>
      </c>
      <c r="E13" s="35">
        <f>SUM(J2:J6)</f>
        <v>1.4698779534539621</v>
      </c>
      <c r="G13" s="9" t="s">
        <v>0</v>
      </c>
      <c r="H13" s="35">
        <f>SUM(J2:J6)</f>
        <v>1.4698779534539621</v>
      </c>
      <c r="J13" s="59" t="s">
        <v>42</v>
      </c>
      <c r="K13" s="49">
        <v>112.03</v>
      </c>
      <c r="L13" s="49">
        <v>78.27</v>
      </c>
      <c r="Q13" s="61">
        <v>44805</v>
      </c>
      <c r="R13" s="62">
        <v>2079.9</v>
      </c>
      <c r="S13" s="62">
        <v>3585.62</v>
      </c>
      <c r="T13" s="61">
        <v>44805</v>
      </c>
      <c r="U13" s="57">
        <f t="shared" si="0"/>
        <v>-0.12043811054256348</v>
      </c>
      <c r="V13" s="57">
        <f t="shared" si="1"/>
        <v>-9.3395701643489315E-2</v>
      </c>
    </row>
    <row r="14" spans="1:41" ht="34" customHeight="1" x14ac:dyDescent="0.35">
      <c r="D14" s="9" t="s">
        <v>32</v>
      </c>
      <c r="E14" s="39">
        <f>NVDA!K2</f>
        <v>2.1734533775067079E-3</v>
      </c>
      <c r="G14" s="9" t="s">
        <v>32</v>
      </c>
      <c r="H14" s="48">
        <f>AVERAGE(NVDA!E2:E522)</f>
        <v>2.1734533775067079E-3</v>
      </c>
      <c r="Q14" s="61">
        <v>44774</v>
      </c>
      <c r="R14" s="62">
        <v>2364.6999999999998</v>
      </c>
      <c r="S14" s="62">
        <v>3955</v>
      </c>
      <c r="T14" s="61">
        <v>44774</v>
      </c>
      <c r="U14" s="57">
        <f t="shared" si="0"/>
        <v>-6.259414889399828E-2</v>
      </c>
      <c r="V14" s="57">
        <f t="shared" si="1"/>
        <v>-4.2440119216810457E-2</v>
      </c>
    </row>
    <row r="15" spans="1:41" ht="32.5" customHeight="1" x14ac:dyDescent="0.35">
      <c r="D15" s="9" t="s">
        <v>33</v>
      </c>
      <c r="E15" s="39">
        <f>NVDA!L2</f>
        <v>2.3306501919385849E-4</v>
      </c>
      <c r="G15" s="9" t="s">
        <v>33</v>
      </c>
      <c r="H15" s="48">
        <f>AVERAGE(NVDA!F2:F522)</f>
        <v>2.3306501919385849E-4</v>
      </c>
      <c r="J15" s="50" t="s">
        <v>35</v>
      </c>
      <c r="K15" s="50" t="s">
        <v>13</v>
      </c>
      <c r="L15" s="50" t="s">
        <v>6</v>
      </c>
      <c r="Q15" s="61">
        <v>44743</v>
      </c>
      <c r="R15" s="62">
        <v>2522.6</v>
      </c>
      <c r="S15" s="62">
        <v>4130.29</v>
      </c>
      <c r="T15" s="61">
        <v>44743</v>
      </c>
      <c r="U15" s="57">
        <f t="shared" si="0"/>
        <v>0.13477282950967151</v>
      </c>
      <c r="V15" s="57">
        <f t="shared" si="1"/>
        <v>9.1116347632205885E-2</v>
      </c>
    </row>
    <row r="16" spans="1:41" ht="36" customHeight="1" x14ac:dyDescent="0.35">
      <c r="D16" s="38" t="s">
        <v>34</v>
      </c>
      <c r="E16" s="39">
        <f>E15+(E14-E15)*E13</f>
        <v>3.085199088216643E-3</v>
      </c>
      <c r="G16" s="38" t="s">
        <v>34</v>
      </c>
      <c r="H16" s="48">
        <f>H15+(H14-H15)*H13</f>
        <v>3.085199088216643E-3</v>
      </c>
      <c r="J16" s="59" t="s">
        <v>37</v>
      </c>
      <c r="K16" s="20">
        <v>0.27960000000000002</v>
      </c>
      <c r="L16" s="20">
        <v>0.12920000000000001</v>
      </c>
      <c r="Q16" s="61">
        <v>44713</v>
      </c>
      <c r="R16" s="62">
        <v>2223</v>
      </c>
      <c r="S16" s="62">
        <v>3785.38</v>
      </c>
      <c r="T16" s="61">
        <v>44713</v>
      </c>
      <c r="U16" s="57">
        <f t="shared" si="0"/>
        <v>-9.3725793958172043E-2</v>
      </c>
      <c r="V16" s="57">
        <f t="shared" si="1"/>
        <v>-8.3919993223866451E-2</v>
      </c>
    </row>
    <row r="17" spans="3:25" ht="31" customHeight="1" x14ac:dyDescent="0.35">
      <c r="C17" s="57">
        <f>7%/12/4</f>
        <v>1.4583333333333334E-3</v>
      </c>
      <c r="J17" s="59" t="s">
        <v>36</v>
      </c>
      <c r="K17" s="20">
        <v>0.1532</v>
      </c>
      <c r="L17" s="20">
        <v>6.2799999999999995E-2</v>
      </c>
      <c r="Q17" s="61">
        <v>44682</v>
      </c>
      <c r="R17" s="62">
        <v>2452.9</v>
      </c>
      <c r="S17" s="62">
        <v>4132.1499999999996</v>
      </c>
      <c r="T17" s="61">
        <v>44682</v>
      </c>
      <c r="U17" s="57">
        <f t="shared" si="0"/>
        <v>-1.0129136400322758E-2</v>
      </c>
      <c r="V17" s="57">
        <f t="shared" si="1"/>
        <v>5.3243883608722342E-5</v>
      </c>
    </row>
    <row r="18" spans="3:25" x14ac:dyDescent="0.35">
      <c r="J18" s="59" t="s">
        <v>43</v>
      </c>
      <c r="K18" s="49">
        <v>3.62</v>
      </c>
      <c r="L18" s="49">
        <v>363.17</v>
      </c>
      <c r="Q18" s="61">
        <v>44652</v>
      </c>
      <c r="R18" s="62">
        <v>2478</v>
      </c>
      <c r="S18" s="62">
        <v>4131.93</v>
      </c>
      <c r="T18" s="61">
        <v>44652</v>
      </c>
      <c r="U18" s="57">
        <f t="shared" si="0"/>
        <v>-0.11313124082888937</v>
      </c>
      <c r="V18" s="57">
        <f t="shared" si="1"/>
        <v>-8.7956719149039353E-2</v>
      </c>
    </row>
    <row r="19" spans="3:25" x14ac:dyDescent="0.35">
      <c r="J19" s="59" t="s">
        <v>42</v>
      </c>
      <c r="K19" s="49">
        <v>66.510000000000005</v>
      </c>
      <c r="L19" s="49">
        <v>28.04</v>
      </c>
      <c r="Q19" s="61">
        <v>44621</v>
      </c>
      <c r="R19" s="62">
        <v>2794.1</v>
      </c>
      <c r="S19" s="62">
        <v>4530.41</v>
      </c>
      <c r="T19" s="61">
        <v>44621</v>
      </c>
      <c r="U19" s="57">
        <f t="shared" si="0"/>
        <v>3.4430417237421684E-2</v>
      </c>
      <c r="V19" s="57">
        <f t="shared" si="1"/>
        <v>3.5808760822993335E-2</v>
      </c>
    </row>
    <row r="20" spans="3:25" x14ac:dyDescent="0.35">
      <c r="Q20" s="61">
        <v>44593</v>
      </c>
      <c r="R20" s="62">
        <v>2701.1</v>
      </c>
      <c r="S20" s="62">
        <v>4373.79</v>
      </c>
      <c r="T20" s="61">
        <v>44593</v>
      </c>
      <c r="U20" s="57">
        <f t="shared" si="0"/>
        <v>-5.0212736031506111E-2</v>
      </c>
      <c r="V20" s="57">
        <f t="shared" si="1"/>
        <v>-3.139373941158885E-2</v>
      </c>
    </row>
    <row r="21" spans="3:25" x14ac:dyDescent="0.35">
      <c r="H21" s="90" t="s">
        <v>83</v>
      </c>
      <c r="I21" s="90" t="s">
        <v>82</v>
      </c>
      <c r="Q21" s="61">
        <v>44562</v>
      </c>
      <c r="R21" s="62">
        <v>2843.9</v>
      </c>
      <c r="S21" s="62">
        <v>4515.55</v>
      </c>
      <c r="T21" s="61">
        <v>44562</v>
      </c>
      <c r="U21" s="57">
        <f t="shared" si="0"/>
        <v>-6.922170583229692E-2</v>
      </c>
      <c r="V21" s="57">
        <f t="shared" si="1"/>
        <v>-5.2585089106999772E-2</v>
      </c>
    </row>
    <row r="22" spans="3:25" x14ac:dyDescent="0.35">
      <c r="D22" s="50" t="s">
        <v>35</v>
      </c>
      <c r="E22" s="50" t="s">
        <v>14</v>
      </c>
      <c r="F22" s="50" t="s">
        <v>6</v>
      </c>
      <c r="H22" s="68" t="s">
        <v>0</v>
      </c>
      <c r="I22" s="69">
        <v>1.4698779534539621</v>
      </c>
      <c r="Q22" s="61">
        <v>44531</v>
      </c>
      <c r="R22" s="62">
        <v>3055.4</v>
      </c>
      <c r="S22" s="62">
        <v>4766.18</v>
      </c>
      <c r="T22" s="61">
        <v>44531</v>
      </c>
      <c r="U22" s="57">
        <f t="shared" si="0"/>
        <v>3.3311914505055995E-2</v>
      </c>
      <c r="V22" s="57">
        <f t="shared" si="1"/>
        <v>4.3612874972629889E-2</v>
      </c>
    </row>
    <row r="23" spans="3:25" x14ac:dyDescent="0.35">
      <c r="D23" s="59" t="s">
        <v>36</v>
      </c>
      <c r="E23" s="20">
        <v>0.222</v>
      </c>
      <c r="F23" s="49">
        <v>14.98</v>
      </c>
      <c r="H23" s="68" t="s">
        <v>32</v>
      </c>
      <c r="I23" s="91">
        <v>2.1734533775067079E-3</v>
      </c>
      <c r="Q23" s="61">
        <v>44501</v>
      </c>
      <c r="R23" s="62">
        <v>2956.9</v>
      </c>
      <c r="S23" s="62">
        <v>4567</v>
      </c>
      <c r="T23" s="61">
        <v>44501</v>
      </c>
      <c r="U23" s="57">
        <f t="shared" si="0"/>
        <v>4.2299693327223276E-2</v>
      </c>
      <c r="V23" s="57">
        <f t="shared" si="1"/>
        <v>-8.3337314184714906E-3</v>
      </c>
    </row>
    <row r="24" spans="3:25" x14ac:dyDescent="0.35">
      <c r="D24" s="59" t="s">
        <v>37</v>
      </c>
      <c r="E24" s="20">
        <v>0.1532</v>
      </c>
      <c r="F24" s="20">
        <v>6.2799999999999995E-2</v>
      </c>
      <c r="H24" s="68" t="s">
        <v>33</v>
      </c>
      <c r="I24" s="91">
        <v>2.3306501919385849E-4</v>
      </c>
      <c r="Q24" s="61">
        <v>44470</v>
      </c>
      <c r="R24" s="62">
        <v>2836.9</v>
      </c>
      <c r="S24" s="62">
        <v>4605.38</v>
      </c>
      <c r="T24" s="61">
        <v>44470</v>
      </c>
      <c r="U24" s="57">
        <f t="shared" si="0"/>
        <v>8.1218080646390689E-2</v>
      </c>
      <c r="V24" s="57">
        <f t="shared" si="1"/>
        <v>6.9143873301234615E-2</v>
      </c>
    </row>
    <row r="25" spans="3:25" x14ac:dyDescent="0.35">
      <c r="D25" s="59" t="s">
        <v>43</v>
      </c>
      <c r="E25" s="49">
        <v>1.74</v>
      </c>
      <c r="F25" s="49">
        <v>50.88</v>
      </c>
      <c r="Q25" s="61">
        <v>44440</v>
      </c>
      <c r="R25" s="62">
        <v>2623.8</v>
      </c>
      <c r="S25" s="62">
        <v>4307.54</v>
      </c>
      <c r="T25" s="61">
        <v>44440</v>
      </c>
      <c r="U25" s="63">
        <f>AVERAGE(U2:U24)</f>
        <v>1.0140785011782538E-2</v>
      </c>
      <c r="V25" s="63">
        <f>AVERAGE(V2:V24)</f>
        <v>3.5605509729348252E-3</v>
      </c>
    </row>
    <row r="26" spans="3:25" x14ac:dyDescent="0.35">
      <c r="D26" s="59" t="s">
        <v>42</v>
      </c>
      <c r="E26" s="49">
        <v>112.03</v>
      </c>
      <c r="F26" s="49">
        <v>78.27</v>
      </c>
    </row>
    <row r="28" spans="3:25" x14ac:dyDescent="0.35">
      <c r="D28" s="50" t="s">
        <v>35</v>
      </c>
      <c r="E28" s="50" t="s">
        <v>13</v>
      </c>
      <c r="F28" s="50" t="s">
        <v>6</v>
      </c>
    </row>
    <row r="29" spans="3:25" x14ac:dyDescent="0.35">
      <c r="D29" s="59" t="s">
        <v>36</v>
      </c>
      <c r="E29" s="20">
        <v>0.27960000000000002</v>
      </c>
      <c r="F29" s="20">
        <v>0.12920000000000001</v>
      </c>
    </row>
    <row r="30" spans="3:25" x14ac:dyDescent="0.35">
      <c r="D30" s="59" t="s">
        <v>37</v>
      </c>
      <c r="E30" s="20">
        <v>0.27960000000000002</v>
      </c>
      <c r="F30" s="20">
        <v>0.12920000000000001</v>
      </c>
    </row>
    <row r="31" spans="3:25" ht="15" x14ac:dyDescent="0.35">
      <c r="D31" s="59" t="s">
        <v>43</v>
      </c>
      <c r="E31" s="49">
        <v>1.74</v>
      </c>
      <c r="F31" s="49">
        <v>50.88</v>
      </c>
      <c r="Q31" s="8" t="s">
        <v>107</v>
      </c>
      <c r="R31" s="8" t="s">
        <v>99</v>
      </c>
      <c r="S31" s="8" t="s">
        <v>100</v>
      </c>
      <c r="T31" s="8" t="s">
        <v>3</v>
      </c>
      <c r="U31" s="8" t="s">
        <v>104</v>
      </c>
      <c r="V31" s="8" t="s">
        <v>103</v>
      </c>
      <c r="W31" s="8" t="s">
        <v>105</v>
      </c>
      <c r="X31" s="8" t="s">
        <v>106</v>
      </c>
    </row>
    <row r="32" spans="3:25" x14ac:dyDescent="0.35">
      <c r="D32" s="59" t="s">
        <v>42</v>
      </c>
      <c r="E32" s="49">
        <v>112.03</v>
      </c>
      <c r="F32" s="49">
        <v>78.27</v>
      </c>
      <c r="Q32" s="98" t="s">
        <v>98</v>
      </c>
      <c r="R32" s="99">
        <v>45161</v>
      </c>
      <c r="S32" s="99">
        <v>45163</v>
      </c>
      <c r="T32" s="101">
        <v>2800</v>
      </c>
      <c r="U32" s="100">
        <v>35.9</v>
      </c>
      <c r="V32" s="100">
        <v>71.209999999999994</v>
      </c>
      <c r="W32" s="155">
        <v>10</v>
      </c>
      <c r="X32" s="100">
        <f>V32*T32-U32*T32-20</f>
        <v>98847.999999999971</v>
      </c>
      <c r="Y32" s="86">
        <f>(V32-U32)/U32</f>
        <v>0.98356545961002773</v>
      </c>
    </row>
    <row r="33" spans="17:28" x14ac:dyDescent="0.35">
      <c r="Q33" s="98" t="s">
        <v>102</v>
      </c>
      <c r="R33" s="99">
        <v>45167</v>
      </c>
      <c r="S33" s="99">
        <v>45174</v>
      </c>
      <c r="T33" s="101">
        <v>542</v>
      </c>
      <c r="U33" s="100">
        <v>184.69</v>
      </c>
      <c r="V33" s="100">
        <v>189.62</v>
      </c>
      <c r="W33" s="155"/>
      <c r="X33" s="100">
        <f t="shared" ref="X33:X34" si="2">V33*T33-U33*T33-20</f>
        <v>2652.0600000000122</v>
      </c>
      <c r="Y33" s="86">
        <f t="shared" ref="Y33:Y34" si="3">(V33-U33)/U33</f>
        <v>2.6693378093020775E-2</v>
      </c>
    </row>
    <row r="34" spans="17:28" x14ac:dyDescent="0.35">
      <c r="Q34" s="98" t="s">
        <v>101</v>
      </c>
      <c r="R34" s="99">
        <v>45168</v>
      </c>
      <c r="S34" s="99">
        <v>45174</v>
      </c>
      <c r="T34" s="101">
        <v>744</v>
      </c>
      <c r="U34" s="100">
        <v>134.77000000000001</v>
      </c>
      <c r="V34" s="100">
        <v>135.97999999999999</v>
      </c>
      <c r="W34" s="155"/>
      <c r="X34" s="100">
        <f t="shared" si="2"/>
        <v>880.23999999999069</v>
      </c>
      <c r="Y34" s="86">
        <f t="shared" si="3"/>
        <v>8.9782592565109398E-3</v>
      </c>
    </row>
    <row r="35" spans="17:28" x14ac:dyDescent="0.35">
      <c r="X35" s="97">
        <f>SUM(X32:X34)</f>
        <v>102380.29999999997</v>
      </c>
      <c r="AA35" s="97">
        <f>AB35+E9</f>
        <v>1066062.29</v>
      </c>
      <c r="AB35" s="97">
        <f>X35+W43</f>
        <v>171493.55999999994</v>
      </c>
    </row>
    <row r="37" spans="17:28" ht="15" x14ac:dyDescent="0.35">
      <c r="Q37" s="8" t="s">
        <v>7</v>
      </c>
      <c r="R37" s="8" t="s">
        <v>3</v>
      </c>
      <c r="S37" s="8" t="s">
        <v>104</v>
      </c>
      <c r="T37" s="8" t="s">
        <v>103</v>
      </c>
      <c r="U37" s="8" t="s">
        <v>108</v>
      </c>
      <c r="V37" s="8" t="s">
        <v>109</v>
      </c>
      <c r="W37" s="8" t="s">
        <v>106</v>
      </c>
    </row>
    <row r="38" spans="17:28" ht="15" x14ac:dyDescent="0.35">
      <c r="Q38" s="13" t="s">
        <v>13</v>
      </c>
      <c r="R38" s="104">
        <v>800</v>
      </c>
      <c r="S38" s="106">
        <v>226.49</v>
      </c>
      <c r="T38" s="102">
        <v>257.36</v>
      </c>
      <c r="U38" s="156">
        <v>10</v>
      </c>
      <c r="V38" s="107">
        <f>(T38-S38)/S38</f>
        <v>0.136297408274096</v>
      </c>
      <c r="W38" s="102">
        <f>R38*T38-R38*S38-20</f>
        <v>24676</v>
      </c>
    </row>
    <row r="39" spans="17:28" ht="15" x14ac:dyDescent="0.35">
      <c r="Q39" s="13" t="s">
        <v>14</v>
      </c>
      <c r="R39" s="108">
        <v>1000</v>
      </c>
      <c r="S39" s="106">
        <v>453.79</v>
      </c>
      <c r="T39" s="102">
        <v>487.67</v>
      </c>
      <c r="U39" s="156"/>
      <c r="V39" s="107">
        <f t="shared" ref="V39:V42" si="4">(T39-S39)/S39</f>
        <v>7.4660085061371992E-2</v>
      </c>
      <c r="W39" s="102">
        <f t="shared" ref="W39:W42" si="5">R39*T39-R39*S39-20</f>
        <v>33860</v>
      </c>
      <c r="X39" s="97">
        <f>T39*R39</f>
        <v>487670</v>
      </c>
    </row>
    <row r="40" spans="17:28" ht="15" x14ac:dyDescent="0.35">
      <c r="Q40" s="13" t="s">
        <v>15</v>
      </c>
      <c r="R40" s="108">
        <v>1250</v>
      </c>
      <c r="S40" s="106">
        <v>159.81</v>
      </c>
      <c r="T40" s="102">
        <v>166.42</v>
      </c>
      <c r="U40" s="156"/>
      <c r="V40" s="107">
        <f t="shared" si="4"/>
        <v>4.136161692009252E-2</v>
      </c>
      <c r="W40" s="102">
        <f t="shared" si="5"/>
        <v>8242.4999999999709</v>
      </c>
    </row>
    <row r="41" spans="17:28" ht="15" x14ac:dyDescent="0.35">
      <c r="Q41" s="13" t="s">
        <v>16</v>
      </c>
      <c r="R41" s="108">
        <v>280</v>
      </c>
      <c r="S41" s="106">
        <v>107.07</v>
      </c>
      <c r="T41" s="102">
        <v>111.26</v>
      </c>
      <c r="U41" s="156"/>
      <c r="V41" s="107">
        <f t="shared" si="4"/>
        <v>3.9133277295227538E-2</v>
      </c>
      <c r="W41" s="102">
        <f t="shared" si="5"/>
        <v>1153.2000000000044</v>
      </c>
      <c r="Y41" s="97">
        <f>W39+X49</f>
        <v>8060</v>
      </c>
      <c r="Z41" s="97">
        <f>W39+X49</f>
        <v>8060</v>
      </c>
    </row>
    <row r="42" spans="17:28" ht="15" x14ac:dyDescent="0.35">
      <c r="Q42" s="13" t="s">
        <v>17</v>
      </c>
      <c r="R42" s="108">
        <v>93</v>
      </c>
      <c r="S42" s="106">
        <v>320.91000000000003</v>
      </c>
      <c r="T42" s="102">
        <v>333.83</v>
      </c>
      <c r="U42" s="156"/>
      <c r="V42" s="107">
        <f t="shared" si="4"/>
        <v>4.0260509177027698E-2</v>
      </c>
      <c r="W42" s="102">
        <f t="shared" si="5"/>
        <v>1181.5599999999977</v>
      </c>
      <c r="Y42" s="109">
        <f>W39+AB49</f>
        <v>-17120</v>
      </c>
      <c r="Z42" s="97">
        <f>W39+AB49</f>
        <v>-17120</v>
      </c>
    </row>
    <row r="43" spans="17:28" x14ac:dyDescent="0.35">
      <c r="W43" s="97">
        <f>SUM(W38:W42)</f>
        <v>69113.25999999998</v>
      </c>
    </row>
    <row r="44" spans="17:28" ht="15.5" x14ac:dyDescent="0.35">
      <c r="R44" s="103" t="s">
        <v>112</v>
      </c>
      <c r="S44" s="103" t="s">
        <v>110</v>
      </c>
      <c r="T44" s="103" t="s">
        <v>111</v>
      </c>
    </row>
    <row r="45" spans="17:28" ht="15.5" x14ac:dyDescent="0.35">
      <c r="R45" s="104" t="s">
        <v>109</v>
      </c>
      <c r="S45" s="105">
        <v>3.0999999999999999E-3</v>
      </c>
      <c r="T45" s="110">
        <f>T46/E9*100%</f>
        <v>7.7258747910850828E-2</v>
      </c>
      <c r="U45" s="157" t="s">
        <v>117</v>
      </c>
      <c r="V45" s="159" t="s">
        <v>116</v>
      </c>
      <c r="W45" s="160"/>
      <c r="X45" s="159" t="s">
        <v>87</v>
      </c>
      <c r="Y45" s="162"/>
      <c r="Z45" s="162"/>
      <c r="AA45" s="162"/>
      <c r="AB45" s="162"/>
    </row>
    <row r="46" spans="17:28" ht="15.5" x14ac:dyDescent="0.35">
      <c r="R46" s="104" t="s">
        <v>82</v>
      </c>
      <c r="S46" s="106">
        <f>'Initial portfolio Final'!E9*'Initial portfolio Final'!E16</f>
        <v>2759.9226301431204</v>
      </c>
      <c r="T46" s="111">
        <f>SUM(W38:W42)</f>
        <v>69113.25999999998</v>
      </c>
      <c r="U46" s="158"/>
      <c r="V46" s="103" t="s">
        <v>113</v>
      </c>
      <c r="W46" s="103" t="s">
        <v>115</v>
      </c>
      <c r="X46" s="103" t="s">
        <v>89</v>
      </c>
      <c r="Y46" s="103" t="s">
        <v>119</v>
      </c>
      <c r="Z46" s="103" t="s">
        <v>120</v>
      </c>
      <c r="AA46" s="103" t="s">
        <v>121</v>
      </c>
      <c r="AB46" s="103" t="s">
        <v>122</v>
      </c>
    </row>
    <row r="47" spans="17:28" x14ac:dyDescent="0.35">
      <c r="U47" s="99" t="s">
        <v>114</v>
      </c>
      <c r="V47" s="141">
        <f>E9</f>
        <v>894568.73</v>
      </c>
      <c r="W47" s="112">
        <f>10*4399.75*50</f>
        <v>2199875</v>
      </c>
      <c r="X47" s="112">
        <f>-25800</f>
        <v>-25800</v>
      </c>
      <c r="Y47" s="161">
        <f>1000*462.5</f>
        <v>462500</v>
      </c>
      <c r="Z47" s="161">
        <f>-1000*T39-10</f>
        <v>-487680</v>
      </c>
      <c r="AA47" s="112">
        <f>-25800</f>
        <v>-25800</v>
      </c>
      <c r="AB47" s="112">
        <f>-25800</f>
        <v>-25800</v>
      </c>
    </row>
    <row r="48" spans="17:28" x14ac:dyDescent="0.35">
      <c r="U48" s="99">
        <v>45055</v>
      </c>
      <c r="V48" s="141">
        <f>SUM(T46,V47)</f>
        <v>963681.99</v>
      </c>
      <c r="W48" s="112">
        <f>10*4517*50</f>
        <v>2258500</v>
      </c>
      <c r="X48" s="112">
        <f>-25800</f>
        <v>-25800</v>
      </c>
      <c r="Y48" s="161"/>
      <c r="Z48" s="161"/>
      <c r="AA48" s="112">
        <f>-25800</f>
        <v>-25800</v>
      </c>
      <c r="AB48" s="112">
        <f>Z47+Y47</f>
        <v>-25180</v>
      </c>
    </row>
    <row r="49" spans="21:32" x14ac:dyDescent="0.35">
      <c r="U49" s="23" t="s">
        <v>118</v>
      </c>
      <c r="V49" s="141">
        <f>V48-V47</f>
        <v>69113.260000000009</v>
      </c>
      <c r="W49" s="112">
        <f>W47-W48</f>
        <v>-58625</v>
      </c>
      <c r="X49" s="112">
        <f>-25800</f>
        <v>-25800</v>
      </c>
      <c r="Y49" s="161"/>
      <c r="Z49" s="161"/>
      <c r="AA49" s="112">
        <f>-25800</f>
        <v>-25800</v>
      </c>
      <c r="AB49" s="112">
        <f>SUM(AB47:AB48)</f>
        <v>-50980</v>
      </c>
    </row>
    <row r="52" spans="21:32" ht="15.5" x14ac:dyDescent="0.35">
      <c r="V52" s="159" t="s">
        <v>118</v>
      </c>
      <c r="W52" s="160"/>
    </row>
    <row r="53" spans="21:32" ht="15" x14ac:dyDescent="0.35">
      <c r="V53" s="23" t="s">
        <v>123</v>
      </c>
      <c r="W53" s="112">
        <f>V49+W49+X49</f>
        <v>-15311.739999999991</v>
      </c>
      <c r="AD53" s="116" t="s">
        <v>123</v>
      </c>
      <c r="AE53" s="117" t="s">
        <v>128</v>
      </c>
      <c r="AF53" s="117" t="s">
        <v>66</v>
      </c>
    </row>
    <row r="54" spans="21:32" ht="15.5" x14ac:dyDescent="0.35">
      <c r="V54" s="23" t="s">
        <v>125</v>
      </c>
      <c r="W54" s="112">
        <f>V49+X49</f>
        <v>43313.260000000009</v>
      </c>
      <c r="AD54" s="73" t="s">
        <v>129</v>
      </c>
      <c r="AE54" s="118">
        <v>-15262</v>
      </c>
      <c r="AF54" s="119">
        <f>AE54+$X$35</f>
        <v>87118.299999999974</v>
      </c>
    </row>
    <row r="55" spans="21:32" ht="15.5" x14ac:dyDescent="0.35">
      <c r="V55" s="23" t="s">
        <v>124</v>
      </c>
      <c r="W55" s="112">
        <f>V49+W49</f>
        <v>10488.260000000009</v>
      </c>
      <c r="AD55" s="73" t="s">
        <v>87</v>
      </c>
      <c r="AE55" s="120">
        <v>43363</v>
      </c>
      <c r="AF55" s="119">
        <f t="shared" ref="AF55:AF58" si="6">AE55+$X$35</f>
        <v>145743.29999999999</v>
      </c>
    </row>
    <row r="56" spans="21:32" ht="15.5" x14ac:dyDescent="0.35">
      <c r="V56" s="23" t="s">
        <v>87</v>
      </c>
      <c r="W56" s="112">
        <f>V49+AB49</f>
        <v>18133.260000000009</v>
      </c>
      <c r="AD56" s="73" t="s">
        <v>130</v>
      </c>
      <c r="AE56" s="121">
        <v>18183</v>
      </c>
      <c r="AF56" s="119">
        <f t="shared" si="6"/>
        <v>120563.29999999997</v>
      </c>
    </row>
    <row r="57" spans="21:32" ht="15.5" x14ac:dyDescent="0.35">
      <c r="AD57" s="73" t="s">
        <v>124</v>
      </c>
      <c r="AE57" s="121">
        <v>10538</v>
      </c>
      <c r="AF57" s="119">
        <f t="shared" si="6"/>
        <v>112918.29999999997</v>
      </c>
    </row>
    <row r="58" spans="21:32" ht="15.5" x14ac:dyDescent="0.35">
      <c r="AD58" s="73" t="s">
        <v>131</v>
      </c>
      <c r="AE58" s="121">
        <v>69163</v>
      </c>
      <c r="AF58" s="119">
        <f t="shared" si="6"/>
        <v>171543.3</v>
      </c>
    </row>
  </sheetData>
  <mergeCells count="9">
    <mergeCell ref="AM2:AM4"/>
    <mergeCell ref="W32:W34"/>
    <mergeCell ref="U38:U42"/>
    <mergeCell ref="U45:U46"/>
    <mergeCell ref="V52:W52"/>
    <mergeCell ref="V45:W45"/>
    <mergeCell ref="Y47:Y49"/>
    <mergeCell ref="Z47:Z49"/>
    <mergeCell ref="X45:AB4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9213-B8EB-4590-9A2E-137D8F2F279C}">
  <dimension ref="A1:J16"/>
  <sheetViews>
    <sheetView topLeftCell="B1" zoomScale="85" zoomScaleNormal="85" workbookViewId="0">
      <selection activeCell="G9" sqref="G9"/>
    </sheetView>
  </sheetViews>
  <sheetFormatPr defaultRowHeight="14.5" x14ac:dyDescent="0.35"/>
  <cols>
    <col min="1" max="1" width="9.453125" customWidth="1"/>
    <col min="2" max="2" width="9.36328125" customWidth="1"/>
    <col min="3" max="3" width="30.7265625" bestFit="1" customWidth="1"/>
    <col min="4" max="4" width="22.54296875" customWidth="1"/>
    <col min="5" max="5" width="17.36328125" customWidth="1"/>
    <col min="6" max="6" width="16.36328125" customWidth="1"/>
    <col min="7" max="7" width="20.81640625" customWidth="1"/>
    <col min="8" max="8" width="27.54296875" customWidth="1"/>
    <col min="9" max="9" width="21.54296875" customWidth="1"/>
    <col min="10" max="10" width="22.36328125" customWidth="1"/>
  </cols>
  <sheetData>
    <row r="1" spans="1:10" ht="30" x14ac:dyDescent="0.35">
      <c r="A1" s="8" t="s">
        <v>12</v>
      </c>
      <c r="B1" s="8" t="s">
        <v>7</v>
      </c>
      <c r="C1" s="8" t="s">
        <v>6</v>
      </c>
      <c r="D1" s="8" t="s">
        <v>9</v>
      </c>
      <c r="E1" s="8" t="s">
        <v>0</v>
      </c>
      <c r="F1" s="8" t="s">
        <v>1</v>
      </c>
      <c r="G1" s="8" t="s">
        <v>2</v>
      </c>
      <c r="H1" s="33" t="s">
        <v>4</v>
      </c>
      <c r="I1" s="34" t="s">
        <v>3</v>
      </c>
      <c r="J1" s="28" t="s">
        <v>31</v>
      </c>
    </row>
    <row r="2" spans="1:10" ht="15.5" x14ac:dyDescent="0.35">
      <c r="A2" s="26"/>
      <c r="B2" s="13" t="s">
        <v>13</v>
      </c>
      <c r="C2" s="1" t="s">
        <v>27</v>
      </c>
      <c r="D2" s="1" t="s">
        <v>28</v>
      </c>
      <c r="E2" s="40">
        <f>TSLA!$I$2</f>
        <v>1.6790830551013618</v>
      </c>
      <c r="F2" s="3">
        <f>I2/$E$9</f>
        <v>0.20254676239353905</v>
      </c>
      <c r="G2" s="1">
        <v>226.49</v>
      </c>
      <c r="H2" s="4">
        <v>800</v>
      </c>
      <c r="I2" s="5">
        <f>H2*G2</f>
        <v>181192</v>
      </c>
      <c r="J2" s="35">
        <f>E2*I2/$E$9</f>
        <v>0.34009283660063322</v>
      </c>
    </row>
    <row r="3" spans="1:10" ht="15.5" x14ac:dyDescent="0.35">
      <c r="A3" s="26"/>
      <c r="B3" s="13" t="s">
        <v>14</v>
      </c>
      <c r="C3" s="1" t="s">
        <v>26</v>
      </c>
      <c r="D3" s="1" t="s">
        <v>10</v>
      </c>
      <c r="E3" s="40">
        <f>NVDA!$I$2</f>
        <v>1.6040431927275174</v>
      </c>
      <c r="F3" s="3">
        <f t="shared" ref="F3:F6" si="0">I3/$E$9</f>
        <v>0.50727237022917182</v>
      </c>
      <c r="G3" s="1">
        <v>453.79</v>
      </c>
      <c r="H3" s="4">
        <v>1000</v>
      </c>
      <c r="I3" s="5">
        <f>H3*G3</f>
        <v>453790</v>
      </c>
      <c r="J3" s="35">
        <f t="shared" ref="J3:J6" si="1">E3*I3/$E$9</f>
        <v>0.81368679232485597</v>
      </c>
    </row>
    <row r="4" spans="1:10" ht="15.5" x14ac:dyDescent="0.35">
      <c r="A4" s="26"/>
      <c r="B4" s="13" t="s">
        <v>15</v>
      </c>
      <c r="C4" s="1" t="s">
        <v>29</v>
      </c>
      <c r="D4" s="1" t="s">
        <v>11</v>
      </c>
      <c r="E4" s="40">
        <f>CVX!$I$2</f>
        <v>1.0144958667269273</v>
      </c>
      <c r="F4" s="3">
        <f t="shared" si="0"/>
        <v>0.22330592753896059</v>
      </c>
      <c r="G4" s="1">
        <v>159.81</v>
      </c>
      <c r="H4" s="4">
        <v>1250</v>
      </c>
      <c r="I4" s="5">
        <f>H4*G4</f>
        <v>199762.5</v>
      </c>
      <c r="J4" s="35">
        <f t="shared" si="1"/>
        <v>0.22654294050389825</v>
      </c>
    </row>
    <row r="5" spans="1:10" ht="15.5" x14ac:dyDescent="0.35">
      <c r="A5" s="26"/>
      <c r="B5" s="13" t="s">
        <v>16</v>
      </c>
      <c r="C5" s="1" t="s">
        <v>26</v>
      </c>
      <c r="D5" s="1" t="s">
        <v>10</v>
      </c>
      <c r="E5" s="40">
        <f>AMD!$I$2</f>
        <v>1.6526995107047853</v>
      </c>
      <c r="F5" s="3">
        <f t="shared" si="0"/>
        <v>3.3512908505084898E-2</v>
      </c>
      <c r="G5" s="1">
        <v>107.07</v>
      </c>
      <c r="H5" s="4">
        <v>280</v>
      </c>
      <c r="I5" s="5">
        <f>H5*G5</f>
        <v>29979.599999999999</v>
      </c>
      <c r="J5" s="35">
        <f t="shared" si="1"/>
        <v>5.5386767488648056E-2</v>
      </c>
    </row>
    <row r="6" spans="1:10" ht="15.5" x14ac:dyDescent="0.35">
      <c r="A6" s="26"/>
      <c r="B6" s="13" t="s">
        <v>17</v>
      </c>
      <c r="C6" s="25" t="s">
        <v>25</v>
      </c>
      <c r="D6" s="1" t="s">
        <v>10</v>
      </c>
      <c r="E6" s="40">
        <f>MSFT!$I$2</f>
        <v>1.0241767413568472</v>
      </c>
      <c r="F6" s="3">
        <f t="shared" si="0"/>
        <v>3.3362031333243676E-2</v>
      </c>
      <c r="G6" s="1">
        <v>320.91000000000003</v>
      </c>
      <c r="H6" s="4">
        <v>93</v>
      </c>
      <c r="I6" s="5">
        <f>H6*G6</f>
        <v>29844.63</v>
      </c>
      <c r="J6" s="35">
        <f t="shared" si="1"/>
        <v>3.4168616535926545E-2</v>
      </c>
    </row>
    <row r="7" spans="1:10" ht="15.5" x14ac:dyDescent="0.35">
      <c r="A7" s="2"/>
      <c r="B7" s="10"/>
      <c r="C7" s="10"/>
      <c r="D7" s="10"/>
      <c r="E7" s="10"/>
      <c r="F7" s="10"/>
      <c r="G7" s="10"/>
      <c r="H7" s="29"/>
      <c r="I7" s="30"/>
    </row>
    <row r="8" spans="1:10" ht="15.5" x14ac:dyDescent="0.35">
      <c r="A8" s="2"/>
      <c r="B8" s="10"/>
      <c r="C8" s="10"/>
      <c r="D8" s="10"/>
      <c r="E8" s="10"/>
      <c r="F8" s="10"/>
      <c r="G8" s="10"/>
      <c r="H8" s="31"/>
      <c r="I8" s="30"/>
    </row>
    <row r="9" spans="1:10" ht="38" customHeight="1" x14ac:dyDescent="0.35">
      <c r="A9" s="2"/>
      <c r="B9" s="10"/>
      <c r="C9" s="10"/>
      <c r="D9" s="7" t="s">
        <v>5</v>
      </c>
      <c r="E9" s="5">
        <f>SUM(I2:I6)</f>
        <v>894568.73</v>
      </c>
      <c r="F9" s="10"/>
      <c r="G9" s="12"/>
      <c r="H9" s="29"/>
      <c r="I9" s="30"/>
    </row>
    <row r="10" spans="1:10" ht="28.5" customHeight="1" x14ac:dyDescent="0.35">
      <c r="A10" s="2"/>
      <c r="B10" s="10"/>
      <c r="C10" s="10"/>
      <c r="D10" s="11" t="s">
        <v>8</v>
      </c>
      <c r="E10" s="5">
        <f>E12-E9</f>
        <v>105431.27000000002</v>
      </c>
      <c r="F10" s="10"/>
      <c r="G10" s="10"/>
      <c r="H10" s="29"/>
      <c r="I10" s="32"/>
    </row>
    <row r="11" spans="1:10" ht="45" x14ac:dyDescent="0.35">
      <c r="D11" s="27" t="s">
        <v>30</v>
      </c>
      <c r="E11" s="5">
        <f>E10-50</f>
        <v>105381.27000000002</v>
      </c>
    </row>
    <row r="12" spans="1:10" ht="15.5" x14ac:dyDescent="0.35">
      <c r="D12" s="9" t="s">
        <v>24</v>
      </c>
      <c r="E12" s="6">
        <v>1000000</v>
      </c>
    </row>
    <row r="13" spans="1:10" ht="26" customHeight="1" x14ac:dyDescent="0.35">
      <c r="D13" s="9" t="s">
        <v>0</v>
      </c>
      <c r="E13" s="35">
        <f>SUM(J2:J6)</f>
        <v>1.4698779534539621</v>
      </c>
    </row>
    <row r="14" spans="1:10" ht="34" customHeight="1" x14ac:dyDescent="0.35">
      <c r="D14" s="9" t="s">
        <v>32</v>
      </c>
      <c r="E14" s="37">
        <f>AVERAGE(NVDA!E2:E61)</f>
        <v>2.647122872640175E-3</v>
      </c>
      <c r="G14" t="s">
        <v>86</v>
      </c>
      <c r="H14" s="83">
        <f>E13*(E9/(4399.75*50))</f>
        <v>5.9771889497190065</v>
      </c>
    </row>
    <row r="15" spans="1:10" ht="32.5" customHeight="1" x14ac:dyDescent="0.35">
      <c r="D15" s="9" t="s">
        <v>33</v>
      </c>
      <c r="E15" s="37">
        <f>AVERAGE(NVDA!F2:F61)</f>
        <v>9.0887500000000007E-4</v>
      </c>
    </row>
    <row r="16" spans="1:10" ht="36" customHeight="1" x14ac:dyDescent="0.35">
      <c r="D16" s="38" t="s">
        <v>34</v>
      </c>
      <c r="E16" s="39">
        <f>E15+(E14-E15)*E13</f>
        <v>3.463887225632044E-3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CFCD-B5A1-4600-AB8D-9EED11894BBD}">
  <dimension ref="A1:AP1168"/>
  <sheetViews>
    <sheetView topLeftCell="A69" zoomScale="40" zoomScaleNormal="40" workbookViewId="0">
      <selection activeCell="AF6" sqref="AF6"/>
    </sheetView>
  </sheetViews>
  <sheetFormatPr defaultRowHeight="14.5" x14ac:dyDescent="0.35"/>
  <cols>
    <col min="1" max="1" width="10.453125" bestFit="1" customWidth="1"/>
    <col min="2" max="2" width="11.90625" customWidth="1"/>
    <col min="9" max="14" width="11" customWidth="1"/>
    <col min="15" max="15" width="11.6328125" customWidth="1"/>
    <col min="17" max="17" width="19.26953125" customWidth="1"/>
    <col min="18" max="18" width="18.81640625" bestFit="1" customWidth="1"/>
    <col min="19" max="19" width="8.7265625" customWidth="1"/>
    <col min="20" max="20" width="10.08984375" bestFit="1" customWidth="1"/>
    <col min="21" max="21" width="11.7265625" bestFit="1" customWidth="1"/>
    <col min="23" max="23" width="12.1796875" customWidth="1"/>
    <col min="24" max="24" width="10.08984375" customWidth="1"/>
    <col min="25" max="25" width="12.6328125" style="61" customWidth="1"/>
    <col min="26" max="30" width="12.6328125" style="57" customWidth="1"/>
    <col min="32" max="33" width="11.1796875" style="136" customWidth="1"/>
  </cols>
  <sheetData>
    <row r="1" spans="1:42" x14ac:dyDescent="0.35">
      <c r="A1" s="75"/>
      <c r="B1" s="75"/>
      <c r="C1" s="75"/>
      <c r="D1" s="75"/>
      <c r="E1" s="75"/>
      <c r="F1" s="75"/>
      <c r="I1" s="163" t="s">
        <v>64</v>
      </c>
      <c r="J1" s="163"/>
      <c r="K1" s="163"/>
      <c r="L1" s="163"/>
      <c r="M1" s="163"/>
      <c r="N1" s="163"/>
      <c r="Y1" s="164" t="s">
        <v>65</v>
      </c>
      <c r="Z1" s="164"/>
      <c r="AA1" s="164"/>
      <c r="AB1" s="164"/>
      <c r="AC1" s="164"/>
      <c r="AD1" s="164"/>
    </row>
    <row r="2" spans="1:42" x14ac:dyDescent="0.35">
      <c r="A2" s="75" t="s">
        <v>18</v>
      </c>
      <c r="B2" s="75" t="s">
        <v>14</v>
      </c>
      <c r="C2" s="75" t="s">
        <v>13</v>
      </c>
      <c r="D2" s="75" t="s">
        <v>15</v>
      </c>
      <c r="E2" s="75" t="s">
        <v>16</v>
      </c>
      <c r="F2" s="75" t="s">
        <v>17</v>
      </c>
      <c r="I2" s="75" t="s">
        <v>18</v>
      </c>
      <c r="J2" s="75" t="s">
        <v>14</v>
      </c>
      <c r="K2" s="75" t="s">
        <v>13</v>
      </c>
      <c r="L2" s="75" t="s">
        <v>15</v>
      </c>
      <c r="M2" s="75" t="s">
        <v>16</v>
      </c>
      <c r="N2" s="75" t="s">
        <v>17</v>
      </c>
      <c r="O2" s="75" t="s">
        <v>66</v>
      </c>
      <c r="Y2" s="76" t="s">
        <v>18</v>
      </c>
      <c r="Z2" s="77" t="s">
        <v>14</v>
      </c>
      <c r="AA2" s="77" t="s">
        <v>13</v>
      </c>
      <c r="AB2" s="77" t="s">
        <v>15</v>
      </c>
      <c r="AC2" s="77" t="s">
        <v>16</v>
      </c>
      <c r="AD2" s="77" t="s">
        <v>17</v>
      </c>
      <c r="AF2" s="137" t="s">
        <v>14</v>
      </c>
      <c r="AG2" s="137" t="s">
        <v>13</v>
      </c>
      <c r="AH2" s="75" t="s">
        <v>15</v>
      </c>
      <c r="AI2" s="75" t="s">
        <v>16</v>
      </c>
      <c r="AJ2" s="75" t="s">
        <v>17</v>
      </c>
      <c r="AK2" t="s">
        <v>66</v>
      </c>
    </row>
    <row r="3" spans="1:42" x14ac:dyDescent="0.35">
      <c r="A3" s="61">
        <v>45156</v>
      </c>
      <c r="B3">
        <v>432.99</v>
      </c>
      <c r="C3">
        <v>215.49</v>
      </c>
      <c r="D3">
        <v>160.9</v>
      </c>
      <c r="E3">
        <v>105.45</v>
      </c>
      <c r="F3">
        <v>316.48</v>
      </c>
      <c r="I3" s="61">
        <v>45156</v>
      </c>
      <c r="J3" s="57">
        <f>LN(B3/B4)</f>
        <v>-1.0156737790564952E-3</v>
      </c>
      <c r="K3" s="57">
        <f t="shared" ref="K3:N18" si="0">LN(C3/C4)</f>
        <v>-1.7161287032757391E-2</v>
      </c>
      <c r="L3" s="57">
        <f t="shared" si="0"/>
        <v>7.1729607406933547E-3</v>
      </c>
      <c r="M3" s="57">
        <f t="shared" si="0"/>
        <v>9.6241630938556453E-3</v>
      </c>
      <c r="N3" s="57">
        <f t="shared" si="0"/>
        <v>-1.2631048793138922E-3</v>
      </c>
      <c r="O3" s="57">
        <f>J3*$X$10+K3*$X$11+L3*$X$12+M3*$X$13+N3*$X$14</f>
        <v>-7.0290095808432616E-3</v>
      </c>
      <c r="P3" s="57">
        <f>AVERAGE(O3:O1167)</f>
        <v>1.6167761740513555E-3</v>
      </c>
      <c r="R3" s="75" t="s">
        <v>14</v>
      </c>
      <c r="S3" s="75" t="s">
        <v>13</v>
      </c>
      <c r="T3" s="75" t="s">
        <v>15</v>
      </c>
      <c r="U3" s="75" t="s">
        <v>16</v>
      </c>
      <c r="V3" s="75" t="s">
        <v>17</v>
      </c>
      <c r="Y3" s="61">
        <v>45156</v>
      </c>
      <c r="Z3" s="57">
        <f>J3-$R$4</f>
        <v>-3.1984073416762935E-3</v>
      </c>
      <c r="AA3" s="57">
        <f>K3-$S$4</f>
        <v>-1.9173502595900001E-2</v>
      </c>
      <c r="AB3" s="57">
        <f>L3-$T$4</f>
        <v>6.8518881633536097E-3</v>
      </c>
      <c r="AC3" s="57">
        <f>M3-$U$4</f>
        <v>8.1453772017906455E-3</v>
      </c>
      <c r="AD3" s="57">
        <f>N3-$V$4</f>
        <v>-2.2424629205463377E-3</v>
      </c>
      <c r="AF3" s="138">
        <f t="shared" ref="AF3:AJ3" si="1">PERCENTILE(J3:J1167,0.01)</f>
        <v>-8.0053985309633105E-2</v>
      </c>
      <c r="AG3" s="138">
        <f t="shared" si="1"/>
        <v>-0.12301199712764097</v>
      </c>
      <c r="AH3" s="92">
        <f t="shared" si="1"/>
        <v>-5.1158242248346128E-2</v>
      </c>
      <c r="AI3" s="92">
        <f t="shared" si="1"/>
        <v>-8.6302763927868412E-2</v>
      </c>
      <c r="AJ3" s="92">
        <f t="shared" si="1"/>
        <v>-4.8990086492541482E-2</v>
      </c>
      <c r="AK3" s="92">
        <f>PERCENTILE(O3:O1167,0.01)</f>
        <v>-7.5888595772194922E-2</v>
      </c>
    </row>
    <row r="4" spans="1:42" x14ac:dyDescent="0.35">
      <c r="A4" s="61">
        <v>45155</v>
      </c>
      <c r="B4">
        <v>433.43</v>
      </c>
      <c r="C4">
        <v>219.22</v>
      </c>
      <c r="D4">
        <v>159.75</v>
      </c>
      <c r="E4">
        <v>104.44</v>
      </c>
      <c r="F4">
        <v>316.88</v>
      </c>
      <c r="I4" s="61">
        <v>45155</v>
      </c>
      <c r="J4" s="57">
        <f t="shared" ref="J4:N66" si="2">LN(B4/B5)</f>
        <v>-3.2938333802744182E-3</v>
      </c>
      <c r="K4" s="57">
        <f t="shared" si="0"/>
        <v>-2.8687727836326522E-2</v>
      </c>
      <c r="L4" s="57">
        <f t="shared" si="0"/>
        <v>7.0356468372804347E-3</v>
      </c>
      <c r="M4" s="57">
        <f t="shared" si="0"/>
        <v>-2.5990216872500031E-2</v>
      </c>
      <c r="N4" s="57">
        <f t="shared" si="0"/>
        <v>-1.1047061880542842E-2</v>
      </c>
      <c r="O4" s="57">
        <f t="shared" ref="O4:O67" si="3">J4*$X$10+K4*$X$11+L4*$X$12+M4*$X$13+N4*$X$14</f>
        <v>-1.4888105524899994E-2</v>
      </c>
      <c r="P4" s="63">
        <f>MEDIAN(O3:O1167)</f>
        <v>2.0713512602103523E-3</v>
      </c>
      <c r="Q4" t="s">
        <v>67</v>
      </c>
      <c r="R4" s="63">
        <f>AVERAGE(J3:J1167)</f>
        <v>2.182733562619798E-3</v>
      </c>
      <c r="S4" s="63">
        <f t="shared" ref="S4:U4" si="4">AVERAGE(K3:K1167)</f>
        <v>2.0122155631426089E-3</v>
      </c>
      <c r="T4" s="63">
        <f t="shared" si="4"/>
        <v>3.2107257733974507E-4</v>
      </c>
      <c r="U4" s="63">
        <f t="shared" si="4"/>
        <v>1.4787858920649992E-3</v>
      </c>
      <c r="V4" s="63">
        <f>AVERAGE(N3:N1167)</f>
        <v>9.7935804123244524E-4</v>
      </c>
      <c r="Y4" s="61">
        <v>45155</v>
      </c>
      <c r="Z4" s="57">
        <f t="shared" ref="Z4:Z67" si="5">J4-$R$4</f>
        <v>-5.4765669428942162E-3</v>
      </c>
      <c r="AA4" s="57">
        <f t="shared" ref="AA4:AA67" si="6">K4-$S$4</f>
        <v>-3.0699943399469132E-2</v>
      </c>
      <c r="AB4" s="57">
        <f t="shared" ref="AB4:AB67" si="7">L4-$T$4</f>
        <v>6.7145742599406897E-3</v>
      </c>
      <c r="AC4" s="57">
        <f t="shared" ref="AC4:AC67" si="8">M4-$U$4</f>
        <v>-2.7469002764565029E-2</v>
      </c>
      <c r="AD4" s="57">
        <f t="shared" ref="AD4:AD67" si="9">N4-$V$4</f>
        <v>-1.2026419921775288E-2</v>
      </c>
    </row>
    <row r="5" spans="1:42" x14ac:dyDescent="0.35">
      <c r="A5" s="61">
        <v>45154</v>
      </c>
      <c r="B5">
        <v>434.86</v>
      </c>
      <c r="C5">
        <v>225.6</v>
      </c>
      <c r="D5">
        <v>158.63</v>
      </c>
      <c r="E5">
        <v>107.19</v>
      </c>
      <c r="F5">
        <v>320.39999999999998</v>
      </c>
      <c r="I5" s="61">
        <v>45154</v>
      </c>
      <c r="J5" s="57">
        <f t="shared" si="2"/>
        <v>-1.0386019743597093E-2</v>
      </c>
      <c r="K5" s="57">
        <f t="shared" si="0"/>
        <v>-3.2103245384417431E-2</v>
      </c>
      <c r="L5" s="57">
        <f t="shared" si="0"/>
        <v>-3.83805171175271E-3</v>
      </c>
      <c r="M5" s="57">
        <f t="shared" si="0"/>
        <v>-3.8075432999948526E-2</v>
      </c>
      <c r="N5" s="57">
        <f t="shared" si="0"/>
        <v>-4.5464531961448033E-3</v>
      </c>
      <c r="O5" s="57">
        <f t="shared" si="3"/>
        <v>-2.0673501165262224E-2</v>
      </c>
      <c r="Q5" t="s">
        <v>68</v>
      </c>
      <c r="R5" s="57">
        <f>_xlfn.STDEV.S(J3:J1167)</f>
        <v>3.3126546417946136E-2</v>
      </c>
      <c r="S5" s="57">
        <f t="shared" ref="S5:V5" si="10">_xlfn.STDEV.S(K3:K1167)</f>
        <v>4.1489560581881101E-2</v>
      </c>
      <c r="T5" s="57">
        <f t="shared" si="10"/>
        <v>2.3115859533789317E-2</v>
      </c>
      <c r="U5" s="57">
        <f t="shared" si="10"/>
        <v>3.4111457823070068E-2</v>
      </c>
      <c r="V5" s="57">
        <f t="shared" si="10"/>
        <v>1.9656705409620941E-2</v>
      </c>
      <c r="Y5" s="61">
        <v>45154</v>
      </c>
      <c r="Z5" s="57">
        <f t="shared" si="5"/>
        <v>-1.2568753306216891E-2</v>
      </c>
      <c r="AA5" s="57">
        <f t="shared" si="6"/>
        <v>-3.4115460947560038E-2</v>
      </c>
      <c r="AB5" s="57">
        <f t="shared" si="7"/>
        <v>-4.159124289092455E-3</v>
      </c>
      <c r="AC5" s="57">
        <f t="shared" si="8"/>
        <v>-3.9554218892013528E-2</v>
      </c>
      <c r="AD5" s="57">
        <f t="shared" si="9"/>
        <v>-5.5258112373772483E-3</v>
      </c>
    </row>
    <row r="6" spans="1:42" x14ac:dyDescent="0.35">
      <c r="A6" s="61">
        <v>45153</v>
      </c>
      <c r="B6">
        <v>439.4</v>
      </c>
      <c r="C6">
        <v>232.96</v>
      </c>
      <c r="D6">
        <v>159.24</v>
      </c>
      <c r="E6">
        <v>111.35</v>
      </c>
      <c r="F6">
        <v>321.86</v>
      </c>
      <c r="I6" s="61">
        <v>45153</v>
      </c>
      <c r="J6" s="57">
        <f t="shared" si="2"/>
        <v>4.2648850751822263E-3</v>
      </c>
      <c r="K6" s="57">
        <f t="shared" si="0"/>
        <v>-2.8771658000086534E-2</v>
      </c>
      <c r="L6" s="57">
        <f t="shared" si="0"/>
        <v>-2.9636839792277922E-2</v>
      </c>
      <c r="M6" s="57">
        <f t="shared" si="0"/>
        <v>-5.6418902173706806E-3</v>
      </c>
      <c r="N6" s="57">
        <f t="shared" si="0"/>
        <v>-6.750296571941706E-3</v>
      </c>
      <c r="O6" s="57">
        <f t="shared" si="3"/>
        <v>-2.0763590240698807E-2</v>
      </c>
      <c r="Q6" t="s">
        <v>69</v>
      </c>
      <c r="R6">
        <f>VAR(J3:J1167)</f>
        <v>1.0973680775803398E-3</v>
      </c>
      <c r="S6">
        <f t="shared" ref="S6:V6" si="11">VAR(K3:K1167)</f>
        <v>1.7213836372775818E-3</v>
      </c>
      <c r="T6">
        <f t="shared" si="11"/>
        <v>5.3434296198587848E-4</v>
      </c>
      <c r="U6">
        <f t="shared" si="11"/>
        <v>1.1635915548150882E-3</v>
      </c>
      <c r="V6">
        <f t="shared" si="11"/>
        <v>3.8638606756062117E-4</v>
      </c>
      <c r="Y6" s="61">
        <v>45153</v>
      </c>
      <c r="Z6" s="57">
        <f t="shared" si="5"/>
        <v>2.0821515125624282E-3</v>
      </c>
      <c r="AA6" s="57">
        <f t="shared" si="6"/>
        <v>-3.0783873563229144E-2</v>
      </c>
      <c r="AB6" s="57">
        <f t="shared" si="7"/>
        <v>-2.9957912369617666E-2</v>
      </c>
      <c r="AC6" s="57">
        <f t="shared" si="8"/>
        <v>-7.1206761094356795E-3</v>
      </c>
      <c r="AD6" s="57">
        <f t="shared" si="9"/>
        <v>-7.7296546131741511E-3</v>
      </c>
      <c r="AF6" s="139" t="s">
        <v>107</v>
      </c>
      <c r="AG6" s="139" t="s">
        <v>145</v>
      </c>
    </row>
    <row r="7" spans="1:42" x14ac:dyDescent="0.35">
      <c r="A7" s="61">
        <v>45152</v>
      </c>
      <c r="B7">
        <v>437.53</v>
      </c>
      <c r="C7">
        <v>239.76</v>
      </c>
      <c r="D7">
        <v>164.03</v>
      </c>
      <c r="E7">
        <v>111.98</v>
      </c>
      <c r="F7">
        <v>324.04000000000002</v>
      </c>
      <c r="I7" s="61">
        <v>45152</v>
      </c>
      <c r="J7" s="57">
        <f t="shared" si="2"/>
        <v>6.8530969044611104E-2</v>
      </c>
      <c r="K7" s="57">
        <f t="shared" si="0"/>
        <v>-1.1981652842817509E-2</v>
      </c>
      <c r="L7" s="57">
        <f t="shared" si="0"/>
        <v>-7.3130602320730655E-4</v>
      </c>
      <c r="M7" s="57">
        <f t="shared" si="0"/>
        <v>4.0178485476833357E-2</v>
      </c>
      <c r="N7" s="57">
        <f t="shared" si="0"/>
        <v>9.3946896695333831E-3</v>
      </c>
      <c r="O7" s="57">
        <f t="shared" si="3"/>
        <v>9.2993833357906293E-3</v>
      </c>
      <c r="Y7" s="61">
        <v>45152</v>
      </c>
      <c r="Z7" s="57">
        <f t="shared" si="5"/>
        <v>6.63482354819913E-2</v>
      </c>
      <c r="AA7" s="57">
        <f t="shared" si="6"/>
        <v>-1.3993868405960118E-2</v>
      </c>
      <c r="AB7" s="57">
        <f t="shared" si="7"/>
        <v>-1.0523786005470516E-3</v>
      </c>
      <c r="AC7" s="57">
        <f t="shared" si="8"/>
        <v>3.8699699584768356E-2</v>
      </c>
      <c r="AD7" s="57">
        <f t="shared" si="9"/>
        <v>8.4153316283009372E-3</v>
      </c>
      <c r="AF7" s="98" t="s">
        <v>14</v>
      </c>
      <c r="AG7" s="107">
        <v>-8.0053985309633105E-2</v>
      </c>
    </row>
    <row r="8" spans="1:42" x14ac:dyDescent="0.35">
      <c r="A8" s="61">
        <v>45149</v>
      </c>
      <c r="B8">
        <v>408.55</v>
      </c>
      <c r="C8">
        <v>242.65</v>
      </c>
      <c r="D8">
        <v>164.15</v>
      </c>
      <c r="E8">
        <v>107.57</v>
      </c>
      <c r="F8">
        <v>321.01</v>
      </c>
      <c r="I8" s="61">
        <v>45149</v>
      </c>
      <c r="J8" s="57">
        <f t="shared" si="2"/>
        <v>-3.6836090475918792E-2</v>
      </c>
      <c r="K8" s="57">
        <f t="shared" si="0"/>
        <v>-1.1024927753380737E-2</v>
      </c>
      <c r="L8" s="57">
        <f t="shared" si="0"/>
        <v>2.0432737440045548E-2</v>
      </c>
      <c r="M8" s="57">
        <f t="shared" si="0"/>
        <v>-2.4427293531310113E-2</v>
      </c>
      <c r="N8" s="57">
        <f t="shared" si="0"/>
        <v>-5.9633061768485816E-3</v>
      </c>
      <c r="O8" s="57">
        <f t="shared" si="3"/>
        <v>-9.5084983726496323E-3</v>
      </c>
      <c r="Y8" s="61">
        <v>45149</v>
      </c>
      <c r="Z8" s="57">
        <f t="shared" si="5"/>
        <v>-3.901882403853859E-2</v>
      </c>
      <c r="AA8" s="57">
        <f t="shared" si="6"/>
        <v>-1.3037143316523345E-2</v>
      </c>
      <c r="AB8" s="57">
        <f t="shared" si="7"/>
        <v>2.0111664862705804E-2</v>
      </c>
      <c r="AC8" s="57">
        <f t="shared" si="8"/>
        <v>-2.5906079423375111E-2</v>
      </c>
      <c r="AD8" s="57">
        <f t="shared" si="9"/>
        <v>-6.9426642180810266E-3</v>
      </c>
      <c r="AF8" s="98" t="s">
        <v>13</v>
      </c>
      <c r="AG8" s="107">
        <v>-0.12301199712764097</v>
      </c>
      <c r="AL8">
        <v>-8.0053985309633105E-2</v>
      </c>
      <c r="AM8">
        <v>-0.12301199712764097</v>
      </c>
      <c r="AN8">
        <v>-5.1158242248346128E-2</v>
      </c>
      <c r="AO8">
        <v>-8.6302763927868412E-2</v>
      </c>
      <c r="AP8">
        <v>-4.8990086492541482E-2</v>
      </c>
    </row>
    <row r="9" spans="1:42" x14ac:dyDescent="0.35">
      <c r="A9" s="61">
        <v>45148</v>
      </c>
      <c r="B9">
        <v>423.88</v>
      </c>
      <c r="C9">
        <v>245.34</v>
      </c>
      <c r="D9">
        <v>160.83000000000001</v>
      </c>
      <c r="E9">
        <v>110.23</v>
      </c>
      <c r="F9">
        <v>322.93</v>
      </c>
      <c r="I9" s="61">
        <v>45148</v>
      </c>
      <c r="J9" s="57">
        <f t="shared" si="2"/>
        <v>-3.9085543389365679E-3</v>
      </c>
      <c r="K9" s="57">
        <f t="shared" si="0"/>
        <v>1.2922461529572153E-2</v>
      </c>
      <c r="L9" s="57">
        <f t="shared" si="0"/>
        <v>6.0494743096830821E-3</v>
      </c>
      <c r="M9" s="57">
        <f t="shared" si="0"/>
        <v>-2.1748989089595753E-3</v>
      </c>
      <c r="N9" s="57">
        <f t="shared" si="0"/>
        <v>2.1700051915404103E-3</v>
      </c>
      <c r="O9" s="57">
        <f t="shared" si="3"/>
        <v>7.1139347272071293E-3</v>
      </c>
      <c r="R9" s="77" t="s">
        <v>14</v>
      </c>
      <c r="S9" s="77" t="s">
        <v>13</v>
      </c>
      <c r="T9" s="77" t="s">
        <v>15</v>
      </c>
      <c r="U9" s="77" t="s">
        <v>16</v>
      </c>
      <c r="V9" s="77" t="s">
        <v>17</v>
      </c>
      <c r="W9" s="77" t="s">
        <v>70</v>
      </c>
      <c r="X9" s="77" t="s">
        <v>1</v>
      </c>
      <c r="Y9" s="61">
        <v>45148</v>
      </c>
      <c r="Z9" s="57">
        <f t="shared" si="5"/>
        <v>-6.0912879015563659E-3</v>
      </c>
      <c r="AA9" s="57">
        <f t="shared" si="6"/>
        <v>1.0910245966429545E-2</v>
      </c>
      <c r="AB9" s="57">
        <f t="shared" si="7"/>
        <v>5.7284017323433372E-3</v>
      </c>
      <c r="AC9" s="57">
        <f t="shared" si="8"/>
        <v>-3.6536848010245747E-3</v>
      </c>
      <c r="AD9" s="57">
        <f t="shared" si="9"/>
        <v>1.190647150307965E-3</v>
      </c>
      <c r="AF9" s="98" t="s">
        <v>15</v>
      </c>
      <c r="AG9" s="107">
        <v>-5.1158242248346128E-2</v>
      </c>
    </row>
    <row r="10" spans="1:42" x14ac:dyDescent="0.35">
      <c r="A10" s="61">
        <v>45147</v>
      </c>
      <c r="B10">
        <v>425.54</v>
      </c>
      <c r="C10">
        <v>242.19</v>
      </c>
      <c r="D10">
        <v>159.86000000000001</v>
      </c>
      <c r="E10">
        <v>110.47</v>
      </c>
      <c r="F10">
        <v>322.23</v>
      </c>
      <c r="I10" s="61">
        <v>45147</v>
      </c>
      <c r="J10" s="57">
        <f t="shared" si="2"/>
        <v>-4.8393950356533211E-2</v>
      </c>
      <c r="K10" s="57">
        <f t="shared" si="0"/>
        <v>-3.0537655210693675E-2</v>
      </c>
      <c r="L10" s="57">
        <f t="shared" si="0"/>
        <v>1.314513037081961E-3</v>
      </c>
      <c r="M10" s="57">
        <f t="shared" si="0"/>
        <v>-2.4677157441764443E-2</v>
      </c>
      <c r="N10" s="57">
        <f t="shared" si="0"/>
        <v>-1.1785167561145957E-2</v>
      </c>
      <c r="O10" s="57">
        <f t="shared" si="3"/>
        <v>-2.621958860006552E-2</v>
      </c>
      <c r="Q10" s="77" t="s">
        <v>14</v>
      </c>
      <c r="R10" s="78" cm="1">
        <f t="array" ref="R10:V14">MMULT(TRANSPOSE(Z3:AD1167),Z3:AD1167/1165)</f>
        <v>1.0964261307326302E-3</v>
      </c>
      <c r="S10">
        <v>7.0543362031303878E-4</v>
      </c>
      <c r="T10">
        <v>2.4191446436109751E-4</v>
      </c>
      <c r="U10">
        <v>8.6986736611585494E-4</v>
      </c>
      <c r="V10">
        <v>4.6848504178783788E-4</v>
      </c>
      <c r="W10" s="57">
        <v>2.182733562619798E-3</v>
      </c>
      <c r="X10" s="79">
        <v>0.20254676239353905</v>
      </c>
      <c r="Y10" s="61">
        <v>45147</v>
      </c>
      <c r="Z10" s="57">
        <f t="shared" si="5"/>
        <v>-5.0576683919153008E-2</v>
      </c>
      <c r="AA10" s="57">
        <f t="shared" si="6"/>
        <v>-3.2549870773836281E-2</v>
      </c>
      <c r="AB10" s="57">
        <f t="shared" si="7"/>
        <v>9.9344045974221603E-4</v>
      </c>
      <c r="AC10" s="57">
        <f t="shared" si="8"/>
        <v>-2.6155943333829441E-2</v>
      </c>
      <c r="AD10" s="57">
        <f t="shared" si="9"/>
        <v>-1.2764525602378403E-2</v>
      </c>
      <c r="AF10" s="98" t="s">
        <v>16</v>
      </c>
      <c r="AG10" s="107">
        <v>-8.6302763927868412E-2</v>
      </c>
    </row>
    <row r="11" spans="1:42" x14ac:dyDescent="0.35">
      <c r="A11" s="61">
        <v>45146</v>
      </c>
      <c r="B11">
        <v>446.64</v>
      </c>
      <c r="C11">
        <v>249.7</v>
      </c>
      <c r="D11">
        <v>159.65</v>
      </c>
      <c r="E11">
        <v>113.23</v>
      </c>
      <c r="F11">
        <v>326.05</v>
      </c>
      <c r="I11" s="61">
        <v>45146</v>
      </c>
      <c r="J11" s="57">
        <f t="shared" si="2"/>
        <v>-1.6718676289792213E-2</v>
      </c>
      <c r="K11" s="57">
        <f t="shared" si="0"/>
        <v>-6.9839653322462487E-3</v>
      </c>
      <c r="L11" s="57">
        <f t="shared" si="0"/>
        <v>-1.5021596365378655E-3</v>
      </c>
      <c r="M11" s="57">
        <f t="shared" si="0"/>
        <v>-3.1127534841656573E-2</v>
      </c>
      <c r="N11" s="57">
        <f t="shared" si="0"/>
        <v>-1.2375188411435041E-2</v>
      </c>
      <c r="O11" s="57">
        <f t="shared" si="3"/>
        <v>-8.7205632033130025E-3</v>
      </c>
      <c r="Q11" s="77" t="s">
        <v>13</v>
      </c>
      <c r="R11">
        <v>7.0543362031303878E-4</v>
      </c>
      <c r="S11" s="78">
        <v>1.7199060547563117E-3</v>
      </c>
      <c r="T11">
        <v>2.3234918985356307E-4</v>
      </c>
      <c r="U11">
        <v>6.4580819924404031E-4</v>
      </c>
      <c r="V11">
        <v>3.8040107505583952E-4</v>
      </c>
      <c r="W11" s="57">
        <v>2.0122155631426089E-3</v>
      </c>
      <c r="X11" s="79">
        <v>0.50727237022917182</v>
      </c>
      <c r="Y11" s="61">
        <v>45146</v>
      </c>
      <c r="Z11" s="57">
        <f t="shared" si="5"/>
        <v>-1.890140985241201E-2</v>
      </c>
      <c r="AA11" s="57">
        <f t="shared" si="6"/>
        <v>-8.996180895388858E-3</v>
      </c>
      <c r="AB11" s="57">
        <f t="shared" si="7"/>
        <v>-1.8232322138776107E-3</v>
      </c>
      <c r="AC11" s="57">
        <f t="shared" si="8"/>
        <v>-3.2606320733721571E-2</v>
      </c>
      <c r="AD11" s="57">
        <f t="shared" si="9"/>
        <v>-1.3354546452667487E-2</v>
      </c>
      <c r="AF11" s="98" t="s">
        <v>17</v>
      </c>
      <c r="AG11" s="107">
        <v>-4.8990086492541482E-2</v>
      </c>
    </row>
    <row r="12" spans="1:42" x14ac:dyDescent="0.35">
      <c r="A12" s="61">
        <v>45145</v>
      </c>
      <c r="B12">
        <v>454.17</v>
      </c>
      <c r="C12">
        <v>251.45</v>
      </c>
      <c r="D12">
        <v>159.88999999999999</v>
      </c>
      <c r="E12">
        <v>116.81</v>
      </c>
      <c r="F12">
        <v>330.11</v>
      </c>
      <c r="I12" s="61">
        <v>45145</v>
      </c>
      <c r="J12" s="57">
        <f t="shared" si="2"/>
        <v>1.6360510096851449E-2</v>
      </c>
      <c r="K12" s="57">
        <f t="shared" si="0"/>
        <v>-9.5387713420574099E-3</v>
      </c>
      <c r="L12" s="57">
        <f t="shared" si="0"/>
        <v>3.6340892125253494E-3</v>
      </c>
      <c r="M12" s="57">
        <f t="shared" si="0"/>
        <v>8.5114213699610912E-3</v>
      </c>
      <c r="N12" s="57">
        <f t="shared" si="0"/>
        <v>7.0832806149652063E-3</v>
      </c>
      <c r="O12" s="57">
        <f t="shared" si="3"/>
        <v>-1.9191801873483249E-4</v>
      </c>
      <c r="Q12" s="77" t="s">
        <v>15</v>
      </c>
      <c r="R12">
        <v>2.4191446436109748E-4</v>
      </c>
      <c r="S12">
        <v>2.3234918985356301E-4</v>
      </c>
      <c r="T12" s="78">
        <v>5.3388429849919464E-4</v>
      </c>
      <c r="U12">
        <v>2.2448727877588909E-4</v>
      </c>
      <c r="V12">
        <v>1.7022575134621759E-4</v>
      </c>
      <c r="W12" s="57">
        <v>3.2107257733974507E-4</v>
      </c>
      <c r="X12" s="79">
        <v>0.22330592753896059</v>
      </c>
      <c r="Y12" s="61">
        <v>45145</v>
      </c>
      <c r="Z12" s="57">
        <f t="shared" si="5"/>
        <v>1.4177776534231652E-2</v>
      </c>
      <c r="AA12" s="57">
        <f t="shared" si="6"/>
        <v>-1.1550986905200018E-2</v>
      </c>
      <c r="AB12" s="57">
        <f t="shared" si="7"/>
        <v>3.3130166351856044E-3</v>
      </c>
      <c r="AC12" s="57">
        <f t="shared" si="8"/>
        <v>7.0326354778960922E-3</v>
      </c>
      <c r="AD12" s="57">
        <f t="shared" si="9"/>
        <v>6.1039225737327613E-3</v>
      </c>
    </row>
    <row r="13" spans="1:42" x14ac:dyDescent="0.35">
      <c r="A13" s="61">
        <v>45142</v>
      </c>
      <c r="B13">
        <v>446.8</v>
      </c>
      <c r="C13">
        <v>253.86</v>
      </c>
      <c r="D13">
        <v>159.31</v>
      </c>
      <c r="E13">
        <v>115.82</v>
      </c>
      <c r="F13">
        <v>327.78</v>
      </c>
      <c r="I13" s="61">
        <v>45142</v>
      </c>
      <c r="J13" s="57">
        <f t="shared" si="2"/>
        <v>3.6997631753655875E-3</v>
      </c>
      <c r="K13" s="57">
        <f t="shared" si="0"/>
        <v>-2.1279886346763744E-2</v>
      </c>
      <c r="L13" s="57">
        <f t="shared" si="0"/>
        <v>-2.2571957668063749E-3</v>
      </c>
      <c r="M13" s="57">
        <f t="shared" si="0"/>
        <v>2.3322889718097269E-2</v>
      </c>
      <c r="N13" s="57">
        <f t="shared" si="0"/>
        <v>3.4227770106877997E-3</v>
      </c>
      <c r="O13" s="57">
        <f t="shared" si="3"/>
        <v>-9.6535598638067578E-3</v>
      </c>
      <c r="Q13" s="77" t="s">
        <v>16</v>
      </c>
      <c r="R13">
        <v>8.6986736611585494E-4</v>
      </c>
      <c r="S13">
        <v>6.4580819924404031E-4</v>
      </c>
      <c r="T13">
        <v>2.2448727877588909E-4</v>
      </c>
      <c r="U13" s="78">
        <v>1.1625927637809101E-3</v>
      </c>
      <c r="V13">
        <v>4.2067679395979974E-4</v>
      </c>
      <c r="W13" s="57">
        <v>1.4787858920649992E-3</v>
      </c>
      <c r="X13" s="79">
        <v>3.3512908505084898E-2</v>
      </c>
      <c r="Y13" s="61">
        <v>45142</v>
      </c>
      <c r="Z13" s="57">
        <f t="shared" si="5"/>
        <v>1.5170296127457895E-3</v>
      </c>
      <c r="AA13" s="57">
        <f t="shared" si="6"/>
        <v>-2.3292101909906354E-2</v>
      </c>
      <c r="AB13" s="57">
        <f t="shared" si="7"/>
        <v>-2.5782683441461199E-3</v>
      </c>
      <c r="AC13" s="57">
        <f t="shared" si="8"/>
        <v>2.184410382603227E-2</v>
      </c>
      <c r="AD13" s="57">
        <f t="shared" si="9"/>
        <v>2.4434189694553547E-3</v>
      </c>
    </row>
    <row r="14" spans="1:42" x14ac:dyDescent="0.35">
      <c r="A14" s="61">
        <v>45141</v>
      </c>
      <c r="B14">
        <v>445.15</v>
      </c>
      <c r="C14">
        <v>259.32</v>
      </c>
      <c r="D14">
        <v>159.66999999999999</v>
      </c>
      <c r="E14">
        <v>113.15</v>
      </c>
      <c r="F14">
        <v>326.66000000000003</v>
      </c>
      <c r="I14" s="61">
        <v>45141</v>
      </c>
      <c r="J14" s="57">
        <f t="shared" si="2"/>
        <v>5.5415531972049271E-3</v>
      </c>
      <c r="K14" s="57">
        <f t="shared" si="0"/>
        <v>2.0295576170238732E-2</v>
      </c>
      <c r="L14" s="57">
        <f t="shared" si="0"/>
        <v>-3.7570445025532096E-4</v>
      </c>
      <c r="M14" s="57">
        <f t="shared" si="0"/>
        <v>3.4160624956769692E-2</v>
      </c>
      <c r="N14" s="57">
        <f t="shared" si="0"/>
        <v>-2.568180450313361E-3</v>
      </c>
      <c r="O14" s="57">
        <f t="shared" si="3"/>
        <v>1.2393053839024304E-2</v>
      </c>
      <c r="Q14" s="77" t="s">
        <v>17</v>
      </c>
      <c r="R14">
        <v>4.6848504178783799E-4</v>
      </c>
      <c r="S14">
        <v>3.8040107505583957E-4</v>
      </c>
      <c r="T14">
        <v>1.7022575134621759E-4</v>
      </c>
      <c r="U14">
        <v>4.2067679395979974E-4</v>
      </c>
      <c r="V14" s="78">
        <v>3.8605440570005329E-4</v>
      </c>
      <c r="W14" s="57">
        <v>9.7935804123244524E-4</v>
      </c>
      <c r="X14" s="79">
        <v>3.3362031333243676E-2</v>
      </c>
      <c r="Y14" s="61">
        <v>45141</v>
      </c>
      <c r="Z14" s="57">
        <f t="shared" si="5"/>
        <v>3.3588196345851291E-3</v>
      </c>
      <c r="AA14" s="57">
        <f t="shared" si="6"/>
        <v>1.8283360607096122E-2</v>
      </c>
      <c r="AB14" s="57">
        <f t="shared" si="7"/>
        <v>-6.9677702759506598E-4</v>
      </c>
      <c r="AC14" s="57">
        <f t="shared" si="8"/>
        <v>3.268183906470469E-2</v>
      </c>
      <c r="AD14" s="57">
        <f t="shared" si="9"/>
        <v>-3.547538491545806E-3</v>
      </c>
    </row>
    <row r="15" spans="1:42" x14ac:dyDescent="0.35">
      <c r="A15" s="61">
        <v>45140</v>
      </c>
      <c r="B15">
        <v>442.69</v>
      </c>
      <c r="C15">
        <v>254.11</v>
      </c>
      <c r="D15">
        <v>159.72999999999999</v>
      </c>
      <c r="E15">
        <v>109.35</v>
      </c>
      <c r="F15">
        <v>327.5</v>
      </c>
      <c r="I15" s="61">
        <v>45140</v>
      </c>
      <c r="J15" s="57">
        <f t="shared" si="2"/>
        <v>-4.9318181069636903E-2</v>
      </c>
      <c r="K15" s="57">
        <f t="shared" si="0"/>
        <v>-2.7021326460868481E-2</v>
      </c>
      <c r="L15" s="57">
        <f t="shared" si="0"/>
        <v>-1.5961584718680397E-2</v>
      </c>
      <c r="M15" s="57">
        <f t="shared" si="0"/>
        <v>-7.2735288341749735E-2</v>
      </c>
      <c r="N15" s="57">
        <f t="shared" si="0"/>
        <v>-2.6634498019297233E-2</v>
      </c>
      <c r="O15" s="57">
        <f t="shared" si="3"/>
        <v>-3.0586878724683939E-2</v>
      </c>
      <c r="X15" s="82">
        <f>SUM(X10:X14)</f>
        <v>1.0000000000000002</v>
      </c>
      <c r="Y15" s="61">
        <v>45140</v>
      </c>
      <c r="Z15" s="57">
        <f t="shared" si="5"/>
        <v>-5.15009146322567E-2</v>
      </c>
      <c r="AA15" s="57">
        <f t="shared" si="6"/>
        <v>-2.9033542024011091E-2</v>
      </c>
      <c r="AB15" s="57">
        <f t="shared" si="7"/>
        <v>-1.6282657296020141E-2</v>
      </c>
      <c r="AC15" s="57">
        <f t="shared" si="8"/>
        <v>-7.4214074233814736E-2</v>
      </c>
      <c r="AD15" s="57">
        <f t="shared" si="9"/>
        <v>-2.7613856060529678E-2</v>
      </c>
    </row>
    <row r="16" spans="1:42" x14ac:dyDescent="0.35">
      <c r="A16" s="61">
        <v>45139</v>
      </c>
      <c r="B16">
        <v>465.07</v>
      </c>
      <c r="C16">
        <v>261.07</v>
      </c>
      <c r="D16">
        <v>162.30000000000001</v>
      </c>
      <c r="E16">
        <v>117.6</v>
      </c>
      <c r="F16">
        <v>336.34</v>
      </c>
      <c r="I16" s="61">
        <v>45139</v>
      </c>
      <c r="J16" s="57">
        <f t="shared" si="2"/>
        <v>-4.7621180560847454E-3</v>
      </c>
      <c r="K16" s="57">
        <f t="shared" si="0"/>
        <v>-2.4069279250873519E-2</v>
      </c>
      <c r="L16" s="57">
        <f t="shared" si="0"/>
        <v>-8.344630578690013E-3</v>
      </c>
      <c r="M16" s="57">
        <f t="shared" si="0"/>
        <v>2.7587956518828963E-2</v>
      </c>
      <c r="N16" s="57">
        <f t="shared" si="0"/>
        <v>1.2495167186658946E-3</v>
      </c>
      <c r="O16" s="57">
        <f t="shared" si="3"/>
        <v>-1.4071398322461242E-2</v>
      </c>
      <c r="Y16" s="61">
        <v>45139</v>
      </c>
      <c r="Z16" s="57">
        <f t="shared" si="5"/>
        <v>-6.9448516187045435E-3</v>
      </c>
      <c r="AA16" s="57">
        <f t="shared" si="6"/>
        <v>-2.6081494814016129E-2</v>
      </c>
      <c r="AB16" s="57">
        <f t="shared" si="7"/>
        <v>-8.6657031560297589E-3</v>
      </c>
      <c r="AC16" s="57">
        <f t="shared" si="8"/>
        <v>2.6109170626763965E-2</v>
      </c>
      <c r="AD16" s="57">
        <f t="shared" si="9"/>
        <v>2.7015867743344934E-4</v>
      </c>
    </row>
    <row r="17" spans="1:30" x14ac:dyDescent="0.35">
      <c r="A17" s="61">
        <v>45138</v>
      </c>
      <c r="B17">
        <v>467.29</v>
      </c>
      <c r="C17">
        <v>267.43</v>
      </c>
      <c r="D17">
        <v>163.66</v>
      </c>
      <c r="E17">
        <v>114.4</v>
      </c>
      <c r="F17">
        <v>335.92</v>
      </c>
      <c r="I17" s="61">
        <v>45138</v>
      </c>
      <c r="J17" s="57">
        <f t="shared" si="2"/>
        <v>-4.4929878054472097E-4</v>
      </c>
      <c r="K17" s="57">
        <f t="shared" si="0"/>
        <v>3.7087723033195487E-3</v>
      </c>
      <c r="L17" s="57">
        <f t="shared" si="0"/>
        <v>2.9704847367303368E-2</v>
      </c>
      <c r="M17" s="57">
        <f t="shared" si="0"/>
        <v>1.2667305200765635E-2</v>
      </c>
      <c r="N17" s="57">
        <f t="shared" si="0"/>
        <v>-7.2669349439972841E-3</v>
      </c>
      <c r="O17" s="57">
        <f t="shared" si="3"/>
        <v>8.6057007262584067E-3</v>
      </c>
      <c r="R17" s="57">
        <v>2.182733562619798E-3</v>
      </c>
      <c r="S17" s="57">
        <v>2.0122155631426089E-3</v>
      </c>
      <c r="T17" s="57">
        <v>3.2107257733974507E-4</v>
      </c>
      <c r="U17" s="57">
        <v>1.4787858920649992E-3</v>
      </c>
      <c r="V17" s="57">
        <v>9.7935804123244524E-4</v>
      </c>
      <c r="Y17" s="61">
        <v>45138</v>
      </c>
      <c r="Z17" s="57">
        <f t="shared" si="5"/>
        <v>-2.6320323431645188E-3</v>
      </c>
      <c r="AA17" s="57">
        <f t="shared" si="6"/>
        <v>1.6965567401769398E-3</v>
      </c>
      <c r="AB17" s="57">
        <f t="shared" si="7"/>
        <v>2.9383774789963624E-2</v>
      </c>
      <c r="AC17" s="57">
        <f t="shared" si="8"/>
        <v>1.1188519308700635E-2</v>
      </c>
      <c r="AD17" s="57">
        <f t="shared" si="9"/>
        <v>-8.2462929852297299E-3</v>
      </c>
    </row>
    <row r="18" spans="1:30" x14ac:dyDescent="0.35">
      <c r="A18" s="61">
        <v>45135</v>
      </c>
      <c r="B18">
        <v>467.5</v>
      </c>
      <c r="C18">
        <v>266.44</v>
      </c>
      <c r="D18">
        <v>158.87</v>
      </c>
      <c r="E18">
        <v>112.96</v>
      </c>
      <c r="F18">
        <v>338.37</v>
      </c>
      <c r="I18" s="61">
        <v>45135</v>
      </c>
      <c r="J18" s="57">
        <f t="shared" si="2"/>
        <v>1.8349138668196617E-2</v>
      </c>
      <c r="K18" s="57">
        <f t="shared" si="0"/>
        <v>4.1105087682474298E-2</v>
      </c>
      <c r="L18" s="57">
        <f t="shared" si="0"/>
        <v>-4.9602964857206567E-3</v>
      </c>
      <c r="M18" s="57">
        <f t="shared" si="0"/>
        <v>1.6603077099347569E-2</v>
      </c>
      <c r="N18" s="57">
        <f t="shared" si="0"/>
        <v>2.2867875386476975E-2</v>
      </c>
      <c r="O18" s="57">
        <f t="shared" si="3"/>
        <v>2.4779706458409555E-2</v>
      </c>
      <c r="Y18" s="61">
        <v>45135</v>
      </c>
      <c r="Z18" s="57">
        <f t="shared" si="5"/>
        <v>1.616640510557682E-2</v>
      </c>
      <c r="AA18" s="57">
        <f t="shared" si="6"/>
        <v>3.9092872119331691E-2</v>
      </c>
      <c r="AB18" s="57">
        <f t="shared" si="7"/>
        <v>-5.2813690630604017E-3</v>
      </c>
      <c r="AC18" s="57">
        <f t="shared" si="8"/>
        <v>1.5124291207282569E-2</v>
      </c>
      <c r="AD18" s="57">
        <f t="shared" si="9"/>
        <v>2.1888517345244531E-2</v>
      </c>
    </row>
    <row r="19" spans="1:30" x14ac:dyDescent="0.35">
      <c r="A19" s="61">
        <v>45134</v>
      </c>
      <c r="B19">
        <v>459</v>
      </c>
      <c r="C19">
        <v>255.71</v>
      </c>
      <c r="D19">
        <v>159.66</v>
      </c>
      <c r="E19">
        <v>111.1</v>
      </c>
      <c r="F19">
        <v>330.72</v>
      </c>
      <c r="I19" s="61">
        <v>45134</v>
      </c>
      <c r="J19" s="57">
        <f t="shared" si="2"/>
        <v>9.8082930107369296E-3</v>
      </c>
      <c r="K19" s="57">
        <f t="shared" si="2"/>
        <v>-3.3229992818954869E-2</v>
      </c>
      <c r="L19" s="57">
        <f t="shared" si="2"/>
        <v>-1.0467385291175543E-2</v>
      </c>
      <c r="M19" s="57">
        <f t="shared" si="2"/>
        <v>9.1324835632724723E-3</v>
      </c>
      <c r="N19" s="57">
        <f t="shared" si="2"/>
        <v>-2.1093094549690539E-2</v>
      </c>
      <c r="O19" s="57">
        <f t="shared" si="3"/>
        <v>-1.7605100802592987E-2</v>
      </c>
      <c r="Q19" s="77" t="s">
        <v>70</v>
      </c>
      <c r="R19" s="57" cm="1">
        <f t="array" ref="R19">MMULT(TRANSPOSE(W10:W14),X10:X14)</f>
        <v>1.6167761740513563E-3</v>
      </c>
      <c r="Y19" s="61">
        <v>45134</v>
      </c>
      <c r="Z19" s="57">
        <f t="shared" si="5"/>
        <v>7.6255594481171316E-3</v>
      </c>
      <c r="AA19" s="57">
        <f t="shared" si="6"/>
        <v>-3.5242208382097476E-2</v>
      </c>
      <c r="AB19" s="57">
        <f t="shared" si="7"/>
        <v>-1.0788457868515289E-2</v>
      </c>
      <c r="AC19" s="57">
        <f t="shared" si="8"/>
        <v>7.6536976712074734E-3</v>
      </c>
      <c r="AD19" s="57">
        <f t="shared" si="9"/>
        <v>-2.2072452590922984E-2</v>
      </c>
    </row>
    <row r="20" spans="1:30" x14ac:dyDescent="0.35">
      <c r="A20" s="61">
        <v>45133</v>
      </c>
      <c r="B20">
        <v>454.52</v>
      </c>
      <c r="C20">
        <v>264.35000000000002</v>
      </c>
      <c r="D20">
        <v>161.34</v>
      </c>
      <c r="E20">
        <v>110.09</v>
      </c>
      <c r="F20">
        <v>337.77</v>
      </c>
      <c r="I20" s="61">
        <v>45133</v>
      </c>
      <c r="J20" s="57">
        <f t="shared" si="2"/>
        <v>-4.9818496338077363E-3</v>
      </c>
      <c r="K20" s="57">
        <f t="shared" si="2"/>
        <v>-3.5118892654707424E-3</v>
      </c>
      <c r="L20" s="57">
        <f t="shared" si="2"/>
        <v>-7.5332248812887276E-3</v>
      </c>
      <c r="M20" s="57">
        <f t="shared" si="2"/>
        <v>-2.6089605630028777E-2</v>
      </c>
      <c r="N20" s="57">
        <f t="shared" si="2"/>
        <v>-3.8364051302311838E-2</v>
      </c>
      <c r="O20" s="57">
        <f t="shared" si="3"/>
        <v>-6.6269969232434769E-3</v>
      </c>
      <c r="Q20" s="75" t="s">
        <v>71</v>
      </c>
      <c r="R20" s="57" cm="1">
        <f t="array" ref="R20">SQRT(MMULT(MMULT(TRANSPOSE(X10:X14),_xlfn.ANCHORARRAY(R10)),X10:X14))</f>
        <v>2.8199462996658382E-2</v>
      </c>
      <c r="Y20" s="61">
        <v>45133</v>
      </c>
      <c r="Z20" s="57">
        <f t="shared" si="5"/>
        <v>-7.1645831964275344E-3</v>
      </c>
      <c r="AA20" s="57">
        <f t="shared" si="6"/>
        <v>-5.5241048286133517E-3</v>
      </c>
      <c r="AB20" s="57">
        <f t="shared" si="7"/>
        <v>-7.8542974586284734E-3</v>
      </c>
      <c r="AC20" s="57">
        <f t="shared" si="8"/>
        <v>-2.7568391522093776E-2</v>
      </c>
      <c r="AD20" s="57">
        <f t="shared" si="9"/>
        <v>-3.9343409343544286E-2</v>
      </c>
    </row>
    <row r="21" spans="1:30" x14ac:dyDescent="0.35">
      <c r="A21" s="61">
        <v>45132</v>
      </c>
      <c r="B21">
        <v>456.79</v>
      </c>
      <c r="C21">
        <v>265.27999999999997</v>
      </c>
      <c r="D21">
        <v>162.56</v>
      </c>
      <c r="E21">
        <v>113</v>
      </c>
      <c r="F21">
        <v>350.98</v>
      </c>
      <c r="I21" s="61">
        <v>45132</v>
      </c>
      <c r="J21" s="57">
        <f t="shared" si="2"/>
        <v>2.3635792557279902E-2</v>
      </c>
      <c r="K21" s="57">
        <f t="shared" si="2"/>
        <v>-1.414853111046682E-2</v>
      </c>
      <c r="L21" s="57">
        <f t="shared" si="2"/>
        <v>4.562558010423612E-3</v>
      </c>
      <c r="M21" s="57">
        <f t="shared" si="2"/>
        <v>2.1377317798177631E-2</v>
      </c>
      <c r="N21" s="57">
        <f t="shared" si="2"/>
        <v>1.6866034993246487E-2</v>
      </c>
      <c r="O21" s="57">
        <f t="shared" si="3"/>
        <v>-9.1858120750646028E-5</v>
      </c>
      <c r="Q21" s="75" t="s">
        <v>72</v>
      </c>
      <c r="R21" s="80" t="e">
        <f>R20*#REF!</f>
        <v>#REF!</v>
      </c>
      <c r="T21" s="81" t="e">
        <f>#REF!*#REF!</f>
        <v>#REF!</v>
      </c>
      <c r="Y21" s="61">
        <v>45132</v>
      </c>
      <c r="Z21" s="57">
        <f t="shared" si="5"/>
        <v>2.1453058994660105E-2</v>
      </c>
      <c r="AA21" s="57">
        <f t="shared" si="6"/>
        <v>-1.6160746673609429E-2</v>
      </c>
      <c r="AB21" s="57">
        <f t="shared" si="7"/>
        <v>4.2414854330838671E-3</v>
      </c>
      <c r="AC21" s="57">
        <f t="shared" si="8"/>
        <v>1.9898531906112633E-2</v>
      </c>
      <c r="AD21" s="57">
        <f t="shared" si="9"/>
        <v>1.5886676952014043E-2</v>
      </c>
    </row>
    <row r="22" spans="1:30" x14ac:dyDescent="0.35">
      <c r="A22" s="61">
        <v>45131</v>
      </c>
      <c r="B22">
        <v>446.12</v>
      </c>
      <c r="C22">
        <v>269.06</v>
      </c>
      <c r="D22">
        <v>161.82</v>
      </c>
      <c r="E22">
        <v>110.61</v>
      </c>
      <c r="F22">
        <v>345.11</v>
      </c>
      <c r="I22" s="61">
        <v>45131</v>
      </c>
      <c r="J22" s="57">
        <f t="shared" si="2"/>
        <v>6.8150644445733053E-3</v>
      </c>
      <c r="K22" s="57">
        <f t="shared" si="2"/>
        <v>3.4175851923374335E-2</v>
      </c>
      <c r="L22" s="57">
        <f t="shared" si="2"/>
        <v>1.9531992804942545E-2</v>
      </c>
      <c r="M22" s="57">
        <f t="shared" si="2"/>
        <v>-3.0691484644401442E-3</v>
      </c>
      <c r="N22" s="57">
        <f t="shared" si="2"/>
        <v>3.890377685747539E-3</v>
      </c>
      <c r="O22" s="57">
        <f t="shared" si="3"/>
        <v>2.3105379229087702E-2</v>
      </c>
      <c r="Q22" t="s">
        <v>73</v>
      </c>
      <c r="R22" s="82" t="e">
        <f>_xlfn.NORM.DIST(R23,#REF!*(1+#REF!),#REF!,TRUE)</f>
        <v>#REF!</v>
      </c>
      <c r="Y22" s="61">
        <v>45131</v>
      </c>
      <c r="Z22" s="57">
        <f t="shared" si="5"/>
        <v>4.6323308819535072E-3</v>
      </c>
      <c r="AA22" s="57">
        <f t="shared" si="6"/>
        <v>3.2163636360231729E-2</v>
      </c>
      <c r="AB22" s="57">
        <f t="shared" si="7"/>
        <v>1.9210920227602801E-2</v>
      </c>
      <c r="AC22" s="57">
        <f t="shared" si="8"/>
        <v>-4.5479343565051431E-3</v>
      </c>
      <c r="AD22" s="57">
        <f t="shared" si="9"/>
        <v>2.911019644515094E-3</v>
      </c>
    </row>
    <row r="23" spans="1:30" x14ac:dyDescent="0.35">
      <c r="A23" s="61">
        <v>45128</v>
      </c>
      <c r="B23">
        <v>443.09</v>
      </c>
      <c r="C23">
        <v>260.02</v>
      </c>
      <c r="D23">
        <v>158.69</v>
      </c>
      <c r="E23">
        <v>110.95</v>
      </c>
      <c r="F23">
        <v>343.77</v>
      </c>
      <c r="I23" s="61">
        <v>45128</v>
      </c>
      <c r="J23" s="57">
        <f t="shared" si="2"/>
        <v>-2.6963973130358351E-2</v>
      </c>
      <c r="K23" s="57">
        <f t="shared" si="2"/>
        <v>-1.1015180601812861E-2</v>
      </c>
      <c r="L23" s="57">
        <f t="shared" si="2"/>
        <v>1.4535785463540165E-2</v>
      </c>
      <c r="M23" s="57">
        <f t="shared" si="2"/>
        <v>6.3291350516475296E-3</v>
      </c>
      <c r="N23" s="57">
        <f t="shared" si="2"/>
        <v>-8.9772408759293768E-3</v>
      </c>
      <c r="O23" s="57">
        <f t="shared" si="3"/>
        <v>-7.8906264432479362E-3</v>
      </c>
      <c r="Q23" t="s">
        <v>74</v>
      </c>
      <c r="R23" s="80" t="e">
        <f>NORMINV(0.01,(1+R19)*#REF!,R20*#REF!)</f>
        <v>#REF!</v>
      </c>
      <c r="S23" s="165" t="s">
        <v>141</v>
      </c>
      <c r="T23" s="165"/>
      <c r="Y23" s="61">
        <v>45128</v>
      </c>
      <c r="Z23" s="57">
        <f t="shared" si="5"/>
        <v>-2.9146706692978148E-2</v>
      </c>
      <c r="AA23" s="57">
        <f t="shared" si="6"/>
        <v>-1.302739616495547E-2</v>
      </c>
      <c r="AB23" s="57">
        <f t="shared" si="7"/>
        <v>1.4214712886200419E-2</v>
      </c>
      <c r="AC23" s="57">
        <f t="shared" si="8"/>
        <v>4.8503491595825307E-3</v>
      </c>
      <c r="AD23" s="57">
        <f t="shared" si="9"/>
        <v>-9.9565989171618227E-3</v>
      </c>
    </row>
    <row r="24" spans="1:30" x14ac:dyDescent="0.35">
      <c r="A24" s="61">
        <v>45127</v>
      </c>
      <c r="B24">
        <v>455.2</v>
      </c>
      <c r="C24">
        <v>262.89999999999998</v>
      </c>
      <c r="D24">
        <v>156.4</v>
      </c>
      <c r="E24">
        <v>110.25</v>
      </c>
      <c r="F24">
        <v>346.87</v>
      </c>
      <c r="I24" s="61">
        <v>45127</v>
      </c>
      <c r="J24" s="57">
        <f t="shared" si="2"/>
        <v>-3.3632769218307004E-2</v>
      </c>
      <c r="K24" s="57">
        <f t="shared" si="2"/>
        <v>-0.10244260731859882</v>
      </c>
      <c r="L24" s="57">
        <f t="shared" si="2"/>
        <v>1.0993713862637255E-2</v>
      </c>
      <c r="M24" s="57">
        <f t="shared" si="2"/>
        <v>-5.4539719721969318E-2</v>
      </c>
      <c r="N24" s="57">
        <f t="shared" si="2"/>
        <v>-2.3393046217722702E-2</v>
      </c>
      <c r="O24" s="57">
        <f t="shared" si="3"/>
        <v>-5.8931775449095967E-2</v>
      </c>
      <c r="Q24" t="s">
        <v>75</v>
      </c>
      <c r="R24" s="80" t="e">
        <f>#REF!-#REF!</f>
        <v>#REF!</v>
      </c>
      <c r="S24" s="131" t="s">
        <v>76</v>
      </c>
      <c r="T24" s="132">
        <f>PERCENTILE(O3:O1167,0.01)</f>
        <v>-7.5888595772194922E-2</v>
      </c>
      <c r="U24" s="80">
        <f>T24*'Initial Portfolio'!E9</f>
        <v>-67887.564741415787</v>
      </c>
      <c r="Y24" s="61">
        <v>45127</v>
      </c>
      <c r="Z24" s="57">
        <f t="shared" si="5"/>
        <v>-3.5815502780926801E-2</v>
      </c>
      <c r="AA24" s="57">
        <f t="shared" si="6"/>
        <v>-0.10445482288174143</v>
      </c>
      <c r="AB24" s="57">
        <f t="shared" si="7"/>
        <v>1.067264128529751E-2</v>
      </c>
      <c r="AC24" s="57">
        <f t="shared" si="8"/>
        <v>-5.601850561403432E-2</v>
      </c>
      <c r="AD24" s="57">
        <f t="shared" si="9"/>
        <v>-2.4372404258955146E-2</v>
      </c>
    </row>
    <row r="25" spans="1:30" x14ac:dyDescent="0.35">
      <c r="A25" s="61">
        <v>45126</v>
      </c>
      <c r="B25">
        <v>470.77</v>
      </c>
      <c r="C25">
        <v>291.26</v>
      </c>
      <c r="D25">
        <v>154.69</v>
      </c>
      <c r="E25">
        <v>116.43</v>
      </c>
      <c r="F25">
        <v>355.08</v>
      </c>
      <c r="I25" s="61">
        <v>45126</v>
      </c>
      <c r="J25" s="57">
        <f t="shared" si="2"/>
        <v>-8.8188282362281992E-3</v>
      </c>
      <c r="K25" s="57">
        <f t="shared" si="2"/>
        <v>-7.1160067641748365E-3</v>
      </c>
      <c r="L25" s="57">
        <f t="shared" si="2"/>
        <v>6.0952075619463714E-3</v>
      </c>
      <c r="M25" s="57">
        <f t="shared" si="2"/>
        <v>-1.280099405295399E-2</v>
      </c>
      <c r="N25" s="57">
        <f t="shared" si="2"/>
        <v>-1.2343244162416406E-2</v>
      </c>
      <c r="O25" s="57">
        <f t="shared" si="3"/>
        <v>-4.8756769879908096E-3</v>
      </c>
      <c r="Q25" t="s">
        <v>77</v>
      </c>
      <c r="R25" s="83" t="e">
        <f>R24*SQRT(10)</f>
        <v>#REF!</v>
      </c>
      <c r="Y25" s="61">
        <v>45126</v>
      </c>
      <c r="Z25" s="57">
        <f t="shared" si="5"/>
        <v>-1.1001561798847998E-2</v>
      </c>
      <c r="AA25" s="57">
        <f t="shared" si="6"/>
        <v>-9.1282223273174458E-3</v>
      </c>
      <c r="AB25" s="57">
        <f t="shared" si="7"/>
        <v>5.7741349846066265E-3</v>
      </c>
      <c r="AC25" s="57">
        <f t="shared" si="8"/>
        <v>-1.427977994501899E-2</v>
      </c>
      <c r="AD25" s="57">
        <f t="shared" si="9"/>
        <v>-1.3322602203648852E-2</v>
      </c>
    </row>
    <row r="26" spans="1:30" x14ac:dyDescent="0.35">
      <c r="A26" s="61">
        <v>45125</v>
      </c>
      <c r="B26">
        <v>474.94</v>
      </c>
      <c r="C26">
        <v>293.33999999999997</v>
      </c>
      <c r="D26">
        <v>153.75</v>
      </c>
      <c r="E26">
        <v>117.93</v>
      </c>
      <c r="F26">
        <v>359.49</v>
      </c>
      <c r="I26" s="61">
        <v>45125</v>
      </c>
      <c r="J26" s="57">
        <f t="shared" si="2"/>
        <v>2.1990136270463565E-2</v>
      </c>
      <c r="K26" s="57">
        <f t="shared" si="2"/>
        <v>1.0141935763067459E-2</v>
      </c>
      <c r="L26" s="57">
        <f t="shared" si="2"/>
        <v>2.0182955514992345E-3</v>
      </c>
      <c r="M26" s="57">
        <f t="shared" si="2"/>
        <v>-3.3015903006655472E-3</v>
      </c>
      <c r="N26" s="57">
        <f t="shared" si="2"/>
        <v>3.9028236754688229E-2</v>
      </c>
      <c r="O26" s="57">
        <f t="shared" si="3"/>
        <v>1.1240867423417339E-2</v>
      </c>
      <c r="Y26" s="61">
        <v>45125</v>
      </c>
      <c r="Z26" s="57">
        <f t="shared" si="5"/>
        <v>1.9807402707843768E-2</v>
      </c>
      <c r="AA26" s="57">
        <f t="shared" si="6"/>
        <v>8.129720199924851E-3</v>
      </c>
      <c r="AB26" s="57">
        <f t="shared" si="7"/>
        <v>1.6972229741594896E-3</v>
      </c>
      <c r="AC26" s="57">
        <f t="shared" si="8"/>
        <v>-4.7803761927305462E-3</v>
      </c>
      <c r="AD26" s="57">
        <f t="shared" si="9"/>
        <v>3.8048878713455782E-2</v>
      </c>
    </row>
    <row r="27" spans="1:30" x14ac:dyDescent="0.35">
      <c r="A27" s="61">
        <v>45124</v>
      </c>
      <c r="B27">
        <v>464.61</v>
      </c>
      <c r="C27">
        <v>290.38</v>
      </c>
      <c r="D27">
        <v>153.44</v>
      </c>
      <c r="E27">
        <v>118.32</v>
      </c>
      <c r="F27">
        <v>345.73</v>
      </c>
      <c r="I27" s="61">
        <v>45124</v>
      </c>
      <c r="J27" s="57">
        <f t="shared" si="2"/>
        <v>2.1582475929609289E-2</v>
      </c>
      <c r="K27" s="57">
        <f t="shared" si="2"/>
        <v>3.1484341106474446E-2</v>
      </c>
      <c r="L27" s="57">
        <f t="shared" si="2"/>
        <v>-9.1199276726946197E-4</v>
      </c>
      <c r="M27" s="57">
        <f t="shared" si="2"/>
        <v>2.0320002490957528E-2</v>
      </c>
      <c r="N27" s="57">
        <f t="shared" si="2"/>
        <v>1.4182962563899833E-3</v>
      </c>
      <c r="O27" s="57">
        <f t="shared" si="3"/>
        <v>2.0867243199808021E-2</v>
      </c>
      <c r="S27" t="s">
        <v>78</v>
      </c>
      <c r="T27" t="s">
        <v>79</v>
      </c>
      <c r="U27" t="s">
        <v>80</v>
      </c>
      <c r="V27" s="84" t="s">
        <v>78</v>
      </c>
      <c r="Y27" s="61">
        <v>45124</v>
      </c>
      <c r="Z27" s="57">
        <f t="shared" si="5"/>
        <v>1.9399742366989492E-2</v>
      </c>
      <c r="AA27" s="57">
        <f t="shared" si="6"/>
        <v>2.9472125543331836E-2</v>
      </c>
      <c r="AB27" s="57">
        <f t="shared" si="7"/>
        <v>-1.233065344609207E-3</v>
      </c>
      <c r="AC27" s="57">
        <f t="shared" si="8"/>
        <v>1.884121659889253E-2</v>
      </c>
      <c r="AD27" s="57">
        <f t="shared" si="9"/>
        <v>4.389382151575381E-4</v>
      </c>
    </row>
    <row r="28" spans="1:30" x14ac:dyDescent="0.35">
      <c r="A28" s="61">
        <v>45121</v>
      </c>
      <c r="B28">
        <v>454.69</v>
      </c>
      <c r="C28">
        <v>281.38</v>
      </c>
      <c r="D28">
        <v>153.58000000000001</v>
      </c>
      <c r="E28">
        <v>115.94</v>
      </c>
      <c r="F28">
        <v>345.24</v>
      </c>
      <c r="I28" s="61">
        <v>45121</v>
      </c>
      <c r="J28" s="57">
        <f t="shared" si="2"/>
        <v>-1.1110496374874851E-2</v>
      </c>
      <c r="K28" s="57">
        <f t="shared" si="2"/>
        <v>1.2444732200609191E-2</v>
      </c>
      <c r="L28" s="57">
        <f t="shared" si="2"/>
        <v>-2.5267344411246447E-2</v>
      </c>
      <c r="M28" s="57">
        <f t="shared" si="2"/>
        <v>1.7251789915974662E-4</v>
      </c>
      <c r="N28" s="57">
        <f t="shared" si="2"/>
        <v>7.5011254466303343E-3</v>
      </c>
      <c r="O28" s="57">
        <f t="shared" si="3"/>
        <v>-1.3238396904903889E-3</v>
      </c>
      <c r="Q28" s="63">
        <f>MIN(O3:O1167)</f>
        <v>-0.19523688968149847</v>
      </c>
      <c r="S28" s="85">
        <v>-0.2</v>
      </c>
      <c r="T28" t="e" cm="1" vm="1">
        <f t="array" aca="1" ref="T28" ca="1">FREQUENCY(O3:O1167,S140:S177)</f>
        <v>#VALUE!</v>
      </c>
      <c r="U28" t="e" vm="2">
        <f ca="1">T28/$S$49</f>
        <v>#VALUE!</v>
      </c>
      <c r="V28" s="86">
        <v>-0.19</v>
      </c>
      <c r="Y28" s="61">
        <v>45121</v>
      </c>
      <c r="Z28" s="57">
        <f t="shared" si="5"/>
        <v>-1.3293229937494648E-2</v>
      </c>
      <c r="AA28" s="57">
        <f t="shared" si="6"/>
        <v>1.0432516637466582E-2</v>
      </c>
      <c r="AB28" s="57">
        <f t="shared" si="7"/>
        <v>-2.5588416988586191E-2</v>
      </c>
      <c r="AC28" s="57">
        <f t="shared" si="8"/>
        <v>-1.3062679929052527E-3</v>
      </c>
      <c r="AD28" s="57">
        <f t="shared" si="9"/>
        <v>6.5217674053978892E-3</v>
      </c>
    </row>
    <row r="29" spans="1:30" x14ac:dyDescent="0.35">
      <c r="A29" s="61">
        <v>45120</v>
      </c>
      <c r="B29">
        <v>459.77</v>
      </c>
      <c r="C29">
        <v>277.89999999999998</v>
      </c>
      <c r="D29">
        <v>157.51</v>
      </c>
      <c r="E29">
        <v>115.92</v>
      </c>
      <c r="F29">
        <v>342.66</v>
      </c>
      <c r="I29" s="61">
        <v>45120</v>
      </c>
      <c r="J29" s="57">
        <f t="shared" si="2"/>
        <v>4.6181394317464701E-2</v>
      </c>
      <c r="K29" s="57">
        <f t="shared" si="2"/>
        <v>2.149603583418137E-2</v>
      </c>
      <c r="L29" s="57">
        <f t="shared" si="2"/>
        <v>-1.3432331866889045E-2</v>
      </c>
      <c r="M29" s="57">
        <f t="shared" si="2"/>
        <v>1.1627029031995147E-2</v>
      </c>
      <c r="N29" s="57">
        <f t="shared" si="2"/>
        <v>1.6062475777126363E-2</v>
      </c>
      <c r="O29" s="57">
        <f t="shared" si="3"/>
        <v>1.8184250003712637E-2</v>
      </c>
      <c r="Q29" s="63">
        <f>MAX(O3:O1167)</f>
        <v>0.1608697054213151</v>
      </c>
      <c r="S29" s="63">
        <f>S28+1%</f>
        <v>-0.19</v>
      </c>
      <c r="U29">
        <f t="shared" ref="U29:U46" si="12">T29/$S$49</f>
        <v>0</v>
      </c>
      <c r="V29" s="86">
        <v>-0.17</v>
      </c>
      <c r="Y29" s="61">
        <v>45120</v>
      </c>
      <c r="Z29" s="57">
        <f t="shared" si="5"/>
        <v>4.3998660754844904E-2</v>
      </c>
      <c r="AA29" s="57">
        <f t="shared" si="6"/>
        <v>1.948382027103876E-2</v>
      </c>
      <c r="AB29" s="57">
        <f t="shared" si="7"/>
        <v>-1.3753404444228791E-2</v>
      </c>
      <c r="AC29" s="57">
        <f t="shared" si="8"/>
        <v>1.0148243139930147E-2</v>
      </c>
      <c r="AD29" s="57">
        <f t="shared" si="9"/>
        <v>1.5083117735893917E-2</v>
      </c>
    </row>
    <row r="30" spans="1:30" x14ac:dyDescent="0.35">
      <c r="A30" s="61">
        <v>45119</v>
      </c>
      <c r="B30">
        <v>439.02</v>
      </c>
      <c r="C30">
        <v>271.99</v>
      </c>
      <c r="D30">
        <v>159.63999999999999</v>
      </c>
      <c r="E30">
        <v>114.58</v>
      </c>
      <c r="F30">
        <v>337.2</v>
      </c>
      <c r="I30" s="61">
        <v>45119</v>
      </c>
      <c r="J30" s="57">
        <f t="shared" si="2"/>
        <v>3.4693597316284408E-2</v>
      </c>
      <c r="K30" s="57">
        <f t="shared" si="2"/>
        <v>8.1214223197426903E-3</v>
      </c>
      <c r="L30" s="57">
        <f t="shared" si="2"/>
        <v>9.5670417520482397E-3</v>
      </c>
      <c r="M30" s="57">
        <f t="shared" si="2"/>
        <v>2.8864332322741749E-2</v>
      </c>
      <c r="N30" s="57">
        <f t="shared" si="2"/>
        <v>1.4126595666272364E-2</v>
      </c>
      <c r="O30" s="57">
        <f t="shared" si="3"/>
        <v>1.4721845749654303E-2</v>
      </c>
      <c r="S30" s="63">
        <f t="shared" ref="S30:S65" si="13">S29+1%</f>
        <v>-0.18</v>
      </c>
      <c r="U30">
        <f t="shared" si="12"/>
        <v>0</v>
      </c>
      <c r="V30" s="86">
        <v>-0.15000000000000002</v>
      </c>
      <c r="Y30" s="61">
        <v>45119</v>
      </c>
      <c r="Z30" s="57">
        <f t="shared" si="5"/>
        <v>3.2510863753664611E-2</v>
      </c>
      <c r="AA30" s="57">
        <f t="shared" si="6"/>
        <v>6.1092067566000819E-3</v>
      </c>
      <c r="AB30" s="57">
        <f t="shared" si="7"/>
        <v>9.2459691747084939E-3</v>
      </c>
      <c r="AC30" s="57">
        <f t="shared" si="8"/>
        <v>2.7385546430676751E-2</v>
      </c>
      <c r="AD30" s="57">
        <f t="shared" si="9"/>
        <v>1.3147237625039918E-2</v>
      </c>
    </row>
    <row r="31" spans="1:30" x14ac:dyDescent="0.35">
      <c r="A31" s="61">
        <v>45118</v>
      </c>
      <c r="B31">
        <v>424.05</v>
      </c>
      <c r="C31">
        <v>269.79000000000002</v>
      </c>
      <c r="D31">
        <v>158.12</v>
      </c>
      <c r="E31">
        <v>111.32</v>
      </c>
      <c r="F31">
        <v>332.47</v>
      </c>
      <c r="I31" s="61">
        <v>45118</v>
      </c>
      <c r="J31" s="57">
        <f t="shared" si="2"/>
        <v>5.3201047630349104E-3</v>
      </c>
      <c r="K31" s="57">
        <f t="shared" si="2"/>
        <v>6.6740825614200689E-4</v>
      </c>
      <c r="L31" s="57">
        <f t="shared" si="2"/>
        <v>1.8317517614896677E-2</v>
      </c>
      <c r="M31" s="57">
        <f t="shared" si="2"/>
        <v>-2.0098497791596493E-2</v>
      </c>
      <c r="N31" s="57">
        <f t="shared" si="2"/>
        <v>1.9268408791557165E-3</v>
      </c>
      <c r="O31" s="57">
        <f t="shared" si="3"/>
        <v>4.8972622327617364E-3</v>
      </c>
      <c r="S31" s="63">
        <f t="shared" si="13"/>
        <v>-0.16999999999999998</v>
      </c>
      <c r="U31">
        <f t="shared" si="12"/>
        <v>0</v>
      </c>
      <c r="V31" s="86">
        <v>-0.13000000000000003</v>
      </c>
      <c r="Y31" s="61">
        <v>45118</v>
      </c>
      <c r="Z31" s="57">
        <f t="shared" si="5"/>
        <v>3.1373712004151124E-3</v>
      </c>
      <c r="AA31" s="57">
        <f t="shared" si="6"/>
        <v>-1.344807307000602E-3</v>
      </c>
      <c r="AB31" s="57">
        <f t="shared" si="7"/>
        <v>1.7996445037556933E-2</v>
      </c>
      <c r="AC31" s="57">
        <f t="shared" si="8"/>
        <v>-2.1577283683661491E-2</v>
      </c>
      <c r="AD31" s="57">
        <f t="shared" si="9"/>
        <v>9.4748283792327128E-4</v>
      </c>
    </row>
    <row r="32" spans="1:30" x14ac:dyDescent="0.35">
      <c r="A32" s="61">
        <v>45117</v>
      </c>
      <c r="B32">
        <v>421.8</v>
      </c>
      <c r="C32">
        <v>269.61</v>
      </c>
      <c r="D32">
        <v>155.25</v>
      </c>
      <c r="E32">
        <v>113.58</v>
      </c>
      <c r="F32">
        <v>331.83</v>
      </c>
      <c r="I32" s="61">
        <v>45117</v>
      </c>
      <c r="J32" s="57">
        <f t="shared" si="2"/>
        <v>-7.6284866238043496E-3</v>
      </c>
      <c r="K32" s="57">
        <f t="shared" si="2"/>
        <v>-1.7719748983374178E-2</v>
      </c>
      <c r="L32" s="57">
        <f t="shared" si="2"/>
        <v>6.6565664087735879E-3</v>
      </c>
      <c r="M32" s="57">
        <f t="shared" si="2"/>
        <v>3.6163214714362265E-3</v>
      </c>
      <c r="N32" s="57">
        <f t="shared" si="2"/>
        <v>-1.6112746767562188E-2</v>
      </c>
      <c r="O32" s="57">
        <f t="shared" si="3"/>
        <v>-9.4637741100671059E-3</v>
      </c>
      <c r="Q32" cm="1">
        <f t="array" ref="Q32:Q70">FREQUENCY(O3:O1167,R318:R355)</f>
        <v>0</v>
      </c>
      <c r="S32" s="63">
        <f t="shared" si="13"/>
        <v>-0.15999999999999998</v>
      </c>
      <c r="U32">
        <f t="shared" si="12"/>
        <v>0</v>
      </c>
      <c r="V32" s="86">
        <v>-0.11000000000000003</v>
      </c>
      <c r="Y32" s="61">
        <v>45117</v>
      </c>
      <c r="Z32" s="57">
        <f t="shared" si="5"/>
        <v>-9.8112201864241477E-3</v>
      </c>
      <c r="AA32" s="57">
        <f t="shared" si="6"/>
        <v>-1.9731964546516788E-2</v>
      </c>
      <c r="AB32" s="57">
        <f t="shared" si="7"/>
        <v>6.335493831433843E-3</v>
      </c>
      <c r="AC32" s="57">
        <f t="shared" si="8"/>
        <v>2.1375355793712275E-3</v>
      </c>
      <c r="AD32" s="57">
        <f t="shared" si="9"/>
        <v>-1.7092104808794632E-2</v>
      </c>
    </row>
    <row r="33" spans="1:30" x14ac:dyDescent="0.35">
      <c r="A33" s="61">
        <v>45114</v>
      </c>
      <c r="B33">
        <v>425.03</v>
      </c>
      <c r="C33">
        <v>274.43</v>
      </c>
      <c r="D33">
        <v>154.22</v>
      </c>
      <c r="E33">
        <v>113.17</v>
      </c>
      <c r="F33">
        <v>337.22</v>
      </c>
      <c r="I33" s="61">
        <v>45114</v>
      </c>
      <c r="J33" s="57">
        <f t="shared" si="2"/>
        <v>9.4556646175291276E-3</v>
      </c>
      <c r="K33" s="57">
        <f t="shared" si="2"/>
        <v>-7.6592566387059325E-3</v>
      </c>
      <c r="L33" s="57">
        <f t="shared" si="2"/>
        <v>8.7268544727969154E-3</v>
      </c>
      <c r="M33" s="57">
        <f t="shared" si="2"/>
        <v>-2.7354969628004353E-3</v>
      </c>
      <c r="N33" s="57">
        <f t="shared" si="2"/>
        <v>-1.1938416490557715E-2</v>
      </c>
      <c r="O33" s="57">
        <f t="shared" si="3"/>
        <v>-5.1132096666233774E-4</v>
      </c>
      <c r="Q33">
        <v>1</v>
      </c>
      <c r="S33" s="63">
        <f t="shared" si="13"/>
        <v>-0.14999999999999997</v>
      </c>
      <c r="U33">
        <f t="shared" si="12"/>
        <v>0</v>
      </c>
      <c r="V33" s="86">
        <v>-9.0000000000000024E-2</v>
      </c>
      <c r="Y33" s="61">
        <v>45114</v>
      </c>
      <c r="Z33" s="57">
        <f t="shared" si="5"/>
        <v>7.2729310549093295E-3</v>
      </c>
      <c r="AA33" s="57">
        <f t="shared" si="6"/>
        <v>-9.6714722018485418E-3</v>
      </c>
      <c r="AB33" s="57">
        <f t="shared" si="7"/>
        <v>8.4057818954571695E-3</v>
      </c>
      <c r="AC33" s="57">
        <f t="shared" si="8"/>
        <v>-4.2142828548654343E-3</v>
      </c>
      <c r="AD33" s="57">
        <f t="shared" si="9"/>
        <v>-1.291777453179016E-2</v>
      </c>
    </row>
    <row r="34" spans="1:30" x14ac:dyDescent="0.35">
      <c r="A34" s="61">
        <v>45113</v>
      </c>
      <c r="B34">
        <v>421.03</v>
      </c>
      <c r="C34">
        <v>276.54000000000002</v>
      </c>
      <c r="D34">
        <v>152.88</v>
      </c>
      <c r="E34">
        <v>113.48</v>
      </c>
      <c r="F34">
        <v>341.27</v>
      </c>
      <c r="I34" s="61">
        <v>45113</v>
      </c>
      <c r="J34" s="57">
        <f t="shared" si="2"/>
        <v>-5.0698995116248476E-3</v>
      </c>
      <c r="K34" s="57">
        <f t="shared" si="2"/>
        <v>-2.1252275659659092E-2</v>
      </c>
      <c r="L34" s="57">
        <f t="shared" si="2"/>
        <v>-2.2187914975362218E-2</v>
      </c>
      <c r="M34" s="57">
        <f t="shared" si="2"/>
        <v>-4.133145751042659E-3</v>
      </c>
      <c r="N34" s="57">
        <f t="shared" si="2"/>
        <v>9.1843688194433309E-3</v>
      </c>
      <c r="O34" s="57">
        <f t="shared" si="3"/>
        <v>-1.6594381447170591E-2</v>
      </c>
      <c r="Q34">
        <v>0</v>
      </c>
      <c r="S34" s="63">
        <f t="shared" si="13"/>
        <v>-0.13999999999999996</v>
      </c>
      <c r="U34">
        <f t="shared" si="12"/>
        <v>0</v>
      </c>
      <c r="V34" s="86">
        <v>-7.0000000000000021E-2</v>
      </c>
      <c r="Y34" s="61">
        <v>45113</v>
      </c>
      <c r="Z34" s="57">
        <f t="shared" si="5"/>
        <v>-7.2526330742446457E-3</v>
      </c>
      <c r="AA34" s="57">
        <f t="shared" si="6"/>
        <v>-2.3264491222801702E-2</v>
      </c>
      <c r="AB34" s="57">
        <f t="shared" si="7"/>
        <v>-2.2508987552701962E-2</v>
      </c>
      <c r="AC34" s="57">
        <f t="shared" si="8"/>
        <v>-5.611931643107658E-3</v>
      </c>
      <c r="AD34" s="57">
        <f t="shared" si="9"/>
        <v>8.2050107782108851E-3</v>
      </c>
    </row>
    <row r="35" spans="1:30" x14ac:dyDescent="0.35">
      <c r="A35" s="61">
        <v>45112</v>
      </c>
      <c r="B35">
        <v>423.17</v>
      </c>
      <c r="C35">
        <v>282.48</v>
      </c>
      <c r="D35">
        <v>156.31</v>
      </c>
      <c r="E35">
        <v>113.95</v>
      </c>
      <c r="F35">
        <v>338.15</v>
      </c>
      <c r="I35" s="61">
        <v>45112</v>
      </c>
      <c r="J35" s="57">
        <f t="shared" si="2"/>
        <v>-2.266022449636675E-3</v>
      </c>
      <c r="K35" s="57">
        <f t="shared" si="2"/>
        <v>9.4612123149912901E-3</v>
      </c>
      <c r="L35" s="57">
        <f t="shared" si="2"/>
        <v>-5.7412762960427147E-3</v>
      </c>
      <c r="M35" s="57">
        <f t="shared" si="2"/>
        <v>-1.6277506105950346E-2</v>
      </c>
      <c r="N35" s="57">
        <f t="shared" si="2"/>
        <v>4.73274774414948E-4</v>
      </c>
      <c r="O35" s="57">
        <f t="shared" si="3"/>
        <v>2.5286578920704007E-3</v>
      </c>
      <c r="Q35">
        <v>0</v>
      </c>
      <c r="S35" s="63">
        <f t="shared" si="13"/>
        <v>-0.12999999999999995</v>
      </c>
      <c r="U35">
        <f t="shared" si="12"/>
        <v>0</v>
      </c>
      <c r="V35" s="86">
        <v>-5.0000000000000017E-2</v>
      </c>
      <c r="Y35" s="61">
        <v>45112</v>
      </c>
      <c r="Z35" s="57">
        <f t="shared" si="5"/>
        <v>-4.4487560122564735E-3</v>
      </c>
      <c r="AA35" s="57">
        <f t="shared" si="6"/>
        <v>7.4489967518486817E-3</v>
      </c>
      <c r="AB35" s="57">
        <f t="shared" si="7"/>
        <v>-6.0623488733824596E-3</v>
      </c>
      <c r="AC35" s="57">
        <f t="shared" si="8"/>
        <v>-1.7756291998015344E-2</v>
      </c>
      <c r="AD35" s="57">
        <f t="shared" si="9"/>
        <v>-5.0608326681749719E-4</v>
      </c>
    </row>
    <row r="36" spans="1:30" x14ac:dyDescent="0.35">
      <c r="A36" s="61">
        <v>45110</v>
      </c>
      <c r="B36">
        <v>424.13</v>
      </c>
      <c r="C36">
        <v>279.82</v>
      </c>
      <c r="D36">
        <v>157.21</v>
      </c>
      <c r="E36">
        <v>115.82</v>
      </c>
      <c r="F36">
        <v>337.99</v>
      </c>
      <c r="I36" s="61">
        <v>45110</v>
      </c>
      <c r="J36" s="57">
        <f t="shared" si="2"/>
        <v>2.6205527597824908E-3</v>
      </c>
      <c r="K36" s="57">
        <f t="shared" si="2"/>
        <v>6.6680283686485764E-2</v>
      </c>
      <c r="L36" s="57">
        <f t="shared" si="2"/>
        <v>-8.9013230699326021E-4</v>
      </c>
      <c r="M36" s="57">
        <f t="shared" si="2"/>
        <v>1.6628598885823142E-2</v>
      </c>
      <c r="N36" s="57">
        <f t="shared" si="2"/>
        <v>-7.5162837459640842E-3</v>
      </c>
      <c r="O36" s="57">
        <f t="shared" si="3"/>
        <v>3.4463592429113031E-2</v>
      </c>
      <c r="Q36">
        <v>1</v>
      </c>
      <c r="S36" s="63">
        <f t="shared" si="13"/>
        <v>-0.11999999999999995</v>
      </c>
      <c r="U36">
        <f t="shared" si="12"/>
        <v>0</v>
      </c>
      <c r="V36" s="86">
        <v>-3.0000000000000016E-2</v>
      </c>
      <c r="Y36" s="61">
        <v>45110</v>
      </c>
      <c r="Z36" s="57">
        <f t="shared" si="5"/>
        <v>4.3781919716269274E-4</v>
      </c>
      <c r="AA36" s="57">
        <f t="shared" si="6"/>
        <v>6.466806812334315E-2</v>
      </c>
      <c r="AB36" s="57">
        <f t="shared" si="7"/>
        <v>-1.2112048843330053E-3</v>
      </c>
      <c r="AC36" s="57">
        <f t="shared" si="8"/>
        <v>1.5149812993758142E-2</v>
      </c>
      <c r="AD36" s="57">
        <f t="shared" si="9"/>
        <v>-8.4956417871965301E-3</v>
      </c>
    </row>
    <row r="37" spans="1:30" x14ac:dyDescent="0.35">
      <c r="A37" s="61">
        <v>45107</v>
      </c>
      <c r="B37">
        <v>423.02</v>
      </c>
      <c r="C37">
        <v>261.77</v>
      </c>
      <c r="D37">
        <v>157.35</v>
      </c>
      <c r="E37">
        <v>113.91</v>
      </c>
      <c r="F37">
        <v>340.54</v>
      </c>
      <c r="I37" s="61">
        <v>45107</v>
      </c>
      <c r="J37" s="57">
        <f t="shared" si="2"/>
        <v>3.5613214486531888E-2</v>
      </c>
      <c r="K37" s="57">
        <f t="shared" si="2"/>
        <v>1.6446535514863053E-2</v>
      </c>
      <c r="L37" s="57">
        <f t="shared" si="2"/>
        <v>7.0793369419923256E-3</v>
      </c>
      <c r="M37" s="57">
        <f t="shared" si="2"/>
        <v>2.3718633546056481E-2</v>
      </c>
      <c r="N37" s="57">
        <f t="shared" si="2"/>
        <v>1.6252818573318145E-2</v>
      </c>
      <c r="O37" s="57">
        <f t="shared" si="3"/>
        <v>1.847417968594017E-2</v>
      </c>
      <c r="Q37">
        <v>0</v>
      </c>
      <c r="S37" s="63">
        <f t="shared" si="13"/>
        <v>-0.10999999999999996</v>
      </c>
      <c r="U37">
        <f t="shared" si="12"/>
        <v>0</v>
      </c>
      <c r="V37" s="86">
        <v>-1.0000000000000016E-2</v>
      </c>
      <c r="Y37" s="61">
        <v>45107</v>
      </c>
      <c r="Z37" s="57">
        <f t="shared" si="5"/>
        <v>3.3430480923912091E-2</v>
      </c>
      <c r="AA37" s="57">
        <f t="shared" si="6"/>
        <v>1.4434319951720445E-2</v>
      </c>
      <c r="AB37" s="57">
        <f t="shared" si="7"/>
        <v>6.7582643646525806E-3</v>
      </c>
      <c r="AC37" s="57">
        <f t="shared" si="8"/>
        <v>2.2239847653991483E-2</v>
      </c>
      <c r="AD37" s="57">
        <f t="shared" si="9"/>
        <v>1.5273460532085699E-2</v>
      </c>
    </row>
    <row r="38" spans="1:30" x14ac:dyDescent="0.35">
      <c r="A38" s="61">
        <v>45106</v>
      </c>
      <c r="B38">
        <v>408.22</v>
      </c>
      <c r="C38">
        <v>257.5</v>
      </c>
      <c r="D38">
        <v>156.24</v>
      </c>
      <c r="E38">
        <v>111.24</v>
      </c>
      <c r="F38">
        <v>335.05</v>
      </c>
      <c r="I38" s="61">
        <v>45106</v>
      </c>
      <c r="J38" s="57">
        <f t="shared" si="2"/>
        <v>-7.2005095151093518E-3</v>
      </c>
      <c r="K38" s="57">
        <f t="shared" si="2"/>
        <v>4.905214802887998E-3</v>
      </c>
      <c r="L38" s="57">
        <f t="shared" si="2"/>
        <v>8.4844319218721296E-3</v>
      </c>
      <c r="M38" s="57">
        <f t="shared" si="2"/>
        <v>9.6654020137904324E-3</v>
      </c>
      <c r="N38" s="57">
        <f t="shared" si="2"/>
        <v>-2.3848572936938689E-3</v>
      </c>
      <c r="O38" s="57">
        <f t="shared" si="3"/>
        <v>3.1688160392252581E-3</v>
      </c>
      <c r="Q38">
        <v>1</v>
      </c>
      <c r="S38" s="63">
        <f t="shared" si="13"/>
        <v>-9.9999999999999964E-2</v>
      </c>
      <c r="U38">
        <f t="shared" si="12"/>
        <v>0</v>
      </c>
      <c r="V38" s="86">
        <v>9.9999999999999846E-3</v>
      </c>
      <c r="Y38" s="61">
        <v>45106</v>
      </c>
      <c r="Z38" s="57">
        <f t="shared" si="5"/>
        <v>-9.383243077729149E-3</v>
      </c>
      <c r="AA38" s="57">
        <f t="shared" si="6"/>
        <v>2.8929992397453892E-3</v>
      </c>
      <c r="AB38" s="57">
        <f t="shared" si="7"/>
        <v>8.1633593445323838E-3</v>
      </c>
      <c r="AC38" s="57">
        <f t="shared" si="8"/>
        <v>8.1866161217254325E-3</v>
      </c>
      <c r="AD38" s="57">
        <f t="shared" si="9"/>
        <v>-3.3642153349263144E-3</v>
      </c>
    </row>
    <row r="39" spans="1:30" x14ac:dyDescent="0.35">
      <c r="A39" s="61">
        <v>45105</v>
      </c>
      <c r="B39">
        <v>411.17</v>
      </c>
      <c r="C39">
        <v>256.24</v>
      </c>
      <c r="D39">
        <v>154.91999999999999</v>
      </c>
      <c r="E39">
        <v>110.17</v>
      </c>
      <c r="F39">
        <v>335.85</v>
      </c>
      <c r="I39" s="61">
        <v>45105</v>
      </c>
      <c r="J39" s="57">
        <f t="shared" si="2"/>
        <v>-1.82912091701482E-2</v>
      </c>
      <c r="K39" s="57">
        <f t="shared" si="2"/>
        <v>2.3813940041212667E-2</v>
      </c>
      <c r="L39" s="57">
        <f t="shared" si="2"/>
        <v>9.0128669757436088E-3</v>
      </c>
      <c r="M39" s="57">
        <f t="shared" si="2"/>
        <v>-1.9949226782867732E-3</v>
      </c>
      <c r="N39" s="57">
        <f t="shared" si="2"/>
        <v>3.8185064744649735E-3</v>
      </c>
      <c r="O39" s="57">
        <f t="shared" si="3"/>
        <v>1.0448492702783644E-2</v>
      </c>
      <c r="Q39">
        <v>1</v>
      </c>
      <c r="S39" s="63">
        <f t="shared" si="13"/>
        <v>-8.9999999999999969E-2</v>
      </c>
      <c r="U39">
        <f t="shared" si="12"/>
        <v>0</v>
      </c>
      <c r="V39" s="86">
        <v>2.9999999999999985E-2</v>
      </c>
      <c r="Y39" s="61">
        <v>45105</v>
      </c>
      <c r="Z39" s="57">
        <f t="shared" si="5"/>
        <v>-2.0473942732767998E-2</v>
      </c>
      <c r="AA39" s="57">
        <f t="shared" si="6"/>
        <v>2.1801724478070057E-2</v>
      </c>
      <c r="AB39" s="57">
        <f t="shared" si="7"/>
        <v>8.6917943984038629E-3</v>
      </c>
      <c r="AC39" s="57">
        <f t="shared" si="8"/>
        <v>-3.4737085703517726E-3</v>
      </c>
      <c r="AD39" s="57">
        <f t="shared" si="9"/>
        <v>2.8391484332325285E-3</v>
      </c>
    </row>
    <row r="40" spans="1:30" x14ac:dyDescent="0.35">
      <c r="A40" s="61">
        <v>45104</v>
      </c>
      <c r="B40">
        <v>418.76</v>
      </c>
      <c r="C40">
        <v>250.21</v>
      </c>
      <c r="D40">
        <v>153.53</v>
      </c>
      <c r="E40">
        <v>110.39</v>
      </c>
      <c r="F40">
        <v>334.57</v>
      </c>
      <c r="I40" s="61">
        <v>45104</v>
      </c>
      <c r="J40" s="57">
        <f t="shared" si="2"/>
        <v>3.0156936958164543E-2</v>
      </c>
      <c r="K40" s="57">
        <f t="shared" si="2"/>
        <v>3.7296184408058833E-2</v>
      </c>
      <c r="L40" s="57">
        <f t="shared" si="2"/>
        <v>-3.1215476995664188E-3</v>
      </c>
      <c r="M40" s="57">
        <f t="shared" si="2"/>
        <v>2.6435683533123585E-2</v>
      </c>
      <c r="N40" s="57">
        <f t="shared" si="2"/>
        <v>1.800491963524076E-2</v>
      </c>
      <c r="O40" s="57">
        <f t="shared" si="3"/>
        <v>2.5817071041892178E-2</v>
      </c>
      <c r="Q40">
        <v>0</v>
      </c>
      <c r="S40" s="63">
        <f t="shared" si="13"/>
        <v>-7.9999999999999974E-2</v>
      </c>
      <c r="U40">
        <f t="shared" si="12"/>
        <v>0</v>
      </c>
      <c r="V40" s="86">
        <v>4.9999999999999989E-2</v>
      </c>
      <c r="Y40" s="61">
        <v>45104</v>
      </c>
      <c r="Z40" s="57">
        <f t="shared" si="5"/>
        <v>2.7974203395544746E-2</v>
      </c>
      <c r="AA40" s="57">
        <f t="shared" si="6"/>
        <v>3.5283968844916226E-2</v>
      </c>
      <c r="AB40" s="57">
        <f t="shared" si="7"/>
        <v>-3.4426202769061638E-3</v>
      </c>
      <c r="AC40" s="57">
        <f t="shared" si="8"/>
        <v>2.4956897641058587E-2</v>
      </c>
      <c r="AD40" s="57">
        <f t="shared" si="9"/>
        <v>1.7025561594008316E-2</v>
      </c>
    </row>
    <row r="41" spans="1:30" x14ac:dyDescent="0.35">
      <c r="A41" s="61">
        <v>45103</v>
      </c>
      <c r="B41">
        <v>406.32</v>
      </c>
      <c r="C41">
        <v>241.05</v>
      </c>
      <c r="D41">
        <v>154.01</v>
      </c>
      <c r="E41">
        <v>107.51</v>
      </c>
      <c r="F41">
        <v>328.6</v>
      </c>
      <c r="I41" s="61">
        <v>45103</v>
      </c>
      <c r="J41" s="57">
        <f t="shared" si="2"/>
        <v>-3.8077534946358502E-2</v>
      </c>
      <c r="K41" s="57">
        <f t="shared" si="2"/>
        <v>-6.2514071329904816E-2</v>
      </c>
      <c r="L41" s="57">
        <f t="shared" si="2"/>
        <v>1.74224999026464E-2</v>
      </c>
      <c r="M41" s="57">
        <f t="shared" si="2"/>
        <v>-2.2987404254207613E-2</v>
      </c>
      <c r="N41" s="57">
        <f t="shared" si="2"/>
        <v>-1.9349025932372751E-2</v>
      </c>
      <c r="O41" s="57">
        <f t="shared" si="3"/>
        <v>-3.6949492643664407E-2</v>
      </c>
      <c r="Q41">
        <v>1</v>
      </c>
      <c r="S41" s="63">
        <f t="shared" si="13"/>
        <v>-6.9999999999999979E-2</v>
      </c>
      <c r="U41">
        <f t="shared" si="12"/>
        <v>0</v>
      </c>
      <c r="V41" s="86">
        <v>6.9999999999999993E-2</v>
      </c>
      <c r="Y41" s="61">
        <v>45103</v>
      </c>
      <c r="Z41" s="57">
        <f t="shared" si="5"/>
        <v>-4.0260268508978299E-2</v>
      </c>
      <c r="AA41" s="57">
        <f t="shared" si="6"/>
        <v>-6.452628689304743E-2</v>
      </c>
      <c r="AB41" s="57">
        <f t="shared" si="7"/>
        <v>1.7101427325306656E-2</v>
      </c>
      <c r="AC41" s="57">
        <f t="shared" si="8"/>
        <v>-2.4466190146272611E-2</v>
      </c>
      <c r="AD41" s="57">
        <f t="shared" si="9"/>
        <v>-2.0328383973605195E-2</v>
      </c>
    </row>
    <row r="42" spans="1:30" x14ac:dyDescent="0.35">
      <c r="A42" s="61">
        <v>45100</v>
      </c>
      <c r="B42">
        <v>422.09</v>
      </c>
      <c r="C42">
        <v>256.60000000000002</v>
      </c>
      <c r="D42">
        <v>151.35</v>
      </c>
      <c r="E42">
        <v>110.01</v>
      </c>
      <c r="F42">
        <v>335.02</v>
      </c>
      <c r="I42" s="61">
        <v>45100</v>
      </c>
      <c r="J42" s="57">
        <f t="shared" si="2"/>
        <v>-1.9147873652300765E-2</v>
      </c>
      <c r="K42" s="57">
        <f t="shared" si="2"/>
        <v>-3.0738591680121472E-2</v>
      </c>
      <c r="L42" s="57">
        <f t="shared" si="2"/>
        <v>-8.4871722322486624E-3</v>
      </c>
      <c r="M42" s="57">
        <f t="shared" si="2"/>
        <v>-6.2525689632468148E-3</v>
      </c>
      <c r="N42" s="57">
        <f t="shared" si="2"/>
        <v>-1.3902080936897546E-2</v>
      </c>
      <c r="O42" s="57">
        <f t="shared" si="3"/>
        <v>-2.2039757372982277E-2</v>
      </c>
      <c r="Q42">
        <v>0</v>
      </c>
      <c r="S42" s="63">
        <f t="shared" si="13"/>
        <v>-5.9999999999999977E-2</v>
      </c>
      <c r="U42">
        <f t="shared" si="12"/>
        <v>0</v>
      </c>
      <c r="V42" s="86">
        <v>0.09</v>
      </c>
      <c r="Y42" s="61">
        <v>45100</v>
      </c>
      <c r="Z42" s="57">
        <f t="shared" si="5"/>
        <v>-2.1330607214920562E-2</v>
      </c>
      <c r="AA42" s="57">
        <f t="shared" si="6"/>
        <v>-3.2750807243264082E-2</v>
      </c>
      <c r="AB42" s="57">
        <f t="shared" si="7"/>
        <v>-8.8082448095884083E-3</v>
      </c>
      <c r="AC42" s="57">
        <f t="shared" si="8"/>
        <v>-7.7313548553118137E-3</v>
      </c>
      <c r="AD42" s="57">
        <f t="shared" si="9"/>
        <v>-1.4881438978129992E-2</v>
      </c>
    </row>
    <row r="43" spans="1:30" x14ac:dyDescent="0.35">
      <c r="A43" s="61">
        <v>45099</v>
      </c>
      <c r="B43">
        <v>430.25</v>
      </c>
      <c r="C43">
        <v>264.61</v>
      </c>
      <c r="D43">
        <v>152.63999999999999</v>
      </c>
      <c r="E43">
        <v>110.7</v>
      </c>
      <c r="F43">
        <v>339.71</v>
      </c>
      <c r="I43" s="61">
        <v>45099</v>
      </c>
      <c r="J43" s="57">
        <f t="shared" si="2"/>
        <v>-4.6473801231482946E-4</v>
      </c>
      <c r="K43" s="57">
        <f t="shared" si="2"/>
        <v>1.9654495718791385E-2</v>
      </c>
      <c r="L43" s="57">
        <f t="shared" si="2"/>
        <v>-1.4568415828290498E-2</v>
      </c>
      <c r="M43" s="57">
        <f t="shared" si="2"/>
        <v>-1.2656692450911002E-2</v>
      </c>
      <c r="N43" s="57">
        <f t="shared" si="2"/>
        <v>1.8269553253653467E-2</v>
      </c>
      <c r="O43" s="57">
        <f t="shared" si="3"/>
        <v>6.8081846718735257E-3</v>
      </c>
      <c r="Q43">
        <v>1</v>
      </c>
      <c r="S43" s="63">
        <f t="shared" si="13"/>
        <v>-4.9999999999999975E-2</v>
      </c>
      <c r="U43">
        <f t="shared" si="12"/>
        <v>0</v>
      </c>
      <c r="V43" s="86">
        <v>0.11</v>
      </c>
      <c r="Y43" s="61">
        <v>45099</v>
      </c>
      <c r="Z43" s="57">
        <f t="shared" si="5"/>
        <v>-2.6474715749346274E-3</v>
      </c>
      <c r="AA43" s="57">
        <f t="shared" si="6"/>
        <v>1.7642280155648775E-2</v>
      </c>
      <c r="AB43" s="57">
        <f t="shared" si="7"/>
        <v>-1.4889488405630244E-2</v>
      </c>
      <c r="AC43" s="57">
        <f t="shared" si="8"/>
        <v>-1.4135478342976002E-2</v>
      </c>
      <c r="AD43" s="57">
        <f t="shared" si="9"/>
        <v>1.7290195212421023E-2</v>
      </c>
    </row>
    <row r="44" spans="1:30" x14ac:dyDescent="0.35">
      <c r="A44" s="61">
        <v>45098</v>
      </c>
      <c r="B44">
        <v>430.45</v>
      </c>
      <c r="C44">
        <v>259.45999999999998</v>
      </c>
      <c r="D44">
        <v>154.88</v>
      </c>
      <c r="E44">
        <v>112.11</v>
      </c>
      <c r="F44">
        <v>333.56</v>
      </c>
      <c r="I44" s="61">
        <v>45098</v>
      </c>
      <c r="J44" s="57">
        <f t="shared" si="2"/>
        <v>-1.7570368996120429E-2</v>
      </c>
      <c r="K44" s="57">
        <f t="shared" si="2"/>
        <v>-5.6166546853031872E-2</v>
      </c>
      <c r="L44" s="57">
        <f t="shared" si="2"/>
        <v>7.778105067965663E-3</v>
      </c>
      <c r="M44" s="57">
        <f t="shared" si="2"/>
        <v>-5.9054552573651817E-2</v>
      </c>
      <c r="N44" s="57">
        <f t="shared" si="2"/>
        <v>-1.3371054317902279E-2</v>
      </c>
      <c r="O44" s="57">
        <f t="shared" si="3"/>
        <v>-3.2738837087573636E-2</v>
      </c>
      <c r="Q44">
        <v>4</v>
      </c>
      <c r="S44" s="63">
        <f t="shared" si="13"/>
        <v>-3.9999999999999973E-2</v>
      </c>
      <c r="U44">
        <f t="shared" si="12"/>
        <v>0</v>
      </c>
      <c r="V44" s="86">
        <v>0.13</v>
      </c>
      <c r="Y44" s="61">
        <v>45098</v>
      </c>
      <c r="Z44" s="57">
        <f t="shared" si="5"/>
        <v>-1.9753102558740226E-2</v>
      </c>
      <c r="AA44" s="57">
        <f t="shared" si="6"/>
        <v>-5.8178762416174479E-2</v>
      </c>
      <c r="AB44" s="57">
        <f t="shared" si="7"/>
        <v>7.4570324906259181E-3</v>
      </c>
      <c r="AC44" s="57">
        <f t="shared" si="8"/>
        <v>-6.0533338465716818E-2</v>
      </c>
      <c r="AD44" s="57">
        <f t="shared" si="9"/>
        <v>-1.4350412359134725E-2</v>
      </c>
    </row>
    <row r="45" spans="1:30" x14ac:dyDescent="0.35">
      <c r="A45" s="61">
        <v>45097</v>
      </c>
      <c r="B45">
        <v>438.08</v>
      </c>
      <c r="C45">
        <v>274.45</v>
      </c>
      <c r="D45">
        <v>153.68</v>
      </c>
      <c r="E45">
        <v>118.93</v>
      </c>
      <c r="F45">
        <v>338.05</v>
      </c>
      <c r="I45" s="61">
        <v>45097</v>
      </c>
      <c r="J45" s="57">
        <f t="shared" si="2"/>
        <v>2.5804900054319728E-2</v>
      </c>
      <c r="K45" s="57">
        <f t="shared" si="2"/>
        <v>5.2012694726479999E-2</v>
      </c>
      <c r="L45" s="57">
        <f t="shared" si="2"/>
        <v>-2.3027968103068661E-2</v>
      </c>
      <c r="M45" s="57">
        <f t="shared" si="2"/>
        <v>-9.6231025860524701E-3</v>
      </c>
      <c r="N45" s="57">
        <f t="shared" si="2"/>
        <v>-1.2581370578011064E-2</v>
      </c>
      <c r="O45" s="57">
        <f t="shared" si="3"/>
        <v>2.5726781883265652E-2</v>
      </c>
      <c r="Q45">
        <v>7</v>
      </c>
      <c r="S45" s="63">
        <f t="shared" si="13"/>
        <v>-2.9999999999999971E-2</v>
      </c>
      <c r="U45">
        <f t="shared" si="12"/>
        <v>0</v>
      </c>
      <c r="V45" s="86">
        <v>0.15</v>
      </c>
      <c r="Y45" s="61">
        <v>45097</v>
      </c>
      <c r="Z45" s="57">
        <f t="shared" si="5"/>
        <v>2.3622166491699931E-2</v>
      </c>
      <c r="AA45" s="57">
        <f t="shared" si="6"/>
        <v>5.0000479163337393E-2</v>
      </c>
      <c r="AB45" s="57">
        <f t="shared" si="7"/>
        <v>-2.3349040680408405E-2</v>
      </c>
      <c r="AC45" s="57">
        <f t="shared" si="8"/>
        <v>-1.110188847811747E-2</v>
      </c>
      <c r="AD45" s="57">
        <f t="shared" si="9"/>
        <v>-1.356072861924351E-2</v>
      </c>
    </row>
    <row r="46" spans="1:30" x14ac:dyDescent="0.35">
      <c r="A46" s="61">
        <v>45093</v>
      </c>
      <c r="B46">
        <v>426.92</v>
      </c>
      <c r="C46">
        <v>260.54000000000002</v>
      </c>
      <c r="D46">
        <v>157.26</v>
      </c>
      <c r="E46">
        <v>120.08</v>
      </c>
      <c r="F46">
        <v>342.33</v>
      </c>
      <c r="I46" s="61">
        <v>45093</v>
      </c>
      <c r="J46" s="57">
        <f t="shared" si="2"/>
        <v>9.1393761121722459E-4</v>
      </c>
      <c r="K46" s="57">
        <f t="shared" si="2"/>
        <v>1.7969657103674836E-2</v>
      </c>
      <c r="L46" s="57">
        <f t="shared" si="2"/>
        <v>-6.4651299538536046E-3</v>
      </c>
      <c r="M46" s="57">
        <f t="shared" si="2"/>
        <v>-3.4056991515225142E-2</v>
      </c>
      <c r="N46" s="57">
        <f t="shared" si="2"/>
        <v>-1.6714610702695375E-2</v>
      </c>
      <c r="O46" s="57">
        <f t="shared" si="3"/>
        <v>6.1579416077686602E-3</v>
      </c>
      <c r="Q46">
        <v>12</v>
      </c>
      <c r="S46" s="63">
        <f t="shared" si="13"/>
        <v>-1.9999999999999969E-2</v>
      </c>
      <c r="U46">
        <f t="shared" si="12"/>
        <v>0</v>
      </c>
      <c r="V46" s="86">
        <v>0.16999999999999998</v>
      </c>
      <c r="Y46" s="61">
        <v>45093</v>
      </c>
      <c r="Z46" s="57">
        <f t="shared" si="5"/>
        <v>-1.2687959514025736E-3</v>
      </c>
      <c r="AA46" s="57">
        <f t="shared" si="6"/>
        <v>1.5957441540532226E-2</v>
      </c>
      <c r="AB46" s="57">
        <f t="shared" si="7"/>
        <v>-6.7862025311933496E-3</v>
      </c>
      <c r="AC46" s="57">
        <f t="shared" si="8"/>
        <v>-3.5535777407290144E-2</v>
      </c>
      <c r="AD46" s="57">
        <f t="shared" si="9"/>
        <v>-1.769396874392782E-2</v>
      </c>
    </row>
    <row r="47" spans="1:30" x14ac:dyDescent="0.35">
      <c r="A47" s="61">
        <v>45092</v>
      </c>
      <c r="B47">
        <v>426.53</v>
      </c>
      <c r="C47">
        <v>255.9</v>
      </c>
      <c r="D47">
        <v>158.28</v>
      </c>
      <c r="E47">
        <v>124.24</v>
      </c>
      <c r="F47">
        <v>348.1</v>
      </c>
      <c r="I47" s="61">
        <v>45092</v>
      </c>
      <c r="J47" s="57">
        <f t="shared" si="2"/>
        <v>-8.0327343773395673E-3</v>
      </c>
      <c r="K47" s="57">
        <f t="shared" si="2"/>
        <v>-3.4718870818811779E-3</v>
      </c>
      <c r="L47" s="57">
        <f t="shared" si="2"/>
        <v>7.5467270053751678E-3</v>
      </c>
      <c r="M47" s="57">
        <f t="shared" si="2"/>
        <v>-2.4566962744912553E-2</v>
      </c>
      <c r="N47" s="57">
        <f t="shared" si="2"/>
        <v>3.1398470987524872E-2</v>
      </c>
      <c r="O47" s="57">
        <f t="shared" si="3"/>
        <v>-1.4787614584890303E-3</v>
      </c>
      <c r="Q47">
        <v>10</v>
      </c>
      <c r="S47" s="63">
        <f t="shared" si="13"/>
        <v>-9.999999999999969E-3</v>
      </c>
      <c r="Y47" s="61">
        <v>45092</v>
      </c>
      <c r="Z47" s="57">
        <f t="shared" si="5"/>
        <v>-1.0215467939959366E-2</v>
      </c>
      <c r="AA47" s="57">
        <f t="shared" si="6"/>
        <v>-5.4841026450237872E-3</v>
      </c>
      <c r="AB47" s="57">
        <f t="shared" si="7"/>
        <v>7.2256544280354228E-3</v>
      </c>
      <c r="AC47" s="57">
        <f t="shared" si="8"/>
        <v>-2.6045748636977551E-2</v>
      </c>
      <c r="AD47" s="57">
        <f t="shared" si="9"/>
        <v>3.0419112946292428E-2</v>
      </c>
    </row>
    <row r="48" spans="1:30" x14ac:dyDescent="0.35">
      <c r="A48" s="61">
        <v>45091</v>
      </c>
      <c r="B48">
        <v>429.97</v>
      </c>
      <c r="C48">
        <v>256.79000000000002</v>
      </c>
      <c r="D48">
        <v>157.09</v>
      </c>
      <c r="E48">
        <v>127.33</v>
      </c>
      <c r="F48">
        <v>337.34</v>
      </c>
      <c r="I48" s="61">
        <v>45091</v>
      </c>
      <c r="J48" s="57">
        <f t="shared" si="2"/>
        <v>4.7021837658128847E-2</v>
      </c>
      <c r="K48" s="57">
        <f t="shared" si="2"/>
        <v>-7.4491130098051734E-3</v>
      </c>
      <c r="L48" s="57">
        <f t="shared" si="2"/>
        <v>-8.998793297952749E-3</v>
      </c>
      <c r="M48" s="57">
        <f t="shared" si="2"/>
        <v>2.2235490852287158E-2</v>
      </c>
      <c r="N48" s="57">
        <f t="shared" si="2"/>
        <v>9.0824441027961261E-3</v>
      </c>
      <c r="O48" s="57">
        <f t="shared" si="3"/>
        <v>4.7840926379673103E-3</v>
      </c>
      <c r="Q48">
        <v>30</v>
      </c>
      <c r="S48" s="63">
        <f t="shared" si="13"/>
        <v>3.1225022567582528E-17</v>
      </c>
      <c r="Y48" s="61">
        <v>45091</v>
      </c>
      <c r="Z48" s="57">
        <f t="shared" si="5"/>
        <v>4.483910409550905E-2</v>
      </c>
      <c r="AA48" s="57">
        <f t="shared" si="6"/>
        <v>-9.4613285729477827E-3</v>
      </c>
      <c r="AB48" s="57">
        <f t="shared" si="7"/>
        <v>-9.3198658752924948E-3</v>
      </c>
      <c r="AC48" s="57">
        <f t="shared" si="8"/>
        <v>2.075670496022216E-2</v>
      </c>
      <c r="AD48" s="57">
        <f t="shared" si="9"/>
        <v>8.1030860615636802E-3</v>
      </c>
    </row>
    <row r="49" spans="1:30" x14ac:dyDescent="0.35">
      <c r="A49" s="61">
        <v>45090</v>
      </c>
      <c r="B49">
        <v>410.22</v>
      </c>
      <c r="C49">
        <v>258.70999999999998</v>
      </c>
      <c r="D49">
        <v>158.51</v>
      </c>
      <c r="E49">
        <v>124.53</v>
      </c>
      <c r="F49">
        <v>334.29</v>
      </c>
      <c r="I49" s="61">
        <v>45090</v>
      </c>
      <c r="J49" s="57">
        <f t="shared" si="2"/>
        <v>3.8263636316235895E-2</v>
      </c>
      <c r="K49" s="57">
        <f t="shared" si="2"/>
        <v>3.4927056700047136E-2</v>
      </c>
      <c r="L49" s="57">
        <f t="shared" si="2"/>
        <v>7.472172557469142E-3</v>
      </c>
      <c r="M49" s="57">
        <f t="shared" si="2"/>
        <v>-3.6737538239152746E-2</v>
      </c>
      <c r="N49" s="57">
        <f t="shared" si="2"/>
        <v>7.3258201351381813E-3</v>
      </c>
      <c r="O49" s="57">
        <f t="shared" si="3"/>
        <v>2.6149509397475228E-2</v>
      </c>
      <c r="Q49">
        <v>47</v>
      </c>
      <c r="R49" t="s">
        <v>81</v>
      </c>
      <c r="S49" s="63">
        <f t="shared" si="13"/>
        <v>1.0000000000000031E-2</v>
      </c>
      <c r="Y49" s="61">
        <v>45090</v>
      </c>
      <c r="Z49" s="57">
        <f t="shared" si="5"/>
        <v>3.6080902753616098E-2</v>
      </c>
      <c r="AA49" s="57">
        <f t="shared" si="6"/>
        <v>3.291484113690453E-2</v>
      </c>
      <c r="AB49" s="57">
        <f t="shared" si="7"/>
        <v>7.1510999801293971E-3</v>
      </c>
      <c r="AC49" s="57">
        <f t="shared" si="8"/>
        <v>-3.8216324131217748E-2</v>
      </c>
      <c r="AD49" s="57">
        <f t="shared" si="9"/>
        <v>6.3464620939057362E-3</v>
      </c>
    </row>
    <row r="50" spans="1:30" x14ac:dyDescent="0.35">
      <c r="A50" s="61">
        <v>45089</v>
      </c>
      <c r="B50">
        <v>394.82</v>
      </c>
      <c r="C50">
        <v>249.83</v>
      </c>
      <c r="D50">
        <v>157.33000000000001</v>
      </c>
      <c r="E50">
        <v>129.19</v>
      </c>
      <c r="F50">
        <v>331.85</v>
      </c>
      <c r="I50" s="61">
        <v>45089</v>
      </c>
      <c r="J50" s="57">
        <f t="shared" si="2"/>
        <v>1.8198120160638293E-2</v>
      </c>
      <c r="K50" s="57">
        <f t="shared" si="2"/>
        <v>2.1974459259941983E-2</v>
      </c>
      <c r="L50" s="57">
        <f t="shared" si="2"/>
        <v>-9.6778009526541399E-3</v>
      </c>
      <c r="M50" s="57">
        <f t="shared" si="2"/>
        <v>3.3610656557332017E-2</v>
      </c>
      <c r="N50" s="57">
        <f t="shared" si="2"/>
        <v>1.5365296829470129E-2</v>
      </c>
      <c r="O50" s="57">
        <f t="shared" si="3"/>
        <v>1.4310904407482219E-2</v>
      </c>
      <c r="Q50">
        <v>68</v>
      </c>
      <c r="S50" s="63">
        <f t="shared" si="13"/>
        <v>2.0000000000000032E-2</v>
      </c>
      <c r="Y50" s="61">
        <v>45089</v>
      </c>
      <c r="Z50" s="57">
        <f t="shared" si="5"/>
        <v>1.6015386598018495E-2</v>
      </c>
      <c r="AA50" s="57">
        <f t="shared" si="6"/>
        <v>1.9962243696799373E-2</v>
      </c>
      <c r="AB50" s="57">
        <f t="shared" si="7"/>
        <v>-9.9988735299938857E-3</v>
      </c>
      <c r="AC50" s="57">
        <f t="shared" si="8"/>
        <v>3.2131870665267015E-2</v>
      </c>
      <c r="AD50" s="57">
        <f t="shared" si="9"/>
        <v>1.4385938788237683E-2</v>
      </c>
    </row>
    <row r="51" spans="1:30" x14ac:dyDescent="0.35">
      <c r="A51" s="61">
        <v>45086</v>
      </c>
      <c r="B51">
        <v>387.7</v>
      </c>
      <c r="C51">
        <v>244.4</v>
      </c>
      <c r="D51">
        <v>158.86000000000001</v>
      </c>
      <c r="E51">
        <v>124.92</v>
      </c>
      <c r="F51">
        <v>326.79000000000002</v>
      </c>
      <c r="I51" s="61">
        <v>45086</v>
      </c>
      <c r="J51" s="57">
        <f t="shared" si="2"/>
        <v>6.7288038560200554E-3</v>
      </c>
      <c r="K51" s="57">
        <f t="shared" si="2"/>
        <v>3.981663536050517E-2</v>
      </c>
      <c r="L51" s="57">
        <f t="shared" si="2"/>
        <v>-2.389186927130455E-3</v>
      </c>
      <c r="M51" s="57">
        <f t="shared" si="2"/>
        <v>3.1469849030810279E-2</v>
      </c>
      <c r="N51" s="57">
        <f t="shared" si="2"/>
        <v>4.6929002621620723E-3</v>
      </c>
      <c r="O51" s="57">
        <f t="shared" si="3"/>
        <v>2.2238467683693728E-2</v>
      </c>
      <c r="Q51">
        <v>133</v>
      </c>
      <c r="S51" s="63">
        <f t="shared" si="13"/>
        <v>3.0000000000000034E-2</v>
      </c>
      <c r="Y51" s="61">
        <v>45086</v>
      </c>
      <c r="Z51" s="57">
        <f t="shared" si="5"/>
        <v>4.5460702934002574E-3</v>
      </c>
      <c r="AA51" s="57">
        <f t="shared" si="6"/>
        <v>3.7804419797362564E-2</v>
      </c>
      <c r="AB51" s="57">
        <f t="shared" si="7"/>
        <v>-2.7102595044702E-3</v>
      </c>
      <c r="AC51" s="57">
        <f t="shared" si="8"/>
        <v>2.9991063138745281E-2</v>
      </c>
      <c r="AD51" s="57">
        <f t="shared" si="9"/>
        <v>3.7135422209296273E-3</v>
      </c>
    </row>
    <row r="52" spans="1:30" x14ac:dyDescent="0.35">
      <c r="A52" s="61">
        <v>45085</v>
      </c>
      <c r="B52">
        <v>385.1</v>
      </c>
      <c r="C52">
        <v>234.86</v>
      </c>
      <c r="D52">
        <v>159.24</v>
      </c>
      <c r="E52">
        <v>121.05</v>
      </c>
      <c r="F52">
        <v>325.26</v>
      </c>
      <c r="I52" s="61">
        <v>45085</v>
      </c>
      <c r="J52" s="57">
        <f t="shared" si="2"/>
        <v>2.7243903838156176E-2</v>
      </c>
      <c r="K52" s="57">
        <f t="shared" si="2"/>
        <v>4.4802129346485114E-2</v>
      </c>
      <c r="L52" s="57">
        <f t="shared" si="2"/>
        <v>-3.6982522484456919E-3</v>
      </c>
      <c r="M52" s="57">
        <f t="shared" si="2"/>
        <v>2.6960775658818107E-2</v>
      </c>
      <c r="N52" s="57">
        <f t="shared" si="2"/>
        <v>5.7967601886333578E-3</v>
      </c>
      <c r="O52" s="57">
        <f t="shared" si="3"/>
        <v>2.8516130916597247E-2</v>
      </c>
      <c r="Q52">
        <v>226</v>
      </c>
      <c r="S52" s="63">
        <f t="shared" si="13"/>
        <v>4.0000000000000036E-2</v>
      </c>
      <c r="Y52" s="61">
        <v>45085</v>
      </c>
      <c r="Z52" s="57">
        <f t="shared" si="5"/>
        <v>2.5061170275536379E-2</v>
      </c>
      <c r="AA52" s="57">
        <f t="shared" si="6"/>
        <v>4.2789913783342508E-2</v>
      </c>
      <c r="AB52" s="57">
        <f t="shared" si="7"/>
        <v>-4.0193248257854369E-3</v>
      </c>
      <c r="AC52" s="57">
        <f t="shared" si="8"/>
        <v>2.5481989766753109E-2</v>
      </c>
      <c r="AD52" s="57">
        <f t="shared" si="9"/>
        <v>4.8174021474009128E-3</v>
      </c>
    </row>
    <row r="53" spans="1:30" x14ac:dyDescent="0.35">
      <c r="A53" s="61">
        <v>45084</v>
      </c>
      <c r="B53">
        <v>374.75</v>
      </c>
      <c r="C53">
        <v>224.57</v>
      </c>
      <c r="D53">
        <v>159.83000000000001</v>
      </c>
      <c r="E53">
        <v>117.83</v>
      </c>
      <c r="F53">
        <v>323.38</v>
      </c>
      <c r="I53" s="61">
        <v>45084</v>
      </c>
      <c r="J53" s="57">
        <f t="shared" si="2"/>
        <v>-3.0976218574614595E-2</v>
      </c>
      <c r="K53" s="57">
        <f t="shared" si="2"/>
        <v>1.4623029026129395E-2</v>
      </c>
      <c r="L53" s="57">
        <f t="shared" si="2"/>
        <v>2.5601803856224854E-2</v>
      </c>
      <c r="M53" s="57">
        <f t="shared" si="2"/>
        <v>-5.2891778500336245E-2</v>
      </c>
      <c r="N53" s="57">
        <f t="shared" si="2"/>
        <v>-3.1354347577021255E-2</v>
      </c>
      <c r="O53" s="57">
        <f t="shared" si="3"/>
        <v>4.0421583074656915E-3</v>
      </c>
      <c r="Q53">
        <v>215</v>
      </c>
      <c r="S53" s="63">
        <f t="shared" si="13"/>
        <v>5.0000000000000037E-2</v>
      </c>
      <c r="Y53" s="61">
        <v>45084</v>
      </c>
      <c r="Z53" s="57">
        <f t="shared" si="5"/>
        <v>-3.3158952137234396E-2</v>
      </c>
      <c r="AA53" s="57">
        <f t="shared" si="6"/>
        <v>1.2610813462986786E-2</v>
      </c>
      <c r="AB53" s="57">
        <f t="shared" si="7"/>
        <v>2.528073127888511E-2</v>
      </c>
      <c r="AC53" s="57">
        <f t="shared" si="8"/>
        <v>-5.4370564392401247E-2</v>
      </c>
      <c r="AD53" s="57">
        <f t="shared" si="9"/>
        <v>-3.2333705618253702E-2</v>
      </c>
    </row>
    <row r="54" spans="1:30" x14ac:dyDescent="0.35">
      <c r="A54" s="61">
        <v>45083</v>
      </c>
      <c r="B54">
        <v>386.54</v>
      </c>
      <c r="C54">
        <v>221.31</v>
      </c>
      <c r="D54">
        <v>155.79</v>
      </c>
      <c r="E54">
        <v>124.23</v>
      </c>
      <c r="F54">
        <v>333.68</v>
      </c>
      <c r="I54" s="61">
        <v>45083</v>
      </c>
      <c r="J54" s="57">
        <f t="shared" si="2"/>
        <v>-1.3286414530735157E-2</v>
      </c>
      <c r="K54" s="57">
        <f t="shared" si="2"/>
        <v>1.685996375611918E-2</v>
      </c>
      <c r="L54" s="57">
        <f t="shared" si="2"/>
        <v>1.7989082910909848E-3</v>
      </c>
      <c r="M54" s="57">
        <f t="shared" si="2"/>
        <v>5.2043458123706948E-2</v>
      </c>
      <c r="N54" s="57">
        <f t="shared" si="2"/>
        <v>-6.7501227001670414E-3</v>
      </c>
      <c r="O54" s="57">
        <f t="shared" si="3"/>
        <v>7.7821102593870223E-3</v>
      </c>
      <c r="Q54">
        <v>172</v>
      </c>
      <c r="S54" s="63">
        <f t="shared" si="13"/>
        <v>6.0000000000000039E-2</v>
      </c>
      <c r="Y54" s="61">
        <v>45083</v>
      </c>
      <c r="Z54" s="57">
        <f t="shared" si="5"/>
        <v>-1.5469148093354954E-2</v>
      </c>
      <c r="AA54" s="57">
        <f t="shared" si="6"/>
        <v>1.4847748192976571E-2</v>
      </c>
      <c r="AB54" s="57">
        <f t="shared" si="7"/>
        <v>1.4778357137512398E-3</v>
      </c>
      <c r="AC54" s="57">
        <f t="shared" si="8"/>
        <v>5.0564672231641947E-2</v>
      </c>
      <c r="AD54" s="57">
        <f t="shared" si="9"/>
        <v>-7.7294807413994865E-3</v>
      </c>
    </row>
    <row r="55" spans="1:30" x14ac:dyDescent="0.35">
      <c r="A55" s="61">
        <v>45082</v>
      </c>
      <c r="B55">
        <v>391.71</v>
      </c>
      <c r="C55">
        <v>217.61</v>
      </c>
      <c r="D55">
        <v>155.51</v>
      </c>
      <c r="E55">
        <v>117.93</v>
      </c>
      <c r="F55">
        <v>335.94</v>
      </c>
      <c r="I55" s="61">
        <v>45082</v>
      </c>
      <c r="J55" s="57">
        <f t="shared" si="2"/>
        <v>-3.9746287897707072E-3</v>
      </c>
      <c r="K55" s="57">
        <f t="shared" si="2"/>
        <v>1.6868651529341906E-2</v>
      </c>
      <c r="L55" s="57">
        <f t="shared" si="2"/>
        <v>-4.811248335352015E-3</v>
      </c>
      <c r="M55" s="57">
        <f t="shared" si="2"/>
        <v>5.9374869211151432E-4</v>
      </c>
      <c r="N55" s="57">
        <f t="shared" si="2"/>
        <v>1.6087231997484429E-3</v>
      </c>
      <c r="O55" s="57">
        <f t="shared" si="3"/>
        <v>6.7511408980192129E-3</v>
      </c>
      <c r="Q55">
        <v>102</v>
      </c>
      <c r="S55" s="63">
        <f t="shared" si="13"/>
        <v>7.0000000000000034E-2</v>
      </c>
      <c r="Y55" s="61">
        <v>45082</v>
      </c>
      <c r="Z55" s="57">
        <f t="shared" si="5"/>
        <v>-6.1573623523905052E-3</v>
      </c>
      <c r="AA55" s="57">
        <f t="shared" si="6"/>
        <v>1.4856435966199297E-2</v>
      </c>
      <c r="AB55" s="57">
        <f t="shared" si="7"/>
        <v>-5.13232091269176E-3</v>
      </c>
      <c r="AC55" s="57">
        <f t="shared" si="8"/>
        <v>-8.8503719995348484E-4</v>
      </c>
      <c r="AD55" s="57">
        <f t="shared" si="9"/>
        <v>6.2936515851599764E-4</v>
      </c>
    </row>
    <row r="56" spans="1:30" x14ac:dyDescent="0.35">
      <c r="A56" s="61">
        <v>45079</v>
      </c>
      <c r="B56">
        <v>393.27</v>
      </c>
      <c r="C56">
        <v>213.97</v>
      </c>
      <c r="D56">
        <v>156.26</v>
      </c>
      <c r="E56">
        <v>117.86</v>
      </c>
      <c r="F56">
        <v>335.4</v>
      </c>
      <c r="I56" s="61">
        <v>45079</v>
      </c>
      <c r="J56" s="57">
        <f t="shared" si="2"/>
        <v>-1.1201553335817396E-2</v>
      </c>
      <c r="K56" s="57">
        <f t="shared" si="2"/>
        <v>3.0608097710725753E-2</v>
      </c>
      <c r="L56" s="57">
        <f t="shared" si="2"/>
        <v>2.6588687771518026E-2</v>
      </c>
      <c r="M56" s="57">
        <f t="shared" si="2"/>
        <v>-1.3567814419365162E-2</v>
      </c>
      <c r="N56" s="57">
        <f t="shared" si="2"/>
        <v>8.4434167293400992E-3</v>
      </c>
      <c r="O56" s="57">
        <f t="shared" si="3"/>
        <v>1.9022208107073949E-2</v>
      </c>
      <c r="Q56">
        <v>57</v>
      </c>
      <c r="S56" s="63">
        <f t="shared" si="13"/>
        <v>8.0000000000000029E-2</v>
      </c>
      <c r="Y56" s="61">
        <v>45079</v>
      </c>
      <c r="Z56" s="57">
        <f t="shared" si="5"/>
        <v>-1.3384286898437195E-2</v>
      </c>
      <c r="AA56" s="57">
        <f t="shared" si="6"/>
        <v>2.8595882147583143E-2</v>
      </c>
      <c r="AB56" s="57">
        <f t="shared" si="7"/>
        <v>2.6267615194178282E-2</v>
      </c>
      <c r="AC56" s="57">
        <f t="shared" si="8"/>
        <v>-1.5046600311430161E-2</v>
      </c>
      <c r="AD56" s="57">
        <f t="shared" si="9"/>
        <v>7.4640586881076542E-3</v>
      </c>
    </row>
    <row r="57" spans="1:30" ht="15" thickBot="1" x14ac:dyDescent="0.4">
      <c r="A57" s="61">
        <v>45078</v>
      </c>
      <c r="B57">
        <v>397.7</v>
      </c>
      <c r="C57">
        <v>207.52</v>
      </c>
      <c r="D57">
        <v>152.16</v>
      </c>
      <c r="E57">
        <v>119.47</v>
      </c>
      <c r="F57">
        <v>332.58</v>
      </c>
      <c r="I57" s="61">
        <v>45078</v>
      </c>
      <c r="J57" s="57">
        <f t="shared" si="2"/>
        <v>4.990468997612775E-2</v>
      </c>
      <c r="K57" s="57">
        <f t="shared" si="2"/>
        <v>1.7450922863877952E-2</v>
      </c>
      <c r="L57" s="57">
        <f t="shared" si="2"/>
        <v>1.0172490123874365E-2</v>
      </c>
      <c r="M57" s="57">
        <f t="shared" si="2"/>
        <v>1.0602590066846952E-2</v>
      </c>
      <c r="N57" s="57">
        <f t="shared" si="2"/>
        <v>1.2678506215040986E-2</v>
      </c>
      <c r="O57" s="57">
        <f t="shared" si="3"/>
        <v>2.2010286081688559E-2</v>
      </c>
      <c r="Q57">
        <v>32</v>
      </c>
      <c r="S57" s="63">
        <f t="shared" si="13"/>
        <v>9.0000000000000024E-2</v>
      </c>
      <c r="Y57" s="61">
        <v>45078</v>
      </c>
      <c r="Z57" s="57">
        <f t="shared" si="5"/>
        <v>4.7721956413507953E-2</v>
      </c>
      <c r="AA57" s="57">
        <f t="shared" si="6"/>
        <v>1.5438707300735344E-2</v>
      </c>
      <c r="AB57" s="57">
        <f t="shared" si="7"/>
        <v>9.8514175465346191E-3</v>
      </c>
      <c r="AC57" s="57">
        <f t="shared" si="8"/>
        <v>9.123804174781952E-3</v>
      </c>
      <c r="AD57" s="57">
        <f t="shared" si="9"/>
        <v>1.169914817380854E-2</v>
      </c>
    </row>
    <row r="58" spans="1:30" x14ac:dyDescent="0.35">
      <c r="A58" s="61">
        <v>45077</v>
      </c>
      <c r="B58">
        <v>378.34</v>
      </c>
      <c r="C58">
        <v>203.93</v>
      </c>
      <c r="D58">
        <v>150.62</v>
      </c>
      <c r="E58">
        <v>118.21</v>
      </c>
      <c r="F58">
        <v>328.39</v>
      </c>
      <c r="I58" s="61">
        <v>45077</v>
      </c>
      <c r="J58" s="57">
        <f t="shared" si="2"/>
        <v>-5.8442441666250892E-2</v>
      </c>
      <c r="K58" s="57">
        <f t="shared" si="2"/>
        <v>1.367618640049169E-2</v>
      </c>
      <c r="L58" s="57">
        <f t="shared" si="2"/>
        <v>-1.6461819031438424E-2</v>
      </c>
      <c r="M58" s="57">
        <f t="shared" si="2"/>
        <v>-5.8008704093814957E-2</v>
      </c>
      <c r="N58" s="57">
        <f t="shared" si="2"/>
        <v>-8.5506888472856729E-3</v>
      </c>
      <c r="O58" s="57">
        <f t="shared" si="3"/>
        <v>-1.08051063646314E-2</v>
      </c>
      <c r="P58" s="57" t="s">
        <v>84</v>
      </c>
      <c r="Q58" s="87">
        <v>21</v>
      </c>
      <c r="R58" s="87"/>
      <c r="S58" s="63">
        <f t="shared" si="13"/>
        <v>0.10000000000000002</v>
      </c>
      <c r="Y58" s="61">
        <v>45077</v>
      </c>
      <c r="Z58" s="57">
        <f t="shared" si="5"/>
        <v>-6.062517522887069E-2</v>
      </c>
      <c r="AA58" s="57">
        <f t="shared" si="6"/>
        <v>1.1663970837349082E-2</v>
      </c>
      <c r="AB58" s="57">
        <f t="shared" si="7"/>
        <v>-1.6782891608778168E-2</v>
      </c>
      <c r="AC58" s="57">
        <f t="shared" si="8"/>
        <v>-5.9487489985879959E-2</v>
      </c>
      <c r="AD58" s="57">
        <f t="shared" si="9"/>
        <v>-9.5300468885181188E-3</v>
      </c>
    </row>
    <row r="59" spans="1:30" x14ac:dyDescent="0.35">
      <c r="A59" s="61">
        <v>45076</v>
      </c>
      <c r="B59">
        <v>401.11</v>
      </c>
      <c r="C59">
        <v>201.16</v>
      </c>
      <c r="D59">
        <v>153.12</v>
      </c>
      <c r="E59">
        <v>125.27</v>
      </c>
      <c r="F59">
        <v>331.21</v>
      </c>
      <c r="I59" s="61">
        <v>45076</v>
      </c>
      <c r="J59" s="57">
        <f t="shared" si="2"/>
        <v>2.9474539630336E-2</v>
      </c>
      <c r="K59" s="57">
        <f t="shared" si="2"/>
        <v>4.0529981085562244E-2</v>
      </c>
      <c r="L59" s="57">
        <f t="shared" si="2"/>
        <v>-6.2500203451712946E-3</v>
      </c>
      <c r="M59" s="57">
        <f t="shared" si="2"/>
        <v>-1.3951871179268806E-2</v>
      </c>
      <c r="N59" s="57">
        <f t="shared" si="2"/>
        <v>-5.0594897870190041E-3</v>
      </c>
      <c r="O59" s="57">
        <f t="shared" si="3"/>
        <v>2.4497682916355106E-2</v>
      </c>
      <c r="P59" s="57">
        <v>8.5836909871244631E-4</v>
      </c>
      <c r="Q59" s="88">
        <v>8</v>
      </c>
      <c r="S59" s="63">
        <f t="shared" si="13"/>
        <v>0.11000000000000001</v>
      </c>
      <c r="T59">
        <f>SUM(R59:R131)</f>
        <v>1160</v>
      </c>
      <c r="Y59" s="61">
        <v>45076</v>
      </c>
      <c r="Z59" s="57">
        <f t="shared" si="5"/>
        <v>2.7291806067716202E-2</v>
      </c>
      <c r="AA59" s="57">
        <f t="shared" si="6"/>
        <v>3.8517765522419638E-2</v>
      </c>
      <c r="AB59" s="57">
        <f t="shared" si="7"/>
        <v>-6.5710929225110395E-3</v>
      </c>
      <c r="AC59" s="57">
        <f t="shared" si="8"/>
        <v>-1.5430657071333806E-2</v>
      </c>
      <c r="AD59" s="57">
        <f t="shared" si="9"/>
        <v>-6.0388478282514492E-3</v>
      </c>
    </row>
    <row r="60" spans="1:30" x14ac:dyDescent="0.35">
      <c r="A60" s="61">
        <v>45072</v>
      </c>
      <c r="B60">
        <v>389.46</v>
      </c>
      <c r="C60">
        <v>193.17</v>
      </c>
      <c r="D60">
        <v>154.08000000000001</v>
      </c>
      <c r="E60">
        <v>127.03</v>
      </c>
      <c r="F60">
        <v>332.89</v>
      </c>
      <c r="I60" s="61">
        <v>45072</v>
      </c>
      <c r="J60" s="57">
        <f t="shared" si="2"/>
        <v>2.5116365895246545E-2</v>
      </c>
      <c r="K60" s="57">
        <f t="shared" si="2"/>
        <v>4.6083781584713691E-2</v>
      </c>
      <c r="L60" s="57">
        <f t="shared" si="2"/>
        <v>-3.1104224143923909E-3</v>
      </c>
      <c r="M60" s="57">
        <f t="shared" si="2"/>
        <v>5.4019114806288487E-2</v>
      </c>
      <c r="N60" s="57">
        <f t="shared" si="2"/>
        <v>2.1160152600536181E-2</v>
      </c>
      <c r="O60" s="57">
        <f t="shared" si="3"/>
        <v>3.0285975272595123E-2</v>
      </c>
      <c r="P60" s="57">
        <v>0</v>
      </c>
      <c r="Q60" s="88">
        <v>10</v>
      </c>
      <c r="S60" s="63">
        <f t="shared" si="13"/>
        <v>0.12000000000000001</v>
      </c>
      <c r="Y60" s="61">
        <v>45072</v>
      </c>
      <c r="Z60" s="57">
        <f t="shared" si="5"/>
        <v>2.2933632332626748E-2</v>
      </c>
      <c r="AA60" s="57">
        <f t="shared" si="6"/>
        <v>4.4071566021571085E-2</v>
      </c>
      <c r="AB60" s="57">
        <f t="shared" si="7"/>
        <v>-3.4314949917321359E-3</v>
      </c>
      <c r="AC60" s="57">
        <f t="shared" si="8"/>
        <v>5.2540328914223486E-2</v>
      </c>
      <c r="AD60" s="57">
        <f t="shared" si="9"/>
        <v>2.0180794559303737E-2</v>
      </c>
    </row>
    <row r="61" spans="1:30" x14ac:dyDescent="0.35">
      <c r="A61" s="61">
        <v>45071</v>
      </c>
      <c r="B61">
        <v>379.8</v>
      </c>
      <c r="C61">
        <v>184.47</v>
      </c>
      <c r="D61">
        <v>154.56</v>
      </c>
      <c r="E61">
        <v>120.35</v>
      </c>
      <c r="F61">
        <v>325.92</v>
      </c>
      <c r="I61" s="61">
        <v>45071</v>
      </c>
      <c r="J61" s="57">
        <f t="shared" si="2"/>
        <v>0.21808789562281994</v>
      </c>
      <c r="K61" s="57">
        <f t="shared" si="2"/>
        <v>8.5472932366680611E-3</v>
      </c>
      <c r="L61" s="57">
        <f t="shared" si="2"/>
        <v>-1.7381703038426215E-2</v>
      </c>
      <c r="M61" s="57">
        <f t="shared" si="2"/>
        <v>0.10577605690627398</v>
      </c>
      <c r="N61" s="57">
        <f t="shared" si="2"/>
        <v>3.7736787714955033E-2</v>
      </c>
      <c r="O61" s="57">
        <f t="shared" si="3"/>
        <v>4.9431204766919007E-2</v>
      </c>
      <c r="P61" s="57">
        <v>0</v>
      </c>
      <c r="Q61" s="88">
        <v>1</v>
      </c>
      <c r="S61" s="63">
        <f t="shared" si="13"/>
        <v>0.13</v>
      </c>
      <c r="Y61" s="61">
        <v>45071</v>
      </c>
      <c r="Z61" s="57">
        <f t="shared" si="5"/>
        <v>0.21590516206020013</v>
      </c>
      <c r="AA61" s="57">
        <f t="shared" si="6"/>
        <v>6.5350776735254527E-3</v>
      </c>
      <c r="AB61" s="57">
        <f t="shared" si="7"/>
        <v>-1.770277561576596E-2</v>
      </c>
      <c r="AC61" s="57">
        <f t="shared" si="8"/>
        <v>0.10429727101420898</v>
      </c>
      <c r="AD61" s="57">
        <f t="shared" si="9"/>
        <v>3.6757429673722586E-2</v>
      </c>
    </row>
    <row r="62" spans="1:30" x14ac:dyDescent="0.35">
      <c r="A62" s="61">
        <v>45070</v>
      </c>
      <c r="B62">
        <v>305.38</v>
      </c>
      <c r="C62">
        <v>182.9</v>
      </c>
      <c r="D62">
        <v>157.27000000000001</v>
      </c>
      <c r="E62">
        <v>108.27</v>
      </c>
      <c r="F62">
        <v>313.85000000000002</v>
      </c>
      <c r="I62" s="61">
        <v>45070</v>
      </c>
      <c r="J62" s="57">
        <f t="shared" si="2"/>
        <v>-4.8998889397078521E-3</v>
      </c>
      <c r="K62" s="57">
        <f t="shared" si="2"/>
        <v>-1.5569794006492834E-2</v>
      </c>
      <c r="L62" s="57">
        <f t="shared" si="2"/>
        <v>2.6741388659470653E-3</v>
      </c>
      <c r="M62" s="57">
        <f t="shared" si="2"/>
        <v>1.3863859145600513E-3</v>
      </c>
      <c r="N62" s="57">
        <f t="shared" si="2"/>
        <v>-4.4825304348555259E-3</v>
      </c>
      <c r="O62" s="57">
        <f t="shared" si="3"/>
        <v>-8.3965163871634954E-3</v>
      </c>
      <c r="P62" s="57">
        <v>0</v>
      </c>
      <c r="Q62" s="88">
        <v>1</v>
      </c>
      <c r="S62" s="63">
        <f t="shared" si="13"/>
        <v>0.14000000000000001</v>
      </c>
      <c r="Y62" s="61">
        <v>45070</v>
      </c>
      <c r="Z62" s="57">
        <f t="shared" si="5"/>
        <v>-7.0826225023276502E-3</v>
      </c>
      <c r="AA62" s="57">
        <f t="shared" si="6"/>
        <v>-1.7582009569635442E-2</v>
      </c>
      <c r="AB62" s="57">
        <f t="shared" si="7"/>
        <v>2.3530662886073203E-3</v>
      </c>
      <c r="AC62" s="57">
        <f t="shared" si="8"/>
        <v>-9.2399977504947816E-5</v>
      </c>
      <c r="AD62" s="57">
        <f t="shared" si="9"/>
        <v>-5.4618884760879709E-3</v>
      </c>
    </row>
    <row r="63" spans="1:30" x14ac:dyDescent="0.35">
      <c r="A63" s="61">
        <v>45069</v>
      </c>
      <c r="B63">
        <v>306.88</v>
      </c>
      <c r="C63">
        <v>185.77</v>
      </c>
      <c r="D63">
        <v>156.85</v>
      </c>
      <c r="E63">
        <v>108.12</v>
      </c>
      <c r="F63">
        <v>315.26</v>
      </c>
      <c r="I63" s="61">
        <v>45069</v>
      </c>
      <c r="J63" s="57">
        <f t="shared" si="2"/>
        <v>-1.5776869335380379E-2</v>
      </c>
      <c r="K63" s="57">
        <f t="shared" si="2"/>
        <v>-1.6549598304441932E-2</v>
      </c>
      <c r="L63" s="57">
        <f t="shared" si="2"/>
        <v>2.8518858631027679E-2</v>
      </c>
      <c r="M63" s="57">
        <f t="shared" si="2"/>
        <v>1.1104942840271153E-3</v>
      </c>
      <c r="N63" s="57">
        <f t="shared" si="2"/>
        <v>-1.8604018434948643E-2</v>
      </c>
      <c r="O63" s="57">
        <f t="shared" si="3"/>
        <v>-5.8057295364829951E-3</v>
      </c>
      <c r="P63" s="57">
        <v>0</v>
      </c>
      <c r="Q63" s="88">
        <v>2</v>
      </c>
      <c r="S63" s="63">
        <f t="shared" si="13"/>
        <v>0.15000000000000002</v>
      </c>
      <c r="Y63" s="61">
        <v>45069</v>
      </c>
      <c r="Z63" s="57">
        <f t="shared" si="5"/>
        <v>-1.7959602898000176E-2</v>
      </c>
      <c r="AA63" s="57">
        <f t="shared" si="6"/>
        <v>-1.8561813867584542E-2</v>
      </c>
      <c r="AB63" s="57">
        <f t="shared" si="7"/>
        <v>2.8197786053687935E-2</v>
      </c>
      <c r="AC63" s="57">
        <f t="shared" si="8"/>
        <v>-3.6829160803788391E-4</v>
      </c>
      <c r="AD63" s="57">
        <f t="shared" si="9"/>
        <v>-1.9583376476181087E-2</v>
      </c>
    </row>
    <row r="64" spans="1:30" x14ac:dyDescent="0.35">
      <c r="A64" s="61">
        <v>45068</v>
      </c>
      <c r="B64">
        <v>311.76</v>
      </c>
      <c r="C64">
        <v>188.87</v>
      </c>
      <c r="D64">
        <v>152.44</v>
      </c>
      <c r="E64">
        <v>108</v>
      </c>
      <c r="F64">
        <v>321.18</v>
      </c>
      <c r="I64" s="61">
        <v>45068</v>
      </c>
      <c r="J64" s="57">
        <f t="shared" si="2"/>
        <v>-2.8187078239641653E-3</v>
      </c>
      <c r="K64" s="57">
        <f t="shared" si="2"/>
        <v>4.7324621352157939E-2</v>
      </c>
      <c r="L64" s="57">
        <f t="shared" si="2"/>
        <v>-1.8136812032692441E-2</v>
      </c>
      <c r="M64" s="57">
        <f t="shared" si="2"/>
        <v>2.0391689648234183E-2</v>
      </c>
      <c r="N64" s="57">
        <f t="shared" si="2"/>
        <v>8.8817196316366316E-3</v>
      </c>
      <c r="O64" s="57">
        <f t="shared" si="3"/>
        <v>2.0365192104158891E-2</v>
      </c>
      <c r="P64" s="57">
        <v>0</v>
      </c>
      <c r="Q64" s="88">
        <v>0</v>
      </c>
      <c r="S64" s="63">
        <f t="shared" si="13"/>
        <v>0.16000000000000003</v>
      </c>
      <c r="Y64" s="61">
        <v>45068</v>
      </c>
      <c r="Z64" s="57">
        <f t="shared" si="5"/>
        <v>-5.0014413865839633E-3</v>
      </c>
      <c r="AA64" s="57">
        <f t="shared" si="6"/>
        <v>4.5312405789015332E-2</v>
      </c>
      <c r="AB64" s="57">
        <f t="shared" si="7"/>
        <v>-1.8457884610032185E-2</v>
      </c>
      <c r="AC64" s="57">
        <f t="shared" si="8"/>
        <v>1.8912903756169185E-2</v>
      </c>
      <c r="AD64" s="57">
        <f t="shared" si="9"/>
        <v>7.9023615904041857E-3</v>
      </c>
    </row>
    <row r="65" spans="1:30" x14ac:dyDescent="0.35">
      <c r="A65" s="61">
        <v>45065</v>
      </c>
      <c r="B65">
        <v>312.64</v>
      </c>
      <c r="C65">
        <v>180.14</v>
      </c>
      <c r="D65">
        <v>155.22999999999999</v>
      </c>
      <c r="E65">
        <v>105.82</v>
      </c>
      <c r="F65">
        <v>318.33999999999997</v>
      </c>
      <c r="I65" s="61">
        <v>45065</v>
      </c>
      <c r="J65" s="57">
        <f t="shared" si="2"/>
        <v>-1.315515777985625E-2</v>
      </c>
      <c r="K65" s="57">
        <f t="shared" si="2"/>
        <v>1.8206255900180657E-2</v>
      </c>
      <c r="L65" s="57">
        <f t="shared" si="2"/>
        <v>7.890352667977725E-3</v>
      </c>
      <c r="M65" s="57">
        <f t="shared" si="2"/>
        <v>-1.9743331361269441E-2</v>
      </c>
      <c r="N65" s="57">
        <f t="shared" si="2"/>
        <v>-5.6527338753573411E-4</v>
      </c>
      <c r="O65" s="57">
        <f t="shared" si="3"/>
        <v>7.6524433615670915E-3</v>
      </c>
      <c r="P65" s="57">
        <v>8.5836909871244631E-4</v>
      </c>
      <c r="Q65" s="88">
        <v>0</v>
      </c>
      <c r="S65" s="63">
        <f t="shared" si="13"/>
        <v>0.17000000000000004</v>
      </c>
      <c r="Y65" s="61">
        <v>45065</v>
      </c>
      <c r="Z65" s="57">
        <f t="shared" si="5"/>
        <v>-1.5337891342476047E-2</v>
      </c>
      <c r="AA65" s="57">
        <f t="shared" si="6"/>
        <v>1.6194040337038047E-2</v>
      </c>
      <c r="AB65" s="57">
        <f t="shared" si="7"/>
        <v>7.56928009063798E-3</v>
      </c>
      <c r="AC65" s="57">
        <f t="shared" si="8"/>
        <v>-2.1222117253334439E-2</v>
      </c>
      <c r="AD65" s="57">
        <f t="shared" si="9"/>
        <v>-1.5446314287681793E-3</v>
      </c>
    </row>
    <row r="66" spans="1:30" x14ac:dyDescent="0.35">
      <c r="A66" s="61">
        <v>45064</v>
      </c>
      <c r="B66">
        <v>316.77999999999997</v>
      </c>
      <c r="C66">
        <v>176.89</v>
      </c>
      <c r="D66">
        <v>154.01</v>
      </c>
      <c r="E66">
        <v>107.93</v>
      </c>
      <c r="F66">
        <v>318.52</v>
      </c>
      <c r="I66" s="61">
        <v>45064</v>
      </c>
      <c r="J66" s="57">
        <f t="shared" si="2"/>
        <v>4.8509251548768895E-2</v>
      </c>
      <c r="K66" s="57">
        <f t="shared" si="2"/>
        <v>1.7277692804497764E-2</v>
      </c>
      <c r="L66" s="57">
        <f t="shared" si="2"/>
        <v>-1.0977767482959247E-2</v>
      </c>
      <c r="M66" s="57">
        <f t="shared" si="2"/>
        <v>3.9498709726447243E-2</v>
      </c>
      <c r="N66" s="57">
        <f t="shared" si="2"/>
        <v>1.4292281480990708E-2</v>
      </c>
      <c r="O66" s="57">
        <f t="shared" si="3"/>
        <v>1.7939023666000423E-2</v>
      </c>
      <c r="P66" s="57">
        <v>0</v>
      </c>
      <c r="Q66" s="88">
        <v>0</v>
      </c>
      <c r="S66" s="63"/>
      <c r="Y66" s="61">
        <v>45064</v>
      </c>
      <c r="Z66" s="57">
        <f t="shared" si="5"/>
        <v>4.6326517986149097E-2</v>
      </c>
      <c r="AA66" s="57">
        <f t="shared" si="6"/>
        <v>1.5265477241355156E-2</v>
      </c>
      <c r="AB66" s="57">
        <f t="shared" si="7"/>
        <v>-1.1298840060298992E-2</v>
      </c>
      <c r="AC66" s="57">
        <f t="shared" si="8"/>
        <v>3.8019923834382241E-2</v>
      </c>
      <c r="AD66" s="57">
        <f t="shared" si="9"/>
        <v>1.3312923439758262E-2</v>
      </c>
    </row>
    <row r="67" spans="1:30" x14ac:dyDescent="0.35">
      <c r="A67" s="61">
        <v>45063</v>
      </c>
      <c r="B67">
        <v>301.77999999999997</v>
      </c>
      <c r="C67">
        <v>173.86</v>
      </c>
      <c r="D67">
        <v>155.71</v>
      </c>
      <c r="E67">
        <v>103.75</v>
      </c>
      <c r="F67">
        <v>314</v>
      </c>
      <c r="I67" s="61">
        <v>45063</v>
      </c>
      <c r="J67" s="57">
        <f t="shared" ref="J67:N117" si="14">LN(B67/B68)</f>
        <v>3.2499366412326314E-2</v>
      </c>
      <c r="K67" s="57">
        <f t="shared" si="14"/>
        <v>4.3134955324143527E-2</v>
      </c>
      <c r="L67" s="57">
        <f t="shared" si="14"/>
        <v>1.4229591368223332E-2</v>
      </c>
      <c r="M67" s="57">
        <f t="shared" si="14"/>
        <v>2.212242437972646E-2</v>
      </c>
      <c r="N67" s="57">
        <f t="shared" si="14"/>
        <v>7.22347884734838E-3</v>
      </c>
      <c r="O67" s="57">
        <f t="shared" si="3"/>
        <v>3.2623741284435931E-2</v>
      </c>
      <c r="P67" s="57">
        <v>0</v>
      </c>
      <c r="Q67" s="88">
        <v>0</v>
      </c>
      <c r="S67" s="63"/>
      <c r="Y67" s="61">
        <v>45063</v>
      </c>
      <c r="Z67" s="57">
        <f t="shared" si="5"/>
        <v>3.0316632849706517E-2</v>
      </c>
      <c r="AA67" s="57">
        <f t="shared" si="6"/>
        <v>4.112273976100092E-2</v>
      </c>
      <c r="AB67" s="57">
        <f t="shared" si="7"/>
        <v>1.3908518790883586E-2</v>
      </c>
      <c r="AC67" s="57">
        <f t="shared" si="8"/>
        <v>2.0643638487661462E-2</v>
      </c>
      <c r="AD67" s="57">
        <f t="shared" si="9"/>
        <v>6.244120806115935E-3</v>
      </c>
    </row>
    <row r="68" spans="1:30" x14ac:dyDescent="0.35">
      <c r="A68" s="61">
        <v>45062</v>
      </c>
      <c r="B68">
        <v>292.13</v>
      </c>
      <c r="C68">
        <v>166.52</v>
      </c>
      <c r="D68">
        <v>153.51</v>
      </c>
      <c r="E68">
        <v>101.48</v>
      </c>
      <c r="F68">
        <v>311.74</v>
      </c>
      <c r="I68" s="61">
        <v>45062</v>
      </c>
      <c r="J68" s="57">
        <f t="shared" si="14"/>
        <v>8.939990086024566E-3</v>
      </c>
      <c r="K68" s="57">
        <f t="shared" si="14"/>
        <v>1.0214198622891175E-3</v>
      </c>
      <c r="L68" s="57">
        <f t="shared" si="14"/>
        <v>-2.3753168509995991E-2</v>
      </c>
      <c r="M68" s="57">
        <f t="shared" si="14"/>
        <v>4.1035524082591604E-2</v>
      </c>
      <c r="N68" s="57">
        <f t="shared" si="14"/>
        <v>7.3406639993783473E-3</v>
      </c>
      <c r="O68" s="57">
        <f t="shared" ref="O68:O131" si="15">J68*$X$10+K68*$X$11+L68*$X$12+M68*$X$13+N68*$X$14</f>
        <v>-1.3551999774245433E-3</v>
      </c>
      <c r="P68" s="57">
        <v>0</v>
      </c>
      <c r="Q68" s="88">
        <v>0</v>
      </c>
      <c r="S68" s="63"/>
      <c r="Y68" s="61">
        <v>45062</v>
      </c>
      <c r="Z68" s="57">
        <f t="shared" ref="Z68:Z131" si="16">J68-$R$4</f>
        <v>6.757256523404768E-3</v>
      </c>
      <c r="AA68" s="57">
        <f t="shared" ref="AA68:AA131" si="17">K68-$S$4</f>
        <v>-9.9079570085349139E-4</v>
      </c>
      <c r="AB68" s="57">
        <f t="shared" ref="AB68:AB131" si="18">L68-$T$4</f>
        <v>-2.4074241087335736E-2</v>
      </c>
      <c r="AC68" s="57">
        <f t="shared" ref="AC68:AC131" si="19">M68-$U$4</f>
        <v>3.9556738190526602E-2</v>
      </c>
      <c r="AD68" s="57">
        <f t="shared" ref="AD68:AD131" si="20">N68-$V$4</f>
        <v>6.3613059581459023E-3</v>
      </c>
    </row>
    <row r="69" spans="1:30" x14ac:dyDescent="0.35">
      <c r="A69" s="61">
        <v>45061</v>
      </c>
      <c r="B69">
        <v>289.52999999999997</v>
      </c>
      <c r="C69">
        <v>166.35</v>
      </c>
      <c r="D69">
        <v>157.19999999999999</v>
      </c>
      <c r="E69">
        <v>97.4</v>
      </c>
      <c r="F69">
        <v>309.45999999999998</v>
      </c>
      <c r="I69" s="61">
        <v>45061</v>
      </c>
      <c r="J69" s="57">
        <f t="shared" si="14"/>
        <v>2.1399591330574178E-2</v>
      </c>
      <c r="K69" s="57">
        <f t="shared" si="14"/>
        <v>-9.7509222329953404E-3</v>
      </c>
      <c r="L69" s="57">
        <f t="shared" si="14"/>
        <v>3.6963906723143551E-3</v>
      </c>
      <c r="M69" s="57">
        <f t="shared" si="14"/>
        <v>2.221621527577506E-2</v>
      </c>
      <c r="N69" s="57">
        <f t="shared" si="14"/>
        <v>1.5846582557063886E-3</v>
      </c>
      <c r="O69" s="57">
        <f t="shared" si="15"/>
        <v>1.0108678633739693E-3</v>
      </c>
      <c r="P69" s="57">
        <v>8.5836909871244631E-4</v>
      </c>
      <c r="Q69" s="88">
        <v>1</v>
      </c>
      <c r="S69" s="63"/>
      <c r="Y69" s="61">
        <v>45061</v>
      </c>
      <c r="Z69" s="57">
        <f t="shared" si="16"/>
        <v>1.9216857767954381E-2</v>
      </c>
      <c r="AA69" s="57">
        <f t="shared" si="17"/>
        <v>-1.1763137796137949E-2</v>
      </c>
      <c r="AB69" s="57">
        <f t="shared" si="18"/>
        <v>3.3753180949746102E-3</v>
      </c>
      <c r="AC69" s="57">
        <f t="shared" si="19"/>
        <v>2.0737429383710062E-2</v>
      </c>
      <c r="AD69" s="57">
        <f t="shared" si="20"/>
        <v>6.053002144739434E-4</v>
      </c>
    </row>
    <row r="70" spans="1:30" x14ac:dyDescent="0.35">
      <c r="A70" s="61">
        <v>45058</v>
      </c>
      <c r="B70">
        <v>283.39999999999998</v>
      </c>
      <c r="C70">
        <v>167.98</v>
      </c>
      <c r="D70">
        <v>156.62</v>
      </c>
      <c r="E70">
        <v>95.26</v>
      </c>
      <c r="F70">
        <v>308.97000000000003</v>
      </c>
      <c r="I70" s="61">
        <v>45058</v>
      </c>
      <c r="J70" s="57">
        <f t="shared" si="14"/>
        <v>-8.3629567842439592E-3</v>
      </c>
      <c r="K70" s="57">
        <f t="shared" si="14"/>
        <v>-2.4114560261993732E-2</v>
      </c>
      <c r="L70" s="57">
        <f t="shared" si="14"/>
        <v>2.5572191406403929E-3</v>
      </c>
      <c r="M70" s="57">
        <f t="shared" si="14"/>
        <v>-1.9131379924564727E-2</v>
      </c>
      <c r="N70" s="57">
        <f t="shared" si="14"/>
        <v>-3.6828884426830188E-3</v>
      </c>
      <c r="O70" s="57">
        <f t="shared" si="15"/>
        <v>-1.4119514594309955E-2</v>
      </c>
      <c r="P70" s="57">
        <v>0</v>
      </c>
      <c r="Q70" s="88">
        <v>0</v>
      </c>
      <c r="S70" s="63"/>
      <c r="Y70" s="61">
        <v>45058</v>
      </c>
      <c r="Z70" s="57">
        <f t="shared" si="16"/>
        <v>-1.0545690346863756E-2</v>
      </c>
      <c r="AA70" s="57">
        <f t="shared" si="17"/>
        <v>-2.6126775825136343E-2</v>
      </c>
      <c r="AB70" s="57">
        <f t="shared" si="18"/>
        <v>2.2361465633006479E-3</v>
      </c>
      <c r="AC70" s="57">
        <f t="shared" si="19"/>
        <v>-2.0610165816629725E-2</v>
      </c>
      <c r="AD70" s="57">
        <f t="shared" si="20"/>
        <v>-4.6622464839154642E-3</v>
      </c>
    </row>
    <row r="71" spans="1:30" x14ac:dyDescent="0.35">
      <c r="A71" s="61">
        <v>45057</v>
      </c>
      <c r="B71">
        <v>285.77999999999997</v>
      </c>
      <c r="C71">
        <v>172.08</v>
      </c>
      <c r="D71">
        <v>156.22</v>
      </c>
      <c r="E71">
        <v>97.1</v>
      </c>
      <c r="F71">
        <v>310.11</v>
      </c>
      <c r="I71" s="61">
        <v>45057</v>
      </c>
      <c r="J71" s="57">
        <f t="shared" si="14"/>
        <v>-1.0685238186450672E-2</v>
      </c>
      <c r="K71" s="57">
        <f t="shared" si="14"/>
        <v>2.0786374615267507E-2</v>
      </c>
      <c r="L71" s="57">
        <f t="shared" si="14"/>
        <v>-5.5536193296971612E-3</v>
      </c>
      <c r="M71" s="57">
        <f t="shared" si="14"/>
        <v>8.2423248020876321E-4</v>
      </c>
      <c r="N71" s="57">
        <f t="shared" si="14"/>
        <v>-7.0692110210003704E-3</v>
      </c>
      <c r="O71" s="57">
        <f t="shared" si="15"/>
        <v>6.9317161919847485E-3</v>
      </c>
      <c r="P71" s="57">
        <v>8.5836909871244631E-4</v>
      </c>
      <c r="Q71" s="88"/>
      <c r="S71" s="63"/>
      <c r="Y71" s="61">
        <v>45057</v>
      </c>
      <c r="Z71" s="57">
        <f t="shared" si="16"/>
        <v>-1.2867971749070471E-2</v>
      </c>
      <c r="AA71" s="57">
        <f t="shared" si="17"/>
        <v>1.8774159052124897E-2</v>
      </c>
      <c r="AB71" s="57">
        <f t="shared" si="18"/>
        <v>-5.8746919070369061E-3</v>
      </c>
      <c r="AC71" s="57">
        <f t="shared" si="19"/>
        <v>-6.5455341185623596E-4</v>
      </c>
      <c r="AD71" s="57">
        <f t="shared" si="20"/>
        <v>-8.0485690622328163E-3</v>
      </c>
    </row>
    <row r="72" spans="1:30" x14ac:dyDescent="0.35">
      <c r="A72" s="61">
        <v>45056</v>
      </c>
      <c r="B72">
        <v>288.85000000000002</v>
      </c>
      <c r="C72">
        <v>168.54</v>
      </c>
      <c r="D72">
        <v>157.09</v>
      </c>
      <c r="E72">
        <v>97.02</v>
      </c>
      <c r="F72">
        <v>312.31</v>
      </c>
      <c r="I72" s="61">
        <v>45056</v>
      </c>
      <c r="J72" s="57">
        <f t="shared" si="14"/>
        <v>1.0930211853006661E-2</v>
      </c>
      <c r="K72" s="57">
        <f t="shared" si="14"/>
        <v>-3.6127848825103161E-3</v>
      </c>
      <c r="L72" s="57">
        <f t="shared" si="14"/>
        <v>-1.2839745033868328E-2</v>
      </c>
      <c r="M72" s="57">
        <f t="shared" si="14"/>
        <v>2.0408871631207033E-2</v>
      </c>
      <c r="N72" s="57">
        <f t="shared" si="14"/>
        <v>1.7148536682306217E-2</v>
      </c>
      <c r="O72" s="57">
        <f t="shared" si="15"/>
        <v>-1.229907435745831E-3</v>
      </c>
      <c r="P72" s="57">
        <v>0</v>
      </c>
      <c r="Q72" s="88"/>
      <c r="S72" s="63"/>
      <c r="Y72" s="61">
        <v>45056</v>
      </c>
      <c r="Z72" s="57">
        <f t="shared" si="16"/>
        <v>8.7474782903868634E-3</v>
      </c>
      <c r="AA72" s="57">
        <f t="shared" si="17"/>
        <v>-5.6250004456529249E-3</v>
      </c>
      <c r="AB72" s="57">
        <f t="shared" si="18"/>
        <v>-1.3160817611208074E-2</v>
      </c>
      <c r="AC72" s="57">
        <f t="shared" si="19"/>
        <v>1.8930085739142035E-2</v>
      </c>
      <c r="AD72" s="57">
        <f t="shared" si="20"/>
        <v>1.6169178641073773E-2</v>
      </c>
    </row>
    <row r="73" spans="1:30" x14ac:dyDescent="0.35">
      <c r="A73" s="61">
        <v>45055</v>
      </c>
      <c r="B73">
        <v>285.70999999999998</v>
      </c>
      <c r="C73">
        <v>169.15</v>
      </c>
      <c r="D73">
        <v>159.12</v>
      </c>
      <c r="E73">
        <v>95.06</v>
      </c>
      <c r="F73">
        <v>307</v>
      </c>
      <c r="I73" s="61">
        <v>45055</v>
      </c>
      <c r="J73" s="57">
        <f t="shared" si="14"/>
        <v>-2.0097000145189375E-2</v>
      </c>
      <c r="K73" s="57">
        <f t="shared" si="14"/>
        <v>-1.5486905411636588E-2</v>
      </c>
      <c r="L73" s="57">
        <f t="shared" si="14"/>
        <v>-2.8867293344181986E-3</v>
      </c>
      <c r="M73" s="57">
        <f t="shared" si="14"/>
        <v>2.1041557152858239E-4</v>
      </c>
      <c r="N73" s="57">
        <f t="shared" si="14"/>
        <v>-5.3602012527076328E-3</v>
      </c>
      <c r="O73" s="57">
        <f t="shared" si="15"/>
        <v>-1.2743060864831296E-2</v>
      </c>
      <c r="P73" s="57">
        <v>0</v>
      </c>
      <c r="Q73" s="88"/>
      <c r="S73" s="63"/>
      <c r="Y73" s="61">
        <v>45055</v>
      </c>
      <c r="Z73" s="57">
        <f t="shared" si="16"/>
        <v>-2.2279733707809172E-2</v>
      </c>
      <c r="AA73" s="57">
        <f t="shared" si="17"/>
        <v>-1.7499120974779198E-2</v>
      </c>
      <c r="AB73" s="57">
        <f t="shared" si="18"/>
        <v>-3.2078019117579436E-3</v>
      </c>
      <c r="AC73" s="57">
        <f t="shared" si="19"/>
        <v>-1.2683703205364169E-3</v>
      </c>
      <c r="AD73" s="57">
        <f t="shared" si="20"/>
        <v>-6.3395592939400778E-3</v>
      </c>
    </row>
    <row r="74" spans="1:30" x14ac:dyDescent="0.35">
      <c r="A74" s="61">
        <v>45054</v>
      </c>
      <c r="B74">
        <v>291.51</v>
      </c>
      <c r="C74">
        <v>171.79</v>
      </c>
      <c r="D74">
        <v>159.58000000000001</v>
      </c>
      <c r="E74">
        <v>95.04</v>
      </c>
      <c r="F74">
        <v>308.64999999999998</v>
      </c>
      <c r="I74" s="61">
        <v>45054</v>
      </c>
      <c r="J74" s="57">
        <f t="shared" si="14"/>
        <v>1.6289201793991934E-2</v>
      </c>
      <c r="K74" s="57">
        <f t="shared" si="14"/>
        <v>1.0121484680707614E-2</v>
      </c>
      <c r="L74" s="57">
        <f t="shared" si="14"/>
        <v>-3.9400907784879749E-3</v>
      </c>
      <c r="M74" s="57">
        <f t="shared" si="14"/>
        <v>5.6267545184147089E-2</v>
      </c>
      <c r="N74" s="57">
        <f t="shared" si="14"/>
        <v>-6.4589276697979798E-3</v>
      </c>
      <c r="O74" s="57">
        <f t="shared" si="15"/>
        <v>9.2240351299540321E-3</v>
      </c>
      <c r="P74" s="57">
        <v>8.5836909871244631E-4</v>
      </c>
      <c r="Q74" s="88"/>
      <c r="S74" s="63"/>
      <c r="Y74" s="61">
        <v>45054</v>
      </c>
      <c r="Z74" s="57">
        <f t="shared" si="16"/>
        <v>1.4106468231372137E-2</v>
      </c>
      <c r="AA74" s="57">
        <f t="shared" si="17"/>
        <v>8.1092691175650052E-3</v>
      </c>
      <c r="AB74" s="57">
        <f t="shared" si="18"/>
        <v>-4.2611633558277198E-3</v>
      </c>
      <c r="AC74" s="57">
        <f t="shared" si="19"/>
        <v>5.4788759292082087E-2</v>
      </c>
      <c r="AD74" s="57">
        <f t="shared" si="20"/>
        <v>-7.4382857110304249E-3</v>
      </c>
    </row>
    <row r="75" spans="1:30" x14ac:dyDescent="0.35">
      <c r="A75" s="61">
        <v>45051</v>
      </c>
      <c r="B75">
        <v>286.8</v>
      </c>
      <c r="C75">
        <v>170.06</v>
      </c>
      <c r="D75">
        <v>160.21</v>
      </c>
      <c r="E75">
        <v>89.84</v>
      </c>
      <c r="F75">
        <v>310.64999999999998</v>
      </c>
      <c r="I75" s="61">
        <v>45051</v>
      </c>
      <c r="J75" s="57">
        <f t="shared" si="14"/>
        <v>3.976200327846658E-2</v>
      </c>
      <c r="K75" s="57">
        <f t="shared" si="14"/>
        <v>5.3505485885118616E-2</v>
      </c>
      <c r="L75" s="57">
        <f t="shared" si="14"/>
        <v>2.5220184476471709E-2</v>
      </c>
      <c r="M75" s="57">
        <f t="shared" si="14"/>
        <v>3.6615028087234325E-2</v>
      </c>
      <c r="N75" s="57">
        <f t="shared" si="14"/>
        <v>1.7011740318871246E-2</v>
      </c>
      <c r="O75" s="57">
        <f t="shared" si="15"/>
        <v>4.2621958662514302E-2</v>
      </c>
      <c r="P75" s="57">
        <v>0</v>
      </c>
      <c r="Q75" s="88"/>
      <c r="S75" s="63"/>
      <c r="Y75" s="61">
        <v>45051</v>
      </c>
      <c r="Z75" s="57">
        <f t="shared" si="16"/>
        <v>3.7579269715846783E-2</v>
      </c>
      <c r="AA75" s="57">
        <f t="shared" si="17"/>
        <v>5.1493270321976009E-2</v>
      </c>
      <c r="AB75" s="57">
        <f t="shared" si="18"/>
        <v>2.4899111899131965E-2</v>
      </c>
      <c r="AC75" s="57">
        <f t="shared" si="19"/>
        <v>3.5136242195169323E-2</v>
      </c>
      <c r="AD75" s="57">
        <f t="shared" si="20"/>
        <v>1.6032382277638802E-2</v>
      </c>
    </row>
    <row r="76" spans="1:30" x14ac:dyDescent="0.35">
      <c r="A76" s="61">
        <v>45050</v>
      </c>
      <c r="B76">
        <v>275.62</v>
      </c>
      <c r="C76">
        <v>161.19999999999999</v>
      </c>
      <c r="D76">
        <v>156.22</v>
      </c>
      <c r="E76">
        <v>86.61</v>
      </c>
      <c r="F76">
        <v>305.41000000000003</v>
      </c>
      <c r="I76" s="61">
        <v>45050</v>
      </c>
      <c r="J76" s="57">
        <f t="shared" si="14"/>
        <v>-8.6699481019477231E-3</v>
      </c>
      <c r="K76" s="57">
        <f t="shared" si="14"/>
        <v>3.6667639977219389E-3</v>
      </c>
      <c r="L76" s="57">
        <f t="shared" si="14"/>
        <v>-3.897145964182073E-3</v>
      </c>
      <c r="M76" s="57">
        <f t="shared" si="14"/>
        <v>5.9340952365293805E-2</v>
      </c>
      <c r="N76" s="57">
        <f t="shared" si="14"/>
        <v>3.3125102033008634E-3</v>
      </c>
      <c r="O76" s="57">
        <f t="shared" si="15"/>
        <v>1.3329223281563919E-3</v>
      </c>
      <c r="P76" s="57">
        <v>0</v>
      </c>
      <c r="Q76" s="88">
        <v>-0.10499999999999993</v>
      </c>
      <c r="R76">
        <v>0</v>
      </c>
      <c r="S76" s="63">
        <f t="shared" ref="S76:S123" si="21">R76/$T$59</f>
        <v>0</v>
      </c>
      <c r="Y76" s="61">
        <v>45050</v>
      </c>
      <c r="Z76" s="57">
        <f t="shared" si="16"/>
        <v>-1.0852681664567522E-2</v>
      </c>
      <c r="AA76" s="57">
        <f t="shared" si="17"/>
        <v>1.65454843457933E-3</v>
      </c>
      <c r="AB76" s="57">
        <f t="shared" si="18"/>
        <v>-4.218218541521818E-3</v>
      </c>
      <c r="AC76" s="57">
        <f t="shared" si="19"/>
        <v>5.7862166473228803E-2</v>
      </c>
      <c r="AD76" s="57">
        <f t="shared" si="20"/>
        <v>2.3331521620684184E-3</v>
      </c>
    </row>
    <row r="77" spans="1:30" x14ac:dyDescent="0.35">
      <c r="A77" s="61">
        <v>45049</v>
      </c>
      <c r="B77">
        <v>278.02</v>
      </c>
      <c r="C77">
        <v>160.61000000000001</v>
      </c>
      <c r="D77">
        <v>156.83000000000001</v>
      </c>
      <c r="E77">
        <v>81.62</v>
      </c>
      <c r="F77">
        <v>304.39999999999998</v>
      </c>
      <c r="I77" s="61">
        <v>45049</v>
      </c>
      <c r="J77" s="57">
        <f t="shared" si="14"/>
        <v>-1.4568564459004183E-2</v>
      </c>
      <c r="K77" s="57">
        <f t="shared" si="14"/>
        <v>1.869625373223739E-3</v>
      </c>
      <c r="L77" s="57">
        <f t="shared" si="14"/>
        <v>-2.0261367842700918E-2</v>
      </c>
      <c r="M77" s="57">
        <f t="shared" si="14"/>
        <v>-9.6734840019021787E-2</v>
      </c>
      <c r="N77" s="57">
        <f t="shared" si="14"/>
        <v>-3.3125102033009406E-3</v>
      </c>
      <c r="O77" s="57">
        <f t="shared" si="15"/>
        <v>-9.8792677207051854E-3</v>
      </c>
      <c r="P77" s="57">
        <v>0</v>
      </c>
      <c r="Q77" s="88">
        <v>-9.9999999999999922E-2</v>
      </c>
      <c r="R77">
        <v>0</v>
      </c>
      <c r="S77" s="63">
        <f t="shared" si="21"/>
        <v>0</v>
      </c>
      <c r="U77" s="93"/>
      <c r="V77" s="93"/>
      <c r="W77" s="93"/>
      <c r="Y77" s="61">
        <v>45049</v>
      </c>
      <c r="Z77" s="57">
        <f t="shared" si="16"/>
        <v>-1.6751298021623982E-2</v>
      </c>
      <c r="AA77" s="57">
        <f t="shared" si="17"/>
        <v>-1.4259018991886986E-4</v>
      </c>
      <c r="AB77" s="57">
        <f t="shared" si="18"/>
        <v>-2.0582440420040662E-2</v>
      </c>
      <c r="AC77" s="57">
        <f t="shared" si="19"/>
        <v>-9.8213625911086788E-2</v>
      </c>
      <c r="AD77" s="57">
        <f t="shared" si="20"/>
        <v>-4.2918682445333856E-3</v>
      </c>
    </row>
    <row r="78" spans="1:30" x14ac:dyDescent="0.35">
      <c r="A78" s="61">
        <v>45048</v>
      </c>
      <c r="B78">
        <v>282.10000000000002</v>
      </c>
      <c r="C78">
        <v>160.31</v>
      </c>
      <c r="D78">
        <v>160.04</v>
      </c>
      <c r="E78">
        <v>89.91</v>
      </c>
      <c r="F78">
        <v>305.41000000000003</v>
      </c>
      <c r="I78" s="61">
        <v>45048</v>
      </c>
      <c r="J78" s="57">
        <f t="shared" si="14"/>
        <v>-2.4511031014349805E-2</v>
      </c>
      <c r="K78" s="57">
        <f t="shared" si="14"/>
        <v>-9.4369608272119078E-3</v>
      </c>
      <c r="L78" s="57">
        <f t="shared" si="14"/>
        <v>-4.4006122499330072E-2</v>
      </c>
      <c r="M78" s="57">
        <f t="shared" si="14"/>
        <v>2.4498898667697677E-3</v>
      </c>
      <c r="N78" s="57">
        <f t="shared" si="14"/>
        <v>-4.9102248232736731E-4</v>
      </c>
      <c r="O78" s="57">
        <f t="shared" si="15"/>
        <v>-1.9512846036057976E-2</v>
      </c>
      <c r="P78" s="57">
        <v>8.5836909871244631E-4</v>
      </c>
      <c r="Q78" s="88">
        <v>-9.4999999999999918E-2</v>
      </c>
      <c r="R78">
        <v>1</v>
      </c>
      <c r="S78" s="63">
        <f t="shared" si="21"/>
        <v>8.6206896551724137E-4</v>
      </c>
      <c r="U78" s="93"/>
      <c r="V78" s="93"/>
      <c r="W78" s="93"/>
      <c r="Y78" s="61">
        <v>45048</v>
      </c>
      <c r="Z78" s="57">
        <f t="shared" si="16"/>
        <v>-2.6693764576969602E-2</v>
      </c>
      <c r="AA78" s="57">
        <f t="shared" si="17"/>
        <v>-1.1449176390354516E-2</v>
      </c>
      <c r="AB78" s="57">
        <f t="shared" si="18"/>
        <v>-4.4327195076669816E-2</v>
      </c>
      <c r="AC78" s="57">
        <f t="shared" si="19"/>
        <v>9.7110397470476857E-4</v>
      </c>
      <c r="AD78" s="57">
        <f t="shared" si="20"/>
        <v>-1.4703805235598126E-3</v>
      </c>
    </row>
    <row r="79" spans="1:30" x14ac:dyDescent="0.35">
      <c r="A79" s="61">
        <v>45047</v>
      </c>
      <c r="B79">
        <v>289.10000000000002</v>
      </c>
      <c r="C79">
        <v>161.83000000000001</v>
      </c>
      <c r="D79">
        <v>167.24</v>
      </c>
      <c r="E79">
        <v>89.69</v>
      </c>
      <c r="F79">
        <v>305.56</v>
      </c>
      <c r="I79" s="61">
        <v>45047</v>
      </c>
      <c r="J79" s="57">
        <f t="shared" si="14"/>
        <v>4.0987752521160825E-2</v>
      </c>
      <c r="K79" s="57">
        <f t="shared" si="14"/>
        <v>-1.5208485934945544E-2</v>
      </c>
      <c r="L79" s="57">
        <f t="shared" si="14"/>
        <v>-7.980508080971881E-3</v>
      </c>
      <c r="M79" s="57">
        <f t="shared" si="14"/>
        <v>3.574224736610997E-3</v>
      </c>
      <c r="N79" s="57">
        <f t="shared" si="14"/>
        <v>-5.5481360293549208E-3</v>
      </c>
      <c r="O79" s="57">
        <f t="shared" si="15"/>
        <v>-1.2603173175994833E-3</v>
      </c>
      <c r="P79" s="57">
        <v>0</v>
      </c>
      <c r="Q79" s="88">
        <v>-8.9999999999999913E-2</v>
      </c>
      <c r="R79">
        <v>0</v>
      </c>
      <c r="S79" s="63">
        <f t="shared" si="21"/>
        <v>0</v>
      </c>
      <c r="Y79" s="61">
        <v>45047</v>
      </c>
      <c r="Z79" s="57">
        <f t="shared" si="16"/>
        <v>3.8805018958541028E-2</v>
      </c>
      <c r="AA79" s="57">
        <f t="shared" si="17"/>
        <v>-1.7220701498088152E-2</v>
      </c>
      <c r="AB79" s="57">
        <f t="shared" si="18"/>
        <v>-8.3015806583116268E-3</v>
      </c>
      <c r="AC79" s="57">
        <f t="shared" si="19"/>
        <v>2.0954388445459981E-3</v>
      </c>
      <c r="AD79" s="57">
        <f t="shared" si="20"/>
        <v>-6.5274940705873658E-3</v>
      </c>
    </row>
    <row r="80" spans="1:30" x14ac:dyDescent="0.35">
      <c r="A80" s="61">
        <v>45044</v>
      </c>
      <c r="B80">
        <v>277.49</v>
      </c>
      <c r="C80">
        <v>164.31</v>
      </c>
      <c r="D80">
        <v>168.58</v>
      </c>
      <c r="E80">
        <v>89.37</v>
      </c>
      <c r="F80">
        <v>307.26</v>
      </c>
      <c r="I80" s="61">
        <v>45044</v>
      </c>
      <c r="J80" s="57">
        <f t="shared" si="14"/>
        <v>1.9027404416812683E-2</v>
      </c>
      <c r="K80" s="57">
        <f t="shared" si="14"/>
        <v>2.5394276750347666E-2</v>
      </c>
      <c r="L80" s="57">
        <f t="shared" si="14"/>
        <v>9.7160481796726775E-3</v>
      </c>
      <c r="M80" s="57">
        <f t="shared" si="14"/>
        <v>2.1832211525017547E-2</v>
      </c>
      <c r="N80" s="57">
        <f t="shared" si="14"/>
        <v>7.9400505366142172E-3</v>
      </c>
      <c r="O80" s="57">
        <f t="shared" si="15"/>
        <v>1.9901962391649014E-2</v>
      </c>
      <c r="P80" s="57">
        <v>1.7167381974248926E-3</v>
      </c>
      <c r="Q80" s="88">
        <v>-8.4999999999999909E-2</v>
      </c>
      <c r="R80">
        <v>2</v>
      </c>
      <c r="S80" s="63">
        <f t="shared" si="21"/>
        <v>1.7241379310344827E-3</v>
      </c>
      <c r="Y80" s="61">
        <v>45044</v>
      </c>
      <c r="Z80" s="57">
        <f t="shared" si="16"/>
        <v>1.6844670854192886E-2</v>
      </c>
      <c r="AA80" s="57">
        <f t="shared" si="17"/>
        <v>2.3382061187205056E-2</v>
      </c>
      <c r="AB80" s="57">
        <f t="shared" si="18"/>
        <v>9.3949756023329316E-3</v>
      </c>
      <c r="AC80" s="57">
        <f t="shared" si="19"/>
        <v>2.0353425632952549E-2</v>
      </c>
      <c r="AD80" s="57">
        <f t="shared" si="20"/>
        <v>6.9606924953817722E-3</v>
      </c>
    </row>
    <row r="81" spans="1:30" x14ac:dyDescent="0.35">
      <c r="A81" s="61">
        <v>45043</v>
      </c>
      <c r="B81">
        <v>272.26</v>
      </c>
      <c r="C81">
        <v>160.19</v>
      </c>
      <c r="D81">
        <v>166.95</v>
      </c>
      <c r="E81">
        <v>87.44</v>
      </c>
      <c r="F81">
        <v>304.83</v>
      </c>
      <c r="I81" s="61">
        <v>45043</v>
      </c>
      <c r="J81" s="57">
        <f t="shared" si="14"/>
        <v>9.9664920063107683E-3</v>
      </c>
      <c r="K81" s="57">
        <f t="shared" si="14"/>
        <v>4.1032704026764823E-2</v>
      </c>
      <c r="L81" s="57">
        <f t="shared" si="14"/>
        <v>5.8270672193616426E-3</v>
      </c>
      <c r="M81" s="57">
        <f t="shared" si="14"/>
        <v>1.730346552143415E-2</v>
      </c>
      <c r="N81" s="57">
        <f t="shared" si="14"/>
        <v>3.1525436436464785E-2</v>
      </c>
      <c r="O81" s="57">
        <f t="shared" si="15"/>
        <v>2.5766298422148063E-2</v>
      </c>
      <c r="P81" s="57">
        <v>1.7167381974248926E-3</v>
      </c>
      <c r="Q81" s="88">
        <v>-7.9999999999999905E-2</v>
      </c>
      <c r="R81">
        <v>2</v>
      </c>
      <c r="S81" s="63">
        <f t="shared" si="21"/>
        <v>1.7241379310344827E-3</v>
      </c>
      <c r="Y81" s="61">
        <v>45043</v>
      </c>
      <c r="Z81" s="57">
        <f t="shared" si="16"/>
        <v>7.7837584436909702E-3</v>
      </c>
      <c r="AA81" s="57">
        <f t="shared" si="17"/>
        <v>3.9020488463622216E-2</v>
      </c>
      <c r="AB81" s="57">
        <f t="shared" si="18"/>
        <v>5.5059946420218976E-3</v>
      </c>
      <c r="AC81" s="57">
        <f t="shared" si="19"/>
        <v>1.5824679629369152E-2</v>
      </c>
      <c r="AD81" s="57">
        <f t="shared" si="20"/>
        <v>3.0546078395232341E-2</v>
      </c>
    </row>
    <row r="82" spans="1:30" x14ac:dyDescent="0.35">
      <c r="A82" s="61">
        <v>45042</v>
      </c>
      <c r="B82">
        <v>269.56</v>
      </c>
      <c r="C82">
        <v>153.75</v>
      </c>
      <c r="D82">
        <v>165.98</v>
      </c>
      <c r="E82">
        <v>85.94</v>
      </c>
      <c r="F82">
        <v>295.37</v>
      </c>
      <c r="I82" s="61">
        <v>45042</v>
      </c>
      <c r="J82" s="57">
        <f t="shared" si="14"/>
        <v>2.6882833978142943E-2</v>
      </c>
      <c r="K82" s="57">
        <f t="shared" si="14"/>
        <v>-4.4024665368616392E-2</v>
      </c>
      <c r="L82" s="57">
        <f t="shared" si="14"/>
        <v>-1.7972242404430482E-2</v>
      </c>
      <c r="M82" s="57">
        <f t="shared" si="14"/>
        <v>2.5216370858811701E-2</v>
      </c>
      <c r="N82" s="57">
        <f t="shared" si="14"/>
        <v>6.9931602430454834E-2</v>
      </c>
      <c r="O82" s="57">
        <f t="shared" si="15"/>
        <v>-1.7722639383034266E-2</v>
      </c>
      <c r="P82" s="57">
        <v>2.5751072961373391E-3</v>
      </c>
      <c r="Q82" s="88">
        <v>-7.49999999999999E-2</v>
      </c>
      <c r="R82">
        <v>3</v>
      </c>
      <c r="S82" s="63">
        <f t="shared" si="21"/>
        <v>2.5862068965517241E-3</v>
      </c>
      <c r="Y82" s="61">
        <v>45042</v>
      </c>
      <c r="Z82" s="57">
        <f t="shared" si="16"/>
        <v>2.4700100415523146E-2</v>
      </c>
      <c r="AA82" s="57">
        <f t="shared" si="17"/>
        <v>-4.6036880931758999E-2</v>
      </c>
      <c r="AB82" s="57">
        <f t="shared" si="18"/>
        <v>-1.8293314981770226E-2</v>
      </c>
      <c r="AC82" s="57">
        <f t="shared" si="19"/>
        <v>2.3737584966746703E-2</v>
      </c>
      <c r="AD82" s="57">
        <f t="shared" si="20"/>
        <v>6.8952244389222386E-2</v>
      </c>
    </row>
    <row r="83" spans="1:30" x14ac:dyDescent="0.35">
      <c r="A83" s="61">
        <v>45041</v>
      </c>
      <c r="B83">
        <v>262.41000000000003</v>
      </c>
      <c r="C83">
        <v>160.66999999999999</v>
      </c>
      <c r="D83">
        <v>168.99</v>
      </c>
      <c r="E83">
        <v>83.8</v>
      </c>
      <c r="F83">
        <v>275.42</v>
      </c>
      <c r="I83" s="61">
        <v>45041</v>
      </c>
      <c r="J83" s="57">
        <f t="shared" si="14"/>
        <v>-3.0068139830738593E-2</v>
      </c>
      <c r="K83" s="57">
        <f t="shared" si="14"/>
        <v>-1.1633074694670812E-2</v>
      </c>
      <c r="L83" s="57">
        <f t="shared" si="14"/>
        <v>-1.4627100155043916E-2</v>
      </c>
      <c r="M83" s="57">
        <f t="shared" si="14"/>
        <v>-4.4005466046095676E-2</v>
      </c>
      <c r="N83" s="57">
        <f t="shared" si="14"/>
        <v>-2.2793930017301241E-2</v>
      </c>
      <c r="O83" s="57">
        <f t="shared" si="15"/>
        <v>-1.7492862879429728E-2</v>
      </c>
      <c r="P83" s="57">
        <v>3.4334763948497852E-3</v>
      </c>
      <c r="Q83" s="88">
        <v>-6.9999999999999896E-2</v>
      </c>
      <c r="R83">
        <v>4</v>
      </c>
      <c r="S83" s="63">
        <f t="shared" si="21"/>
        <v>3.4482758620689655E-3</v>
      </c>
      <c r="Y83" s="61">
        <v>45041</v>
      </c>
      <c r="Z83" s="57">
        <f t="shared" si="16"/>
        <v>-3.2250873393358394E-2</v>
      </c>
      <c r="AA83" s="57">
        <f t="shared" si="17"/>
        <v>-1.3645290257813421E-2</v>
      </c>
      <c r="AB83" s="57">
        <f t="shared" si="18"/>
        <v>-1.4948172732383662E-2</v>
      </c>
      <c r="AC83" s="57">
        <f t="shared" si="19"/>
        <v>-4.5484251938160677E-2</v>
      </c>
      <c r="AD83" s="57">
        <f t="shared" si="20"/>
        <v>-2.3773288058533685E-2</v>
      </c>
    </row>
    <row r="84" spans="1:30" x14ac:dyDescent="0.35">
      <c r="A84" s="61">
        <v>45040</v>
      </c>
      <c r="B84">
        <v>270.42</v>
      </c>
      <c r="C84">
        <v>162.55000000000001</v>
      </c>
      <c r="D84">
        <v>171.48</v>
      </c>
      <c r="E84">
        <v>87.57</v>
      </c>
      <c r="F84">
        <v>281.77</v>
      </c>
      <c r="I84" s="61">
        <v>45040</v>
      </c>
      <c r="J84" s="57">
        <f t="shared" si="14"/>
        <v>-2.8433762994547872E-3</v>
      </c>
      <c r="K84" s="57">
        <f t="shared" si="14"/>
        <v>-1.5444558134466678E-2</v>
      </c>
      <c r="L84" s="57">
        <f t="shared" si="14"/>
        <v>1.3858119607848673E-2</v>
      </c>
      <c r="M84" s="57">
        <f t="shared" si="14"/>
        <v>-9.7728050535108007E-3</v>
      </c>
      <c r="N84" s="57">
        <f t="shared" si="14"/>
        <v>-1.4061162371853063E-2</v>
      </c>
      <c r="O84" s="57">
        <f t="shared" si="15"/>
        <v>-6.1125380839856594E-3</v>
      </c>
      <c r="P84" s="57">
        <v>3.4334763948497852E-3</v>
      </c>
      <c r="Q84" s="88">
        <v>-6.4999999999999891E-2</v>
      </c>
      <c r="R84">
        <v>4</v>
      </c>
      <c r="S84" s="63">
        <f t="shared" si="21"/>
        <v>3.4482758620689655E-3</v>
      </c>
      <c r="Y84" s="61">
        <v>45040</v>
      </c>
      <c r="Z84" s="57">
        <f t="shared" si="16"/>
        <v>-5.0261098620745853E-3</v>
      </c>
      <c r="AA84" s="57">
        <f t="shared" si="17"/>
        <v>-1.7456773697609288E-2</v>
      </c>
      <c r="AB84" s="57">
        <f t="shared" si="18"/>
        <v>1.3537047030508927E-2</v>
      </c>
      <c r="AC84" s="57">
        <f t="shared" si="19"/>
        <v>-1.1251590945575801E-2</v>
      </c>
      <c r="AD84" s="57">
        <f t="shared" si="20"/>
        <v>-1.5040520413085508E-2</v>
      </c>
    </row>
    <row r="85" spans="1:30" x14ac:dyDescent="0.35">
      <c r="A85" s="61">
        <v>45037</v>
      </c>
      <c r="B85">
        <v>271.19</v>
      </c>
      <c r="C85">
        <v>165.08</v>
      </c>
      <c r="D85">
        <v>169.12</v>
      </c>
      <c r="E85">
        <v>88.43</v>
      </c>
      <c r="F85">
        <v>285.76</v>
      </c>
      <c r="I85" s="61">
        <v>45037</v>
      </c>
      <c r="J85" s="57">
        <f t="shared" si="14"/>
        <v>5.5327076637705656E-4</v>
      </c>
      <c r="K85" s="57">
        <f t="shared" si="14"/>
        <v>1.2741355652839684E-2</v>
      </c>
      <c r="L85" s="57">
        <f t="shared" si="14"/>
        <v>-4.3071724846653553E-3</v>
      </c>
      <c r="M85" s="57">
        <f t="shared" si="14"/>
        <v>-1.8819867659302113E-2</v>
      </c>
      <c r="N85" s="57">
        <f t="shared" si="14"/>
        <v>-1.2240545707965717E-3</v>
      </c>
      <c r="O85" s="57">
        <f t="shared" si="15"/>
        <v>4.9420382877585082E-3</v>
      </c>
      <c r="P85" s="57">
        <v>6.8669527896995704E-3</v>
      </c>
      <c r="Q85" s="88">
        <v>-5.9999999999999894E-2</v>
      </c>
      <c r="R85">
        <v>8</v>
      </c>
      <c r="S85" s="63">
        <f t="shared" si="21"/>
        <v>6.8965517241379309E-3</v>
      </c>
      <c r="Y85" s="61">
        <v>45037</v>
      </c>
      <c r="Z85" s="57">
        <f t="shared" si="16"/>
        <v>-1.6294627962427414E-3</v>
      </c>
      <c r="AA85" s="57">
        <f t="shared" si="17"/>
        <v>1.0729140089697076E-2</v>
      </c>
      <c r="AB85" s="57">
        <f t="shared" si="18"/>
        <v>-4.6282450620051003E-3</v>
      </c>
      <c r="AC85" s="57">
        <f t="shared" si="19"/>
        <v>-2.0298653551367112E-2</v>
      </c>
      <c r="AD85" s="57">
        <f t="shared" si="20"/>
        <v>-2.203412612029017E-3</v>
      </c>
    </row>
    <row r="86" spans="1:30" x14ac:dyDescent="0.35">
      <c r="A86" s="61">
        <v>45036</v>
      </c>
      <c r="B86">
        <v>271.04000000000002</v>
      </c>
      <c r="C86">
        <v>162.99</v>
      </c>
      <c r="D86">
        <v>169.85</v>
      </c>
      <c r="E86">
        <v>90.11</v>
      </c>
      <c r="F86">
        <v>286.11</v>
      </c>
      <c r="I86" s="61">
        <v>45036</v>
      </c>
      <c r="J86" s="57">
        <f t="shared" si="14"/>
        <v>-3.0055864641703123E-2</v>
      </c>
      <c r="K86" s="57">
        <f t="shared" si="14"/>
        <v>-0.10254041923271046</v>
      </c>
      <c r="L86" s="57">
        <f t="shared" si="14"/>
        <v>-4.8747637132063809E-3</v>
      </c>
      <c r="M86" s="57">
        <f t="shared" si="14"/>
        <v>1.8883649043846353E-3</v>
      </c>
      <c r="N86" s="57">
        <f t="shared" si="14"/>
        <v>-8.1454084439675951E-3</v>
      </c>
      <c r="O86" s="57">
        <f t="shared" si="15"/>
        <v>-5.9400665986561074E-2</v>
      </c>
      <c r="P86" s="57">
        <v>5.1502145922746783E-3</v>
      </c>
      <c r="Q86" s="88">
        <v>-5.4999999999999896E-2</v>
      </c>
      <c r="R86">
        <v>6</v>
      </c>
      <c r="S86" s="63">
        <f t="shared" si="21"/>
        <v>5.1724137931034482E-3</v>
      </c>
      <c r="Y86" s="61">
        <v>45036</v>
      </c>
      <c r="Z86" s="57">
        <f t="shared" si="16"/>
        <v>-3.223859820432292E-2</v>
      </c>
      <c r="AA86" s="57">
        <f t="shared" si="17"/>
        <v>-0.10455263479585307</v>
      </c>
      <c r="AB86" s="57">
        <f t="shared" si="18"/>
        <v>-5.1958362905461259E-3</v>
      </c>
      <c r="AC86" s="57">
        <f t="shared" si="19"/>
        <v>4.0957901231963617E-4</v>
      </c>
      <c r="AD86" s="57">
        <f t="shared" si="20"/>
        <v>-9.124766485200041E-3</v>
      </c>
    </row>
    <row r="87" spans="1:30" x14ac:dyDescent="0.35">
      <c r="A87" s="61">
        <v>45035</v>
      </c>
      <c r="B87">
        <v>279.31</v>
      </c>
      <c r="C87">
        <v>180.59</v>
      </c>
      <c r="D87">
        <v>170.68</v>
      </c>
      <c r="E87">
        <v>89.94</v>
      </c>
      <c r="F87">
        <v>288.45</v>
      </c>
      <c r="I87" s="61">
        <v>45035</v>
      </c>
      <c r="J87" s="57">
        <f t="shared" si="14"/>
        <v>9.4968158626666504E-3</v>
      </c>
      <c r="K87" s="57">
        <f t="shared" si="14"/>
        <v>-2.0389854099279486E-2</v>
      </c>
      <c r="L87" s="57">
        <f t="shared" si="14"/>
        <v>9.3786642278969993E-4</v>
      </c>
      <c r="M87" s="57">
        <f t="shared" si="14"/>
        <v>1.7805479887753009E-3</v>
      </c>
      <c r="N87" s="57">
        <f t="shared" si="14"/>
        <v>2.7738289418866382E-4</v>
      </c>
      <c r="O87" s="57">
        <f t="shared" si="15"/>
        <v>-8.1413037814450986E-3</v>
      </c>
      <c r="P87" s="57">
        <v>3.4334763948497852E-3</v>
      </c>
      <c r="Q87" s="88">
        <v>-4.9999999999999899E-2</v>
      </c>
      <c r="R87">
        <v>4</v>
      </c>
      <c r="S87" s="63">
        <f t="shared" si="21"/>
        <v>3.4482758620689655E-3</v>
      </c>
      <c r="Y87" s="61">
        <v>45035</v>
      </c>
      <c r="Z87" s="57">
        <f t="shared" si="16"/>
        <v>7.3140823000468523E-3</v>
      </c>
      <c r="AA87" s="57">
        <f t="shared" si="17"/>
        <v>-2.2402069662422096E-2</v>
      </c>
      <c r="AB87" s="57">
        <f t="shared" si="18"/>
        <v>6.1679384544995487E-4</v>
      </c>
      <c r="AC87" s="57">
        <f t="shared" si="19"/>
        <v>3.0176209671030178E-4</v>
      </c>
      <c r="AD87" s="57">
        <f t="shared" si="20"/>
        <v>-7.0197514704378142E-4</v>
      </c>
    </row>
    <row r="88" spans="1:30" x14ac:dyDescent="0.35">
      <c r="A88" s="61">
        <v>45034</v>
      </c>
      <c r="B88">
        <v>276.67</v>
      </c>
      <c r="C88">
        <v>184.31</v>
      </c>
      <c r="D88">
        <v>170.52</v>
      </c>
      <c r="E88">
        <v>89.78</v>
      </c>
      <c r="F88">
        <v>288.37</v>
      </c>
      <c r="I88" s="61">
        <v>45034</v>
      </c>
      <c r="J88" s="57">
        <f t="shared" si="14"/>
        <v>2.4329429913626223E-2</v>
      </c>
      <c r="K88" s="57">
        <f t="shared" si="14"/>
        <v>-1.4703375160226897E-2</v>
      </c>
      <c r="L88" s="57">
        <f t="shared" si="14"/>
        <v>-2.3430188788145343E-3</v>
      </c>
      <c r="M88" s="57">
        <f t="shared" si="14"/>
        <v>-1.0019483164960686E-3</v>
      </c>
      <c r="N88" s="57">
        <f t="shared" si="14"/>
        <v>-1.4900292099613503E-3</v>
      </c>
      <c r="O88" s="57">
        <f t="shared" si="15"/>
        <v>-3.1372673154342252E-3</v>
      </c>
      <c r="P88" s="57">
        <v>1.2875536480686695E-2</v>
      </c>
      <c r="Q88" s="88">
        <v>-4.4999999999999901E-2</v>
      </c>
      <c r="R88">
        <v>15</v>
      </c>
      <c r="S88" s="63">
        <f t="shared" si="21"/>
        <v>1.2931034482758621E-2</v>
      </c>
      <c r="Y88" s="61">
        <v>45034</v>
      </c>
      <c r="Z88" s="57">
        <f t="shared" si="16"/>
        <v>2.2146696351006426E-2</v>
      </c>
      <c r="AA88" s="57">
        <f t="shared" si="17"/>
        <v>-1.6715590723369506E-2</v>
      </c>
      <c r="AB88" s="57">
        <f t="shared" si="18"/>
        <v>-2.6640914561542792E-3</v>
      </c>
      <c r="AC88" s="57">
        <f t="shared" si="19"/>
        <v>-2.4807342085610678E-3</v>
      </c>
      <c r="AD88" s="57">
        <f t="shared" si="20"/>
        <v>-2.4693872511937958E-3</v>
      </c>
    </row>
    <row r="89" spans="1:30" x14ac:dyDescent="0.35">
      <c r="A89" s="61">
        <v>45033</v>
      </c>
      <c r="B89">
        <v>270.02</v>
      </c>
      <c r="C89">
        <v>187.04</v>
      </c>
      <c r="D89">
        <v>170.92</v>
      </c>
      <c r="E89">
        <v>89.87</v>
      </c>
      <c r="F89">
        <v>288.8</v>
      </c>
      <c r="I89" s="61">
        <v>45033</v>
      </c>
      <c r="J89" s="57">
        <f t="shared" si="14"/>
        <v>9.0774432836268869E-3</v>
      </c>
      <c r="K89" s="57">
        <f t="shared" si="14"/>
        <v>1.0966672645433396E-2</v>
      </c>
      <c r="L89" s="57">
        <f t="shared" si="14"/>
        <v>-8.8537391031097579E-3</v>
      </c>
      <c r="M89" s="57">
        <f t="shared" si="14"/>
        <v>-2.0703305264397561E-2</v>
      </c>
      <c r="N89" s="57">
        <f t="shared" si="14"/>
        <v>9.2532054804831763E-3</v>
      </c>
      <c r="O89" s="57">
        <f t="shared" si="15"/>
        <v>5.0394821077723575E-3</v>
      </c>
      <c r="P89" s="57">
        <v>1.2875536480686695E-2</v>
      </c>
      <c r="Q89" s="88">
        <v>-3.9999999999999904E-2</v>
      </c>
      <c r="R89">
        <v>15</v>
      </c>
      <c r="S89" s="63">
        <f t="shared" si="21"/>
        <v>1.2931034482758621E-2</v>
      </c>
      <c r="Y89" s="61">
        <v>45033</v>
      </c>
      <c r="Z89" s="57">
        <f t="shared" si="16"/>
        <v>6.8947097210070888E-3</v>
      </c>
      <c r="AA89" s="57">
        <f t="shared" si="17"/>
        <v>8.9544570822907878E-3</v>
      </c>
      <c r="AB89" s="57">
        <f t="shared" si="18"/>
        <v>-9.1748116804495038E-3</v>
      </c>
      <c r="AC89" s="57">
        <f t="shared" si="19"/>
        <v>-2.2182091156462559E-2</v>
      </c>
      <c r="AD89" s="57">
        <f t="shared" si="20"/>
        <v>8.2738474392507304E-3</v>
      </c>
    </row>
    <row r="90" spans="1:30" x14ac:dyDescent="0.35">
      <c r="A90" s="61">
        <v>45030</v>
      </c>
      <c r="B90">
        <v>267.58</v>
      </c>
      <c r="C90">
        <v>185</v>
      </c>
      <c r="D90">
        <v>172.44</v>
      </c>
      <c r="E90">
        <v>91.75</v>
      </c>
      <c r="F90">
        <v>286.14</v>
      </c>
      <c r="I90" s="61">
        <v>45030</v>
      </c>
      <c r="J90" s="57">
        <f t="shared" si="14"/>
        <v>1.1085963106687854E-2</v>
      </c>
      <c r="K90" s="57">
        <f t="shared" si="14"/>
        <v>-4.8530696490735889E-3</v>
      </c>
      <c r="L90" s="57">
        <f t="shared" si="14"/>
        <v>2.0317541021141372E-3</v>
      </c>
      <c r="M90" s="57">
        <f t="shared" si="14"/>
        <v>-3.6988727985959942E-3</v>
      </c>
      <c r="N90" s="57">
        <f t="shared" si="14"/>
        <v>-1.2847845048633726E-2</v>
      </c>
      <c r="O90" s="57">
        <f t="shared" si="15"/>
        <v>-3.1528966894375733E-4</v>
      </c>
      <c r="P90" s="57">
        <v>1.5450643776824034E-2</v>
      </c>
      <c r="Q90" s="88">
        <v>-3.4999999999999906E-2</v>
      </c>
      <c r="R90">
        <v>18</v>
      </c>
      <c r="S90" s="63">
        <f t="shared" si="21"/>
        <v>1.5517241379310345E-2</v>
      </c>
      <c r="Y90" s="61">
        <v>45030</v>
      </c>
      <c r="Z90" s="57">
        <f t="shared" si="16"/>
        <v>8.9032295440680566E-3</v>
      </c>
      <c r="AA90" s="57">
        <f t="shared" si="17"/>
        <v>-6.8652852122161982E-3</v>
      </c>
      <c r="AB90" s="57">
        <f t="shared" si="18"/>
        <v>1.7106815247743923E-3</v>
      </c>
      <c r="AC90" s="57">
        <f t="shared" si="19"/>
        <v>-5.1776586906609936E-3</v>
      </c>
      <c r="AD90" s="57">
        <f t="shared" si="20"/>
        <v>-1.3827203089866172E-2</v>
      </c>
    </row>
    <row r="91" spans="1:30" x14ac:dyDescent="0.35">
      <c r="A91" s="61">
        <v>45029</v>
      </c>
      <c r="B91">
        <v>264.63</v>
      </c>
      <c r="C91">
        <v>185.9</v>
      </c>
      <c r="D91">
        <v>172.09</v>
      </c>
      <c r="E91">
        <v>92.09</v>
      </c>
      <c r="F91">
        <v>289.83999999999997</v>
      </c>
      <c r="I91" s="61">
        <v>45029</v>
      </c>
      <c r="J91" s="57">
        <f t="shared" si="14"/>
        <v>-1.208504999985755E-3</v>
      </c>
      <c r="K91" s="57">
        <f t="shared" si="14"/>
        <v>2.92565348573895E-2</v>
      </c>
      <c r="L91" s="57">
        <f t="shared" si="14"/>
        <v>1.3278543205602338E-2</v>
      </c>
      <c r="M91" s="57">
        <f t="shared" si="14"/>
        <v>-2.6027560512608171E-3</v>
      </c>
      <c r="N91" s="57">
        <f t="shared" si="14"/>
        <v>2.2152197409741545E-2</v>
      </c>
      <c r="O91" s="57">
        <f t="shared" si="15"/>
        <v>1.8213246792287068E-2</v>
      </c>
      <c r="P91" s="57">
        <v>2.4892703862660945E-2</v>
      </c>
      <c r="Q91" s="88">
        <v>-2.9999999999999905E-2</v>
      </c>
      <c r="R91">
        <v>29</v>
      </c>
      <c r="S91" s="63">
        <f t="shared" si="21"/>
        <v>2.5000000000000001E-2</v>
      </c>
      <c r="Y91" s="61">
        <v>45029</v>
      </c>
      <c r="Z91" s="57">
        <f t="shared" si="16"/>
        <v>-3.3912385626055528E-3</v>
      </c>
      <c r="AA91" s="57">
        <f t="shared" si="17"/>
        <v>2.724431929424689E-2</v>
      </c>
      <c r="AB91" s="57">
        <f t="shared" si="18"/>
        <v>1.2957470628262592E-2</v>
      </c>
      <c r="AC91" s="57">
        <f t="shared" si="19"/>
        <v>-4.0815419433258161E-3</v>
      </c>
      <c r="AD91" s="57">
        <f t="shared" si="20"/>
        <v>2.1172839368509101E-2</v>
      </c>
    </row>
    <row r="92" spans="1:30" x14ac:dyDescent="0.35">
      <c r="A92" s="61">
        <v>45028</v>
      </c>
      <c r="B92">
        <v>264.95</v>
      </c>
      <c r="C92">
        <v>180.54</v>
      </c>
      <c r="D92">
        <v>169.82</v>
      </c>
      <c r="E92">
        <v>92.33</v>
      </c>
      <c r="F92">
        <v>283.49</v>
      </c>
      <c r="I92" s="61">
        <v>45028</v>
      </c>
      <c r="J92" s="57">
        <f t="shared" si="14"/>
        <v>-2.5120581516236116E-2</v>
      </c>
      <c r="K92" s="57">
        <f t="shared" si="14"/>
        <v>-3.40326313012028E-2</v>
      </c>
      <c r="L92" s="57">
        <f t="shared" si="14"/>
        <v>3.5394090748625999E-3</v>
      </c>
      <c r="M92" s="57">
        <f t="shared" si="14"/>
        <v>-1.8244764504449021E-2</v>
      </c>
      <c r="N92" s="57">
        <f t="shared" si="14"/>
        <v>2.3308387441887124E-3</v>
      </c>
      <c r="O92" s="57">
        <f t="shared" si="15"/>
        <v>-2.2095208582769303E-2</v>
      </c>
      <c r="P92" s="57">
        <v>2.4034334763948499E-2</v>
      </c>
      <c r="Q92" s="88">
        <v>-2.4999999999999904E-2</v>
      </c>
      <c r="R92">
        <v>28</v>
      </c>
      <c r="S92" s="63">
        <f t="shared" si="21"/>
        <v>2.4137931034482758E-2</v>
      </c>
      <c r="Y92" s="61">
        <v>45028</v>
      </c>
      <c r="Z92" s="57">
        <f t="shared" si="16"/>
        <v>-2.7303315078855913E-2</v>
      </c>
      <c r="AA92" s="57">
        <f t="shared" si="17"/>
        <v>-3.6044846864345406E-2</v>
      </c>
      <c r="AB92" s="57">
        <f t="shared" si="18"/>
        <v>3.218336497522855E-3</v>
      </c>
      <c r="AC92" s="57">
        <f t="shared" si="19"/>
        <v>-1.9723550396514019E-2</v>
      </c>
      <c r="AD92" s="57">
        <f t="shared" si="20"/>
        <v>1.3514807029562672E-3</v>
      </c>
    </row>
    <row r="93" spans="1:30" x14ac:dyDescent="0.35">
      <c r="A93" s="61">
        <v>45027</v>
      </c>
      <c r="B93">
        <v>271.69</v>
      </c>
      <c r="C93">
        <v>186.79</v>
      </c>
      <c r="D93">
        <v>169.22</v>
      </c>
      <c r="E93">
        <v>94.03</v>
      </c>
      <c r="F93">
        <v>282.83</v>
      </c>
      <c r="I93" s="61">
        <v>45027</v>
      </c>
      <c r="J93" s="57">
        <f t="shared" si="14"/>
        <v>-1.4977996088765903E-2</v>
      </c>
      <c r="K93" s="57">
        <f t="shared" si="14"/>
        <v>1.2281328617420638E-2</v>
      </c>
      <c r="L93" s="57">
        <f t="shared" si="14"/>
        <v>5.5109617713729056E-3</v>
      </c>
      <c r="M93" s="57">
        <f t="shared" si="14"/>
        <v>-1.5302921181643812E-2</v>
      </c>
      <c r="N93" s="57">
        <f t="shared" si="14"/>
        <v>-2.2929248917307413E-2</v>
      </c>
      <c r="O93" s="57">
        <f t="shared" si="15"/>
        <v>3.1490527741399707E-3</v>
      </c>
      <c r="P93" s="57">
        <v>3.4334763948497854E-2</v>
      </c>
      <c r="Q93" s="88">
        <v>-1.9999999999999903E-2</v>
      </c>
      <c r="R93">
        <v>40</v>
      </c>
      <c r="S93" s="63">
        <f t="shared" si="21"/>
        <v>3.4482758620689655E-2</v>
      </c>
      <c r="Y93" s="61">
        <v>45027</v>
      </c>
      <c r="Z93" s="57">
        <f t="shared" si="16"/>
        <v>-1.7160729651385702E-2</v>
      </c>
      <c r="AA93" s="57">
        <f t="shared" si="17"/>
        <v>1.026911305427803E-2</v>
      </c>
      <c r="AB93" s="57">
        <f t="shared" si="18"/>
        <v>5.1898891940331607E-3</v>
      </c>
      <c r="AC93" s="57">
        <f t="shared" si="19"/>
        <v>-1.678170707370881E-2</v>
      </c>
      <c r="AD93" s="57">
        <f t="shared" si="20"/>
        <v>-2.3908606958539858E-2</v>
      </c>
    </row>
    <row r="94" spans="1:30" x14ac:dyDescent="0.35">
      <c r="A94" s="61">
        <v>45026</v>
      </c>
      <c r="B94">
        <v>275.79000000000002</v>
      </c>
      <c r="C94">
        <v>184.51</v>
      </c>
      <c r="D94">
        <v>168.29</v>
      </c>
      <c r="E94">
        <v>95.48</v>
      </c>
      <c r="F94">
        <v>289.39</v>
      </c>
      <c r="I94" s="61">
        <v>45026</v>
      </c>
      <c r="J94" s="57">
        <f t="shared" si="14"/>
        <v>1.9848315275571536E-2</v>
      </c>
      <c r="K94" s="57">
        <f t="shared" si="14"/>
        <v>-2.976434267093262E-3</v>
      </c>
      <c r="L94" s="57">
        <f t="shared" si="14"/>
        <v>3.8102088127443356E-3</v>
      </c>
      <c r="M94" s="57">
        <f t="shared" si="14"/>
        <v>3.2032533881082133E-2</v>
      </c>
      <c r="N94" s="57">
        <f t="shared" si="14"/>
        <v>-7.6077407843043966E-3</v>
      </c>
      <c r="O94" s="57">
        <f t="shared" si="15"/>
        <v>4.180885036302086E-3</v>
      </c>
      <c r="P94" s="57">
        <v>4.8068669527896998E-2</v>
      </c>
      <c r="Q94" s="88">
        <v>-1.4999999999999902E-2</v>
      </c>
      <c r="R94">
        <v>56</v>
      </c>
      <c r="S94" s="63">
        <f t="shared" si="21"/>
        <v>4.8275862068965517E-2</v>
      </c>
      <c r="Y94" s="61">
        <v>45026</v>
      </c>
      <c r="Z94" s="57">
        <f t="shared" si="16"/>
        <v>1.7665581712951739E-2</v>
      </c>
      <c r="AA94" s="57">
        <f t="shared" si="17"/>
        <v>-4.9886498302358709E-3</v>
      </c>
      <c r="AB94" s="57">
        <f t="shared" si="18"/>
        <v>3.4891362354045907E-3</v>
      </c>
      <c r="AC94" s="57">
        <f t="shared" si="19"/>
        <v>3.0553747989017135E-2</v>
      </c>
      <c r="AD94" s="57">
        <f t="shared" si="20"/>
        <v>-8.5870988255368416E-3</v>
      </c>
    </row>
    <row r="95" spans="1:30" x14ac:dyDescent="0.35">
      <c r="A95" s="61">
        <v>45022</v>
      </c>
      <c r="B95">
        <v>270.37</v>
      </c>
      <c r="C95">
        <v>185.06</v>
      </c>
      <c r="D95">
        <v>167.65</v>
      </c>
      <c r="E95">
        <v>92.47</v>
      </c>
      <c r="F95">
        <v>291.60000000000002</v>
      </c>
      <c r="I95" s="61">
        <v>45022</v>
      </c>
      <c r="J95" s="57">
        <f t="shared" si="14"/>
        <v>5.7865809302459787E-3</v>
      </c>
      <c r="K95" s="57">
        <f t="shared" si="14"/>
        <v>-2.4825961263920913E-3</v>
      </c>
      <c r="L95" s="57">
        <f t="shared" si="14"/>
        <v>-1.3213832532832792E-2</v>
      </c>
      <c r="M95" s="57">
        <f t="shared" si="14"/>
        <v>-9.7281529587396013E-4</v>
      </c>
      <c r="N95" s="57">
        <f t="shared" si="14"/>
        <v>2.5212294926951224E-2</v>
      </c>
      <c r="O95" s="57">
        <f t="shared" si="15"/>
        <v>-2.2294948153629237E-3</v>
      </c>
      <c r="P95" s="57">
        <v>6.6094420600858364E-2</v>
      </c>
      <c r="Q95" s="88">
        <v>-9.9999999999999013E-3</v>
      </c>
      <c r="R95">
        <v>77</v>
      </c>
      <c r="S95" s="63">
        <f t="shared" si="21"/>
        <v>6.637931034482758E-2</v>
      </c>
      <c r="Y95" s="61">
        <v>45022</v>
      </c>
      <c r="Z95" s="57">
        <f t="shared" si="16"/>
        <v>3.6038473676261807E-3</v>
      </c>
      <c r="AA95" s="57">
        <f t="shared" si="17"/>
        <v>-4.4948116895346998E-3</v>
      </c>
      <c r="AB95" s="57">
        <f t="shared" si="18"/>
        <v>-1.3534905110172538E-2</v>
      </c>
      <c r="AC95" s="57">
        <f t="shared" si="19"/>
        <v>-2.4516011879389594E-3</v>
      </c>
      <c r="AD95" s="57">
        <f t="shared" si="20"/>
        <v>2.423293688571878E-2</v>
      </c>
    </row>
    <row r="96" spans="1:30" x14ac:dyDescent="0.35">
      <c r="A96" s="61">
        <v>45021</v>
      </c>
      <c r="B96">
        <v>268.81</v>
      </c>
      <c r="C96">
        <v>185.52</v>
      </c>
      <c r="D96">
        <v>169.88</v>
      </c>
      <c r="E96">
        <v>92.56</v>
      </c>
      <c r="F96">
        <v>284.33999999999997</v>
      </c>
      <c r="I96" s="61">
        <v>45021</v>
      </c>
      <c r="J96" s="57">
        <f t="shared" si="14"/>
        <v>-2.1055734257440915E-2</v>
      </c>
      <c r="K96" s="57">
        <f t="shared" si="14"/>
        <v>-3.7348958864861677E-2</v>
      </c>
      <c r="L96" s="57">
        <f t="shared" si="14"/>
        <v>4.9569321372690926E-3</v>
      </c>
      <c r="M96" s="57">
        <f t="shared" si="14"/>
        <v>-3.5136024203484065E-2</v>
      </c>
      <c r="N96" s="57">
        <f t="shared" si="14"/>
        <v>-9.938491658678961E-3</v>
      </c>
      <c r="O96" s="57">
        <f t="shared" si="15"/>
        <v>-2.3613031998458888E-2</v>
      </c>
      <c r="P96" s="57">
        <v>8.4120171673819744E-2</v>
      </c>
      <c r="Q96" s="88">
        <v>-4.9999999999999012E-3</v>
      </c>
      <c r="R96">
        <v>98</v>
      </c>
      <c r="S96" s="63">
        <f t="shared" si="21"/>
        <v>8.4482758620689657E-2</v>
      </c>
      <c r="Y96" s="61">
        <v>45021</v>
      </c>
      <c r="Z96" s="57">
        <f t="shared" si="16"/>
        <v>-2.3238467820060713E-2</v>
      </c>
      <c r="AA96" s="57">
        <f t="shared" si="17"/>
        <v>-3.9361174428004284E-2</v>
      </c>
      <c r="AB96" s="57">
        <f t="shared" si="18"/>
        <v>4.6358595599293477E-3</v>
      </c>
      <c r="AC96" s="57">
        <f t="shared" si="19"/>
        <v>-3.6614810095549066E-2</v>
      </c>
      <c r="AD96" s="57">
        <f t="shared" si="20"/>
        <v>-1.0917849699911407E-2</v>
      </c>
    </row>
    <row r="97" spans="1:30" x14ac:dyDescent="0.35">
      <c r="A97" s="61">
        <v>45020</v>
      </c>
      <c r="B97">
        <v>274.52999999999997</v>
      </c>
      <c r="C97">
        <v>192.58</v>
      </c>
      <c r="D97">
        <v>169.04</v>
      </c>
      <c r="E97">
        <v>95.87</v>
      </c>
      <c r="F97">
        <v>287.18</v>
      </c>
      <c r="I97" s="61">
        <v>45020</v>
      </c>
      <c r="J97" s="57">
        <f t="shared" si="14"/>
        <v>-1.8478276672200446E-2</v>
      </c>
      <c r="K97" s="57">
        <f t="shared" si="14"/>
        <v>-1.1307723429670544E-2</v>
      </c>
      <c r="L97" s="57">
        <f t="shared" si="14"/>
        <v>-5.3689028343236892E-3</v>
      </c>
      <c r="M97" s="57">
        <f t="shared" si="14"/>
        <v>-7.1714697003707924E-3</v>
      </c>
      <c r="N97" s="57">
        <f t="shared" si="14"/>
        <v>-1.7409167711666745E-4</v>
      </c>
      <c r="O97" s="57">
        <f t="shared" si="15"/>
        <v>-1.092386346781872E-2</v>
      </c>
      <c r="P97" s="57">
        <v>0.10987124463519313</v>
      </c>
      <c r="Q97" s="88">
        <v>9.8879238130678004E-17</v>
      </c>
      <c r="R97">
        <v>128</v>
      </c>
      <c r="S97" s="63">
        <f t="shared" si="21"/>
        <v>0.1103448275862069</v>
      </c>
      <c r="Y97" s="61">
        <v>45020</v>
      </c>
      <c r="Z97" s="57">
        <f t="shared" si="16"/>
        <v>-2.0661010234820244E-2</v>
      </c>
      <c r="AA97" s="57">
        <f t="shared" si="17"/>
        <v>-1.3319938992813153E-2</v>
      </c>
      <c r="AB97" s="57">
        <f t="shared" si="18"/>
        <v>-5.6899754116634341E-3</v>
      </c>
      <c r="AC97" s="57">
        <f t="shared" si="19"/>
        <v>-8.6502555924357922E-3</v>
      </c>
      <c r="AD97" s="57">
        <f t="shared" si="20"/>
        <v>-1.1534497183491128E-3</v>
      </c>
    </row>
    <row r="98" spans="1:30" x14ac:dyDescent="0.35">
      <c r="A98" s="61">
        <v>45019</v>
      </c>
      <c r="B98">
        <v>279.64999999999998</v>
      </c>
      <c r="C98">
        <v>194.77</v>
      </c>
      <c r="D98">
        <v>169.95</v>
      </c>
      <c r="E98">
        <v>96.56</v>
      </c>
      <c r="F98">
        <v>287.23</v>
      </c>
      <c r="I98" s="61">
        <v>45019</v>
      </c>
      <c r="J98" s="57">
        <f t="shared" si="14"/>
        <v>6.7453881395316551E-3</v>
      </c>
      <c r="K98" s="57">
        <f t="shared" si="14"/>
        <v>-6.311917476187355E-2</v>
      </c>
      <c r="L98" s="57">
        <f t="shared" si="14"/>
        <v>4.0772961692767222E-2</v>
      </c>
      <c r="M98" s="57">
        <f t="shared" si="14"/>
        <v>-1.4904937491812417E-2</v>
      </c>
      <c r="N98" s="57">
        <f t="shared" si="14"/>
        <v>-3.7183161010089973E-3</v>
      </c>
      <c r="O98" s="57">
        <f t="shared" si="15"/>
        <v>-2.2171071215006995E-2</v>
      </c>
      <c r="P98" s="57">
        <v>8.5836909871244635E-2</v>
      </c>
      <c r="Q98" s="88">
        <v>5.000000000000099E-3</v>
      </c>
      <c r="R98">
        <v>100</v>
      </c>
      <c r="S98" s="63">
        <f t="shared" si="21"/>
        <v>8.6206896551724144E-2</v>
      </c>
      <c r="Y98" s="61">
        <v>45019</v>
      </c>
      <c r="Z98" s="57">
        <f t="shared" si="16"/>
        <v>4.562654576911857E-3</v>
      </c>
      <c r="AA98" s="57">
        <f t="shared" si="17"/>
        <v>-6.5131390325016164E-2</v>
      </c>
      <c r="AB98" s="57">
        <f t="shared" si="18"/>
        <v>4.0451889115427478E-2</v>
      </c>
      <c r="AC98" s="57">
        <f t="shared" si="19"/>
        <v>-1.6383723383877415E-2</v>
      </c>
      <c r="AD98" s="57">
        <f t="shared" si="20"/>
        <v>-4.6976741422414424E-3</v>
      </c>
    </row>
    <row r="99" spans="1:30" x14ac:dyDescent="0.35">
      <c r="A99" s="61">
        <v>45016</v>
      </c>
      <c r="B99">
        <v>277.77</v>
      </c>
      <c r="C99">
        <v>207.46</v>
      </c>
      <c r="D99">
        <v>163.16</v>
      </c>
      <c r="E99">
        <v>98.01</v>
      </c>
      <c r="F99">
        <v>288.3</v>
      </c>
      <c r="I99" s="61">
        <v>45016</v>
      </c>
      <c r="J99" s="57">
        <f t="shared" si="14"/>
        <v>1.4285957247476434E-2</v>
      </c>
      <c r="K99" s="57">
        <f t="shared" si="14"/>
        <v>6.0504123918977325E-2</v>
      </c>
      <c r="L99" s="57">
        <f t="shared" si="14"/>
        <v>4.7304649723616003E-3</v>
      </c>
      <c r="M99" s="57">
        <f t="shared" si="14"/>
        <v>1.3272757066176578E-3</v>
      </c>
      <c r="N99" s="57">
        <f t="shared" si="14"/>
        <v>1.4851325641220549E-2</v>
      </c>
      <c r="O99" s="57">
        <f t="shared" si="15"/>
        <v>3.5181936866231299E-2</v>
      </c>
      <c r="P99" s="57">
        <v>9.8712446351931327E-2</v>
      </c>
      <c r="Q99" s="88">
        <v>1.0000000000000099E-2</v>
      </c>
      <c r="R99">
        <v>115</v>
      </c>
      <c r="S99" s="63">
        <f t="shared" si="21"/>
        <v>9.9137931034482762E-2</v>
      </c>
      <c r="Y99" s="61">
        <v>45016</v>
      </c>
      <c r="Z99" s="57">
        <f t="shared" si="16"/>
        <v>1.2103223684856636E-2</v>
      </c>
      <c r="AA99" s="57">
        <f t="shared" si="17"/>
        <v>5.8491908355834718E-2</v>
      </c>
      <c r="AB99" s="57">
        <f t="shared" si="18"/>
        <v>4.4093923950218553E-3</v>
      </c>
      <c r="AC99" s="57">
        <f t="shared" si="19"/>
        <v>-1.5151018544734139E-4</v>
      </c>
      <c r="AD99" s="57">
        <f t="shared" si="20"/>
        <v>1.3871967599988103E-2</v>
      </c>
    </row>
    <row r="100" spans="1:30" x14ac:dyDescent="0.35">
      <c r="A100" s="61">
        <v>45015</v>
      </c>
      <c r="B100">
        <v>273.83</v>
      </c>
      <c r="C100">
        <v>195.28</v>
      </c>
      <c r="D100">
        <v>162.38999999999999</v>
      </c>
      <c r="E100">
        <v>97.88</v>
      </c>
      <c r="F100">
        <v>284.05</v>
      </c>
      <c r="I100" s="61">
        <v>45015</v>
      </c>
      <c r="J100" s="57">
        <f t="shared" si="14"/>
        <v>1.467828512719414E-2</v>
      </c>
      <c r="K100" s="57">
        <f t="shared" si="14"/>
        <v>7.1950151075294228E-3</v>
      </c>
      <c r="L100" s="57">
        <f t="shared" si="14"/>
        <v>9.4664280010731718E-3</v>
      </c>
      <c r="M100" s="57">
        <f t="shared" si="14"/>
        <v>1.8456986285294335E-2</v>
      </c>
      <c r="N100" s="57">
        <f t="shared" si="14"/>
        <v>1.2540904051967446E-2</v>
      </c>
      <c r="O100" s="57">
        <f t="shared" si="15"/>
        <v>9.773718309281608E-3</v>
      </c>
      <c r="P100" s="57">
        <v>7.4678111587982834E-2</v>
      </c>
      <c r="Q100" s="88">
        <v>1.50000000000001E-2</v>
      </c>
      <c r="R100">
        <v>87</v>
      </c>
      <c r="S100" s="63">
        <f t="shared" si="21"/>
        <v>7.4999999999999997E-2</v>
      </c>
      <c r="Y100" s="61">
        <v>45015</v>
      </c>
      <c r="Z100" s="57">
        <f t="shared" si="16"/>
        <v>1.2495551564574343E-2</v>
      </c>
      <c r="AA100" s="57">
        <f t="shared" si="17"/>
        <v>5.1827995443868135E-3</v>
      </c>
      <c r="AB100" s="57">
        <f t="shared" si="18"/>
        <v>9.1453554237334259E-3</v>
      </c>
      <c r="AC100" s="57">
        <f t="shared" si="19"/>
        <v>1.6978200393229337E-2</v>
      </c>
      <c r="AD100" s="57">
        <f t="shared" si="20"/>
        <v>1.1561546010735E-2</v>
      </c>
    </row>
    <row r="101" spans="1:30" x14ac:dyDescent="0.35">
      <c r="A101" s="61">
        <v>45014</v>
      </c>
      <c r="B101">
        <v>269.83999999999997</v>
      </c>
      <c r="C101">
        <v>193.88</v>
      </c>
      <c r="D101">
        <v>160.86000000000001</v>
      </c>
      <c r="E101">
        <v>96.09</v>
      </c>
      <c r="F101">
        <v>280.51</v>
      </c>
      <c r="I101" s="61">
        <v>45014</v>
      </c>
      <c r="J101" s="57">
        <f t="shared" si="14"/>
        <v>2.1501371450308084E-2</v>
      </c>
      <c r="K101" s="57">
        <f t="shared" si="14"/>
        <v>2.4487609878847183E-2</v>
      </c>
      <c r="L101" s="57">
        <f t="shared" si="14"/>
        <v>8.5531971412603179E-3</v>
      </c>
      <c r="M101" s="57">
        <f t="shared" si="14"/>
        <v>1.6050698631388357E-2</v>
      </c>
      <c r="N101" s="57">
        <f t="shared" si="14"/>
        <v>1.9002263205408682E-2</v>
      </c>
      <c r="O101" s="57">
        <f t="shared" si="15"/>
        <v>1.985876039496139E-2</v>
      </c>
      <c r="P101" s="57">
        <v>7.2961373390557943E-2</v>
      </c>
      <c r="Q101" s="88">
        <v>2.0000000000000101E-2</v>
      </c>
      <c r="R101">
        <v>85</v>
      </c>
      <c r="S101" s="63">
        <f t="shared" si="21"/>
        <v>7.3275862068965511E-2</v>
      </c>
      <c r="Y101" s="61">
        <v>45014</v>
      </c>
      <c r="Z101" s="57">
        <f t="shared" si="16"/>
        <v>1.9318637887688287E-2</v>
      </c>
      <c r="AA101" s="57">
        <f t="shared" si="17"/>
        <v>2.2475394315704573E-2</v>
      </c>
      <c r="AB101" s="57">
        <f t="shared" si="18"/>
        <v>8.2321245639205721E-3</v>
      </c>
      <c r="AC101" s="57">
        <f t="shared" si="19"/>
        <v>1.4571912739323357E-2</v>
      </c>
      <c r="AD101" s="57">
        <f t="shared" si="20"/>
        <v>1.8022905164176237E-2</v>
      </c>
    </row>
    <row r="102" spans="1:30" x14ac:dyDescent="0.35">
      <c r="A102" s="61">
        <v>45013</v>
      </c>
      <c r="B102">
        <v>264.10000000000002</v>
      </c>
      <c r="C102">
        <v>189.19</v>
      </c>
      <c r="D102">
        <v>159.49</v>
      </c>
      <c r="E102">
        <v>94.56</v>
      </c>
      <c r="F102">
        <v>275.23</v>
      </c>
      <c r="I102" s="61">
        <v>45013</v>
      </c>
      <c r="J102" s="57">
        <f t="shared" si="14"/>
        <v>-4.5711343077722765E-3</v>
      </c>
      <c r="K102" s="57">
        <f t="shared" si="14"/>
        <v>-1.3753497635268667E-2</v>
      </c>
      <c r="L102" s="57">
        <f t="shared" si="14"/>
        <v>1.1603838343592828E-2</v>
      </c>
      <c r="M102" s="57">
        <f t="shared" si="14"/>
        <v>-2.1447701871630087E-2</v>
      </c>
      <c r="N102" s="57">
        <f t="shared" si="14"/>
        <v>-4.1696186295786652E-3</v>
      </c>
      <c r="O102" s="57">
        <f t="shared" si="15"/>
        <v>-6.1693137323971577E-3</v>
      </c>
      <c r="P102" s="57">
        <v>4.978540772532189E-2</v>
      </c>
      <c r="Q102" s="88">
        <v>2.5000000000000102E-2</v>
      </c>
      <c r="R102">
        <v>58</v>
      </c>
      <c r="S102" s="63">
        <f t="shared" si="21"/>
        <v>0.05</v>
      </c>
      <c r="Y102" s="61">
        <v>45013</v>
      </c>
      <c r="Z102" s="57">
        <f t="shared" si="16"/>
        <v>-6.7538678703920746E-3</v>
      </c>
      <c r="AA102" s="57">
        <f t="shared" si="17"/>
        <v>-1.5765713198411278E-2</v>
      </c>
      <c r="AB102" s="57">
        <f t="shared" si="18"/>
        <v>1.1282765766253082E-2</v>
      </c>
      <c r="AC102" s="57">
        <f t="shared" si="19"/>
        <v>-2.2926487763695085E-2</v>
      </c>
      <c r="AD102" s="57">
        <f t="shared" si="20"/>
        <v>-5.1489766708111102E-3</v>
      </c>
    </row>
    <row r="103" spans="1:30" x14ac:dyDescent="0.35">
      <c r="A103" s="61">
        <v>45012</v>
      </c>
      <c r="B103">
        <v>265.31</v>
      </c>
      <c r="C103">
        <v>191.81</v>
      </c>
      <c r="D103">
        <v>157.65</v>
      </c>
      <c r="E103">
        <v>96.61</v>
      </c>
      <c r="F103">
        <v>276.38</v>
      </c>
      <c r="I103" s="61">
        <v>45012</v>
      </c>
      <c r="J103" s="57">
        <f t="shared" si="14"/>
        <v>-9.3041376495324388E-3</v>
      </c>
      <c r="K103" s="57">
        <f t="shared" si="14"/>
        <v>7.3256567471083004E-3</v>
      </c>
      <c r="L103" s="57">
        <f t="shared" si="14"/>
        <v>1.0136837302454741E-2</v>
      </c>
      <c r="M103" s="57">
        <f t="shared" si="14"/>
        <v>-1.3774888861131526E-2</v>
      </c>
      <c r="N103" s="57">
        <f t="shared" si="14"/>
        <v>-1.5046517821102334E-2</v>
      </c>
      <c r="O103" s="57">
        <f t="shared" si="15"/>
        <v>3.1315771708758759E-3</v>
      </c>
      <c r="P103" s="57">
        <v>3.7768240343347637E-2</v>
      </c>
      <c r="Q103" s="88">
        <v>3.0000000000000103E-2</v>
      </c>
      <c r="R103">
        <v>44</v>
      </c>
      <c r="S103" s="63">
        <f t="shared" si="21"/>
        <v>3.793103448275862E-2</v>
      </c>
      <c r="Y103" s="61">
        <v>45012</v>
      </c>
      <c r="Z103" s="57">
        <f t="shared" si="16"/>
        <v>-1.1486871212152236E-2</v>
      </c>
      <c r="AA103" s="57">
        <f t="shared" si="17"/>
        <v>5.313441183965692E-3</v>
      </c>
      <c r="AB103" s="57">
        <f t="shared" si="18"/>
        <v>9.8157647251149952E-3</v>
      </c>
      <c r="AC103" s="57">
        <f t="shared" si="19"/>
        <v>-1.5253674753196526E-2</v>
      </c>
      <c r="AD103" s="57">
        <f t="shared" si="20"/>
        <v>-1.6025875862334778E-2</v>
      </c>
    </row>
    <row r="104" spans="1:30" x14ac:dyDescent="0.35">
      <c r="A104" s="61">
        <v>45009</v>
      </c>
      <c r="B104">
        <v>267.79000000000002</v>
      </c>
      <c r="C104">
        <v>190.41</v>
      </c>
      <c r="D104">
        <v>156.06</v>
      </c>
      <c r="E104">
        <v>97.95</v>
      </c>
      <c r="F104">
        <v>280.57</v>
      </c>
      <c r="I104" s="61">
        <v>45009</v>
      </c>
      <c r="J104" s="57">
        <f t="shared" si="14"/>
        <v>-1.5268037929020838E-2</v>
      </c>
      <c r="K104" s="57">
        <f t="shared" si="14"/>
        <v>-9.4609074086498251E-3</v>
      </c>
      <c r="L104" s="57">
        <f t="shared" si="14"/>
        <v>9.9170108905346707E-3</v>
      </c>
      <c r="M104" s="57">
        <f t="shared" si="14"/>
        <v>-2.3509128899542882E-2</v>
      </c>
      <c r="N104" s="57">
        <f t="shared" si="14"/>
        <v>1.0425904589784402E-2</v>
      </c>
      <c r="O104" s="57">
        <f t="shared" si="15"/>
        <v>-6.1172511912474664E-3</v>
      </c>
      <c r="P104" s="57">
        <v>2.4034334763948499E-2</v>
      </c>
      <c r="Q104" s="88">
        <v>3.50000000000001E-2</v>
      </c>
      <c r="R104">
        <v>28</v>
      </c>
      <c r="S104" s="63">
        <f t="shared" si="21"/>
        <v>2.4137931034482758E-2</v>
      </c>
      <c r="Y104" s="61">
        <v>45009</v>
      </c>
      <c r="Z104" s="57">
        <f t="shared" si="16"/>
        <v>-1.7450771491640635E-2</v>
      </c>
      <c r="AA104" s="57">
        <f t="shared" si="17"/>
        <v>-1.1473122971792434E-2</v>
      </c>
      <c r="AB104" s="57">
        <f t="shared" si="18"/>
        <v>9.5959383131949249E-3</v>
      </c>
      <c r="AC104" s="57">
        <f t="shared" si="19"/>
        <v>-2.498791479160788E-2</v>
      </c>
      <c r="AD104" s="57">
        <f t="shared" si="20"/>
        <v>9.4465465485519557E-3</v>
      </c>
    </row>
    <row r="105" spans="1:30" x14ac:dyDescent="0.35">
      <c r="A105" s="61">
        <v>45008</v>
      </c>
      <c r="B105">
        <v>271.91000000000003</v>
      </c>
      <c r="C105">
        <v>192.22</v>
      </c>
      <c r="D105">
        <v>154.52000000000001</v>
      </c>
      <c r="E105">
        <v>100.28</v>
      </c>
      <c r="F105">
        <v>277.66000000000003</v>
      </c>
      <c r="I105" s="61">
        <v>45008</v>
      </c>
      <c r="J105" s="57">
        <f t="shared" si="14"/>
        <v>2.6949580045553485E-2</v>
      </c>
      <c r="K105" s="57">
        <f t="shared" si="14"/>
        <v>5.5820892527163515E-3</v>
      </c>
      <c r="L105" s="57">
        <f t="shared" si="14"/>
        <v>-9.9810867563815183E-3</v>
      </c>
      <c r="M105" s="57">
        <f t="shared" si="14"/>
        <v>2.729371890240153E-2</v>
      </c>
      <c r="N105" s="57">
        <f t="shared" si="14"/>
        <v>1.9529668802541002E-2</v>
      </c>
      <c r="O105" s="57">
        <f t="shared" si="15"/>
        <v>7.6275953230259159E-3</v>
      </c>
      <c r="P105" s="57">
        <v>2.4892703862660945E-2</v>
      </c>
      <c r="Q105" s="88">
        <v>4.0000000000000098E-2</v>
      </c>
      <c r="R105">
        <v>29</v>
      </c>
      <c r="S105" s="63">
        <f t="shared" si="21"/>
        <v>2.5000000000000001E-2</v>
      </c>
      <c r="Y105" s="61">
        <v>45008</v>
      </c>
      <c r="Z105" s="57">
        <f t="shared" si="16"/>
        <v>2.4766846482933688E-2</v>
      </c>
      <c r="AA105" s="57">
        <f t="shared" si="17"/>
        <v>3.5698736895737426E-3</v>
      </c>
      <c r="AB105" s="57">
        <f t="shared" si="18"/>
        <v>-1.0302159333721264E-2</v>
      </c>
      <c r="AC105" s="57">
        <f t="shared" si="19"/>
        <v>2.5814933010336532E-2</v>
      </c>
      <c r="AD105" s="57">
        <f t="shared" si="20"/>
        <v>1.8550310761308558E-2</v>
      </c>
    </row>
    <row r="106" spans="1:30" x14ac:dyDescent="0.35">
      <c r="A106" s="61">
        <v>45007</v>
      </c>
      <c r="B106">
        <v>264.68</v>
      </c>
      <c r="C106">
        <v>191.15</v>
      </c>
      <c r="D106">
        <v>156.07</v>
      </c>
      <c r="E106">
        <v>97.58</v>
      </c>
      <c r="F106">
        <v>272.29000000000002</v>
      </c>
      <c r="I106" s="61">
        <v>45007</v>
      </c>
      <c r="J106" s="57">
        <f t="shared" si="14"/>
        <v>1.0215214050107497E-2</v>
      </c>
      <c r="K106" s="57">
        <f t="shared" si="14"/>
        <v>-3.3085105473906203E-2</v>
      </c>
      <c r="L106" s="57">
        <f t="shared" si="14"/>
        <v>-2.0547365030341287E-2</v>
      </c>
      <c r="M106" s="57">
        <f t="shared" si="14"/>
        <v>1.7053795557834928E-2</v>
      </c>
      <c r="N106" s="57">
        <f t="shared" si="14"/>
        <v>-5.4571893632506729E-3</v>
      </c>
      <c r="O106" s="57">
        <f t="shared" si="15"/>
        <v>-1.8912990378940314E-2</v>
      </c>
      <c r="P106" s="57">
        <v>1.8884120171673818E-2</v>
      </c>
      <c r="Q106" s="88">
        <v>4.5000000000000095E-2</v>
      </c>
      <c r="R106">
        <v>22</v>
      </c>
      <c r="S106" s="63">
        <f t="shared" si="21"/>
        <v>1.896551724137931E-2</v>
      </c>
      <c r="Y106" s="61">
        <v>45007</v>
      </c>
      <c r="Z106" s="57">
        <f t="shared" si="16"/>
        <v>8.0324804874876976E-3</v>
      </c>
      <c r="AA106" s="57">
        <f t="shared" si="17"/>
        <v>-3.5097321037048809E-2</v>
      </c>
      <c r="AB106" s="57">
        <f t="shared" si="18"/>
        <v>-2.0868437607681031E-2</v>
      </c>
      <c r="AC106" s="57">
        <f t="shared" si="19"/>
        <v>1.5575009665769928E-2</v>
      </c>
      <c r="AD106" s="57">
        <f t="shared" si="20"/>
        <v>-6.4365474044831179E-3</v>
      </c>
    </row>
    <row r="107" spans="1:30" x14ac:dyDescent="0.35">
      <c r="A107" s="61">
        <v>45006</v>
      </c>
      <c r="B107">
        <v>261.99</v>
      </c>
      <c r="C107">
        <v>197.58</v>
      </c>
      <c r="D107">
        <v>159.31</v>
      </c>
      <c r="E107">
        <v>95.93</v>
      </c>
      <c r="F107">
        <v>273.77999999999997</v>
      </c>
      <c r="I107" s="61">
        <v>45006</v>
      </c>
      <c r="J107" s="57">
        <f t="shared" si="14"/>
        <v>1.1478273394213452E-2</v>
      </c>
      <c r="K107" s="57">
        <f t="shared" si="14"/>
        <v>7.5292224849567199E-2</v>
      </c>
      <c r="L107" s="57">
        <f t="shared" si="14"/>
        <v>3.0140227906078468E-2</v>
      </c>
      <c r="M107" s="57">
        <f t="shared" si="14"/>
        <v>-9.1315359021238406E-3</v>
      </c>
      <c r="N107" s="57">
        <f t="shared" si="14"/>
        <v>5.6775669443967433E-3</v>
      </c>
      <c r="O107" s="57">
        <f t="shared" si="15"/>
        <v>4.7132434861032822E-2</v>
      </c>
      <c r="P107" s="57">
        <v>8.5836909871244635E-3</v>
      </c>
      <c r="Q107" s="88">
        <v>5.0000000000000093E-2</v>
      </c>
      <c r="R107">
        <v>10</v>
      </c>
      <c r="S107" s="63">
        <f t="shared" si="21"/>
        <v>8.6206896551724137E-3</v>
      </c>
      <c r="Y107" s="61">
        <v>45006</v>
      </c>
      <c r="Z107" s="57">
        <f t="shared" si="16"/>
        <v>9.2955398315936535E-3</v>
      </c>
      <c r="AA107" s="57">
        <f t="shared" si="17"/>
        <v>7.3280009286424586E-2</v>
      </c>
      <c r="AB107" s="57">
        <f t="shared" si="18"/>
        <v>2.9819155328738724E-2</v>
      </c>
      <c r="AC107" s="57">
        <f t="shared" si="19"/>
        <v>-1.061032179418884E-2</v>
      </c>
      <c r="AD107" s="57">
        <f t="shared" si="20"/>
        <v>4.6982089031642983E-3</v>
      </c>
    </row>
    <row r="108" spans="1:30" x14ac:dyDescent="0.35">
      <c r="A108" s="61">
        <v>45005</v>
      </c>
      <c r="B108">
        <v>259</v>
      </c>
      <c r="C108">
        <v>183.25</v>
      </c>
      <c r="D108">
        <v>154.58000000000001</v>
      </c>
      <c r="E108">
        <v>96.81</v>
      </c>
      <c r="F108">
        <v>272.23</v>
      </c>
      <c r="I108" s="61">
        <v>45005</v>
      </c>
      <c r="J108" s="57">
        <f t="shared" si="14"/>
        <v>6.7796869853787691E-3</v>
      </c>
      <c r="K108" s="57">
        <f t="shared" si="14"/>
        <v>1.7172528331293763E-2</v>
      </c>
      <c r="L108" s="57">
        <f t="shared" si="14"/>
        <v>1.4596896734082973E-2</v>
      </c>
      <c r="M108" s="57">
        <f t="shared" si="14"/>
        <v>-1.0583196646936783E-2</v>
      </c>
      <c r="N108" s="57">
        <f t="shared" si="14"/>
        <v>-2.6104516777849054E-2</v>
      </c>
      <c r="O108" s="57">
        <f t="shared" si="15"/>
        <v>1.2118352955165999E-2</v>
      </c>
      <c r="P108" s="57">
        <v>1.1158798283261802E-2</v>
      </c>
      <c r="Q108" s="88">
        <v>5.500000000000009E-2</v>
      </c>
      <c r="R108">
        <v>13</v>
      </c>
      <c r="S108" s="63">
        <f t="shared" si="21"/>
        <v>1.1206896551724138E-2</v>
      </c>
      <c r="Y108" s="61">
        <v>45005</v>
      </c>
      <c r="Z108" s="57">
        <f t="shared" si="16"/>
        <v>4.596953422758971E-3</v>
      </c>
      <c r="AA108" s="57">
        <f t="shared" si="17"/>
        <v>1.5160312768151154E-2</v>
      </c>
      <c r="AB108" s="57">
        <f t="shared" si="18"/>
        <v>1.4275824156743227E-2</v>
      </c>
      <c r="AC108" s="57">
        <f t="shared" si="19"/>
        <v>-1.2061982539001783E-2</v>
      </c>
      <c r="AD108" s="57">
        <f t="shared" si="20"/>
        <v>-2.7083874819081498E-2</v>
      </c>
    </row>
    <row r="109" spans="1:30" x14ac:dyDescent="0.35">
      <c r="A109" s="61">
        <v>45002</v>
      </c>
      <c r="B109">
        <v>257.25</v>
      </c>
      <c r="C109">
        <v>180.13</v>
      </c>
      <c r="D109">
        <v>152.34</v>
      </c>
      <c r="E109">
        <v>97.84</v>
      </c>
      <c r="F109">
        <v>279.43</v>
      </c>
      <c r="I109" s="61">
        <v>45002</v>
      </c>
      <c r="J109" s="57">
        <f t="shared" si="14"/>
        <v>7.1782776144132584E-3</v>
      </c>
      <c r="K109" s="57">
        <f t="shared" si="14"/>
        <v>-2.196321744366168E-2</v>
      </c>
      <c r="L109" s="57">
        <f t="shared" si="14"/>
        <v>-1.271908351029238E-2</v>
      </c>
      <c r="M109" s="57">
        <f t="shared" si="14"/>
        <v>1.2754750160444634E-2</v>
      </c>
      <c r="N109" s="57">
        <f t="shared" si="14"/>
        <v>1.1626573025626578E-2</v>
      </c>
      <c r="O109" s="57">
        <f t="shared" si="15"/>
        <v>-1.171230835214347E-2</v>
      </c>
      <c r="P109" s="57">
        <v>6.8669527896995704E-3</v>
      </c>
      <c r="Q109" s="88">
        <v>6.0000000000000088E-2</v>
      </c>
      <c r="R109">
        <v>8</v>
      </c>
      <c r="S109" s="63">
        <f t="shared" si="21"/>
        <v>6.8965517241379309E-3</v>
      </c>
      <c r="Y109" s="61">
        <v>45002</v>
      </c>
      <c r="Z109" s="57">
        <f t="shared" si="16"/>
        <v>4.9955440517934603E-3</v>
      </c>
      <c r="AA109" s="57">
        <f t="shared" si="17"/>
        <v>-2.3975433006804291E-2</v>
      </c>
      <c r="AB109" s="57">
        <f t="shared" si="18"/>
        <v>-1.3040156087632126E-2</v>
      </c>
      <c r="AC109" s="57">
        <f t="shared" si="19"/>
        <v>1.1275964268379634E-2</v>
      </c>
      <c r="AD109" s="57">
        <f t="shared" si="20"/>
        <v>1.0647214984394133E-2</v>
      </c>
    </row>
    <row r="110" spans="1:30" x14ac:dyDescent="0.35">
      <c r="A110" s="61">
        <v>45001</v>
      </c>
      <c r="B110">
        <v>255.41</v>
      </c>
      <c r="C110">
        <v>184.13</v>
      </c>
      <c r="D110">
        <v>154.29</v>
      </c>
      <c r="E110">
        <v>96.6</v>
      </c>
      <c r="F110">
        <v>276.2</v>
      </c>
      <c r="I110" s="61">
        <v>45001</v>
      </c>
      <c r="J110" s="57">
        <f t="shared" si="14"/>
        <v>5.277601498699936E-2</v>
      </c>
      <c r="K110" s="57">
        <f t="shared" si="14"/>
        <v>2.0188298790331252E-2</v>
      </c>
      <c r="L110" s="57">
        <f t="shared" si="14"/>
        <v>3.1808913833908767E-3</v>
      </c>
      <c r="M110" s="57">
        <f t="shared" si="14"/>
        <v>7.4330962454567787E-2</v>
      </c>
      <c r="N110" s="57">
        <f t="shared" si="14"/>
        <v>3.9736414533057297E-2</v>
      </c>
      <c r="O110" s="57">
        <f t="shared" si="15"/>
        <v>2.545762329724191E-2</v>
      </c>
      <c r="P110" s="57">
        <v>3.4334763948497852E-3</v>
      </c>
      <c r="Q110" s="88">
        <v>6.5000000000000085E-2</v>
      </c>
      <c r="R110">
        <v>4</v>
      </c>
      <c r="S110" s="63">
        <f t="shared" si="21"/>
        <v>3.4482758620689655E-3</v>
      </c>
      <c r="Y110" s="61">
        <v>45001</v>
      </c>
      <c r="Z110" s="57">
        <f t="shared" si="16"/>
        <v>5.0593281424379563E-2</v>
      </c>
      <c r="AA110" s="57">
        <f t="shared" si="17"/>
        <v>1.8176083227188642E-2</v>
      </c>
      <c r="AB110" s="57">
        <f t="shared" si="18"/>
        <v>2.8598188060511317E-3</v>
      </c>
      <c r="AC110" s="57">
        <f t="shared" si="19"/>
        <v>7.2852176562502785E-2</v>
      </c>
      <c r="AD110" s="57">
        <f t="shared" si="20"/>
        <v>3.875705649182485E-2</v>
      </c>
    </row>
    <row r="111" spans="1:30" x14ac:dyDescent="0.35">
      <c r="A111" s="61">
        <v>45000</v>
      </c>
      <c r="B111">
        <v>242.28</v>
      </c>
      <c r="C111">
        <v>180.45</v>
      </c>
      <c r="D111">
        <v>153.80000000000001</v>
      </c>
      <c r="E111">
        <v>89.68</v>
      </c>
      <c r="F111">
        <v>265.44</v>
      </c>
      <c r="I111" s="61">
        <v>45000</v>
      </c>
      <c r="J111" s="57">
        <f t="shared" si="14"/>
        <v>6.8335980658036253E-3</v>
      </c>
      <c r="K111" s="57">
        <f t="shared" si="14"/>
        <v>-1.545217844826967E-2</v>
      </c>
      <c r="L111" s="57">
        <f t="shared" si="14"/>
        <v>-4.4259512509456644E-2</v>
      </c>
      <c r="M111" s="57">
        <f t="shared" si="14"/>
        <v>2.5180577299293329E-2</v>
      </c>
      <c r="N111" s="57">
        <f t="shared" si="14"/>
        <v>1.767334068305166E-2</v>
      </c>
      <c r="O111" s="57">
        <f t="shared" si="15"/>
        <v>-1.4904258587509558E-2</v>
      </c>
      <c r="P111" s="57">
        <v>3.4334763948497852E-3</v>
      </c>
      <c r="Q111" s="88">
        <v>7.000000000000009E-2</v>
      </c>
      <c r="R111">
        <v>4</v>
      </c>
      <c r="S111" s="63">
        <f t="shared" si="21"/>
        <v>3.4482758620689655E-3</v>
      </c>
      <c r="Y111" s="61">
        <v>45000</v>
      </c>
      <c r="Z111" s="57">
        <f t="shared" si="16"/>
        <v>4.6508645031838273E-3</v>
      </c>
      <c r="AA111" s="57">
        <f t="shared" si="17"/>
        <v>-1.7464394011412279E-2</v>
      </c>
      <c r="AB111" s="57">
        <f t="shared" si="18"/>
        <v>-4.4580585086796388E-2</v>
      </c>
      <c r="AC111" s="57">
        <f t="shared" si="19"/>
        <v>2.3701791407228331E-2</v>
      </c>
      <c r="AD111" s="57">
        <f t="shared" si="20"/>
        <v>1.6693982641819215E-2</v>
      </c>
    </row>
    <row r="112" spans="1:30" x14ac:dyDescent="0.35">
      <c r="A112" s="61">
        <v>44999</v>
      </c>
      <c r="B112">
        <v>240.63</v>
      </c>
      <c r="C112">
        <v>183.26</v>
      </c>
      <c r="D112">
        <v>160.76</v>
      </c>
      <c r="E112">
        <v>87.45</v>
      </c>
      <c r="F112">
        <v>260.79000000000002</v>
      </c>
      <c r="I112" s="61">
        <v>44999</v>
      </c>
      <c r="J112" s="57">
        <f t="shared" si="14"/>
        <v>4.6660529698899701E-2</v>
      </c>
      <c r="K112" s="57">
        <f t="shared" si="14"/>
        <v>4.9095787643693566E-2</v>
      </c>
      <c r="L112" s="57">
        <f t="shared" si="14"/>
        <v>1.2833932061532972E-2</v>
      </c>
      <c r="M112" s="57">
        <f t="shared" si="14"/>
        <v>6.4226010416291196E-2</v>
      </c>
      <c r="N112" s="57">
        <f t="shared" si="14"/>
        <v>2.6696228980983869E-2</v>
      </c>
      <c r="O112" s="57">
        <f t="shared" si="15"/>
        <v>4.0264809729807685E-2</v>
      </c>
      <c r="P112" s="57">
        <v>6.8669527896995704E-3</v>
      </c>
      <c r="Q112" s="88">
        <v>7.5000000000000094E-2</v>
      </c>
      <c r="R112">
        <v>8</v>
      </c>
      <c r="S112" s="63">
        <f t="shared" si="21"/>
        <v>6.8965517241379309E-3</v>
      </c>
      <c r="Y112" s="61">
        <v>44999</v>
      </c>
      <c r="Z112" s="57">
        <f t="shared" si="16"/>
        <v>4.4477796136279904E-2</v>
      </c>
      <c r="AA112" s="57">
        <f t="shared" si="17"/>
        <v>4.7083572080550959E-2</v>
      </c>
      <c r="AB112" s="57">
        <f t="shared" si="18"/>
        <v>1.2512859484193227E-2</v>
      </c>
      <c r="AC112" s="57">
        <f t="shared" si="19"/>
        <v>6.2747224524226194E-2</v>
      </c>
      <c r="AD112" s="57">
        <f t="shared" si="20"/>
        <v>2.5716870939751425E-2</v>
      </c>
    </row>
    <row r="113" spans="1:30" x14ac:dyDescent="0.35">
      <c r="A113" s="61">
        <v>44998</v>
      </c>
      <c r="B113">
        <v>229.66</v>
      </c>
      <c r="C113">
        <v>174.48</v>
      </c>
      <c r="D113">
        <v>158.71</v>
      </c>
      <c r="E113">
        <v>82.01</v>
      </c>
      <c r="F113">
        <v>253.92</v>
      </c>
      <c r="I113" s="61">
        <v>44998</v>
      </c>
      <c r="J113" s="57">
        <f t="shared" si="14"/>
        <v>4.3543576240852831E-5</v>
      </c>
      <c r="K113" s="57">
        <f t="shared" si="14"/>
        <v>5.978403642092121E-3</v>
      </c>
      <c r="L113" s="57">
        <f t="shared" si="14"/>
        <v>-6.0305478321426263E-3</v>
      </c>
      <c r="M113" s="57">
        <f t="shared" si="14"/>
        <v>-8.0155882162644063E-3</v>
      </c>
      <c r="N113" s="57">
        <f t="shared" si="14"/>
        <v>2.1214303772009845E-2</v>
      </c>
      <c r="O113" s="57">
        <f t="shared" si="15"/>
        <v>2.1339681115253636E-3</v>
      </c>
      <c r="P113" s="57">
        <v>1.7167381974248926E-3</v>
      </c>
      <c r="Q113" s="88">
        <v>8.0000000000000099E-2</v>
      </c>
      <c r="R113">
        <v>2</v>
      </c>
      <c r="S113" s="63">
        <f t="shared" si="21"/>
        <v>1.7241379310344827E-3</v>
      </c>
      <c r="Y113" s="61">
        <v>44998</v>
      </c>
      <c r="Z113" s="57">
        <f t="shared" si="16"/>
        <v>-2.1391899863789452E-3</v>
      </c>
      <c r="AA113" s="57">
        <f t="shared" si="17"/>
        <v>3.9661880789495126E-3</v>
      </c>
      <c r="AB113" s="57">
        <f t="shared" si="18"/>
        <v>-6.3516204094823713E-3</v>
      </c>
      <c r="AC113" s="57">
        <f t="shared" si="19"/>
        <v>-9.4943741083294061E-3</v>
      </c>
      <c r="AD113" s="57">
        <f t="shared" si="20"/>
        <v>2.0234945730777401E-2</v>
      </c>
    </row>
    <row r="114" spans="1:30" x14ac:dyDescent="0.35">
      <c r="A114" s="61">
        <v>44995</v>
      </c>
      <c r="B114">
        <v>229.65</v>
      </c>
      <c r="C114">
        <v>173.44</v>
      </c>
      <c r="D114">
        <v>159.66999999999999</v>
      </c>
      <c r="E114">
        <v>82.67</v>
      </c>
      <c r="F114">
        <v>248.59</v>
      </c>
      <c r="I114" s="61">
        <v>44995</v>
      </c>
      <c r="J114" s="57">
        <f t="shared" si="14"/>
        <v>-2.030198390478551E-2</v>
      </c>
      <c r="K114" s="57">
        <f t="shared" si="14"/>
        <v>3.0026584518504807E-3</v>
      </c>
      <c r="L114" s="57">
        <f t="shared" si="14"/>
        <v>-5.2470605735164388E-3</v>
      </c>
      <c r="M114" s="57">
        <f t="shared" si="14"/>
        <v>-1.631709867554261E-2</v>
      </c>
      <c r="N114" s="57">
        <f t="shared" si="14"/>
        <v>-1.4893170208639148E-2</v>
      </c>
      <c r="O114" s="57">
        <f t="shared" si="15"/>
        <v>-4.8043350145772464E-3</v>
      </c>
      <c r="P114" s="57">
        <v>8.5836909871244631E-4</v>
      </c>
      <c r="Q114" s="88">
        <v>8.5000000000000103E-2</v>
      </c>
      <c r="R114">
        <v>1</v>
      </c>
      <c r="S114" s="63">
        <f t="shared" si="21"/>
        <v>8.6206896551724137E-4</v>
      </c>
      <c r="Y114" s="61">
        <v>44995</v>
      </c>
      <c r="Z114" s="57">
        <f t="shared" si="16"/>
        <v>-2.2484717467405307E-2</v>
      </c>
      <c r="AA114" s="57">
        <f t="shared" si="17"/>
        <v>9.9044288870787185E-4</v>
      </c>
      <c r="AB114" s="57">
        <f t="shared" si="18"/>
        <v>-5.5681331508561837E-3</v>
      </c>
      <c r="AC114" s="57">
        <f t="shared" si="19"/>
        <v>-1.7795884567607608E-2</v>
      </c>
      <c r="AD114" s="57">
        <f t="shared" si="20"/>
        <v>-1.5872528249871592E-2</v>
      </c>
    </row>
    <row r="115" spans="1:30" x14ac:dyDescent="0.35">
      <c r="A115" s="61">
        <v>44994</v>
      </c>
      <c r="B115">
        <v>234.36</v>
      </c>
      <c r="C115">
        <v>172.92</v>
      </c>
      <c r="D115">
        <v>160.51</v>
      </c>
      <c r="E115">
        <v>84.03</v>
      </c>
      <c r="F115">
        <v>252.32</v>
      </c>
      <c r="I115" s="61">
        <v>44994</v>
      </c>
      <c r="J115" s="57">
        <f t="shared" si="14"/>
        <v>-3.1293899141917554E-2</v>
      </c>
      <c r="K115" s="57">
        <f t="shared" si="14"/>
        <v>-5.117762727736444E-2</v>
      </c>
      <c r="L115" s="57">
        <f t="shared" si="14"/>
        <v>-1.5332603306415091E-2</v>
      </c>
      <c r="M115" s="57">
        <f t="shared" si="14"/>
        <v>-1.5820873082088186E-2</v>
      </c>
      <c r="N115" s="57">
        <f t="shared" si="14"/>
        <v>-5.4543433905079337E-3</v>
      </c>
      <c r="O115" s="57">
        <f t="shared" si="15"/>
        <v>-3.6435506895652066E-2</v>
      </c>
      <c r="P115" s="57">
        <v>0</v>
      </c>
      <c r="Q115" s="88">
        <v>9.0000000000000108E-2</v>
      </c>
      <c r="R115">
        <v>0</v>
      </c>
      <c r="S115" s="63">
        <f t="shared" si="21"/>
        <v>0</v>
      </c>
      <c r="Y115" s="61">
        <v>44994</v>
      </c>
      <c r="Z115" s="57">
        <f t="shared" si="16"/>
        <v>-3.3476632704537351E-2</v>
      </c>
      <c r="AA115" s="57">
        <f t="shared" si="17"/>
        <v>-5.3189842840507047E-2</v>
      </c>
      <c r="AB115" s="57">
        <f t="shared" si="18"/>
        <v>-1.5653675883754836E-2</v>
      </c>
      <c r="AC115" s="57">
        <f t="shared" si="19"/>
        <v>-1.7299658974153184E-2</v>
      </c>
      <c r="AD115" s="57">
        <f t="shared" si="20"/>
        <v>-6.4337014317403787E-3</v>
      </c>
    </row>
    <row r="116" spans="1:30" x14ac:dyDescent="0.35">
      <c r="A116" s="61">
        <v>44993</v>
      </c>
      <c r="B116">
        <v>241.81</v>
      </c>
      <c r="C116">
        <v>182</v>
      </c>
      <c r="D116">
        <v>162.99</v>
      </c>
      <c r="E116">
        <v>85.37</v>
      </c>
      <c r="F116">
        <v>253.7</v>
      </c>
      <c r="I116" s="61">
        <v>44993</v>
      </c>
      <c r="J116" s="57">
        <f t="shared" si="14"/>
        <v>3.7628994381137815E-2</v>
      </c>
      <c r="K116" s="57">
        <f t="shared" si="14"/>
        <v>-3.0891531601586478E-2</v>
      </c>
      <c r="L116" s="57">
        <f t="shared" si="14"/>
        <v>-6.3604886928529539E-3</v>
      </c>
      <c r="M116" s="57">
        <f t="shared" si="14"/>
        <v>3.8934939301517604E-2</v>
      </c>
      <c r="N116" s="57">
        <f t="shared" si="14"/>
        <v>-1.7721772876754141E-3</v>
      </c>
      <c r="O116" s="57">
        <f t="shared" si="15"/>
        <v>-8.2234246744172963E-3</v>
      </c>
      <c r="P116" s="57">
        <v>0</v>
      </c>
      <c r="Q116" s="88">
        <v>9.5000000000000112E-2</v>
      </c>
      <c r="R116">
        <v>0</v>
      </c>
      <c r="S116" s="63">
        <f t="shared" si="21"/>
        <v>0</v>
      </c>
      <c r="Y116" s="61">
        <v>44993</v>
      </c>
      <c r="Z116" s="57">
        <f t="shared" si="16"/>
        <v>3.5446260818518018E-2</v>
      </c>
      <c r="AA116" s="57">
        <f t="shared" si="17"/>
        <v>-3.2903747164729089E-2</v>
      </c>
      <c r="AB116" s="57">
        <f t="shared" si="18"/>
        <v>-6.6815612701926989E-3</v>
      </c>
      <c r="AC116" s="57">
        <f t="shared" si="19"/>
        <v>3.7456153409452603E-2</v>
      </c>
      <c r="AD116" s="57">
        <f t="shared" si="20"/>
        <v>-2.7515353289078595E-3</v>
      </c>
    </row>
    <row r="117" spans="1:30" x14ac:dyDescent="0.35">
      <c r="A117" s="61">
        <v>44992</v>
      </c>
      <c r="B117">
        <v>232.88</v>
      </c>
      <c r="C117">
        <v>187.71</v>
      </c>
      <c r="D117">
        <v>164.03</v>
      </c>
      <c r="E117">
        <v>82.11</v>
      </c>
      <c r="F117">
        <v>254.15</v>
      </c>
      <c r="I117" s="61">
        <v>44992</v>
      </c>
      <c r="J117" s="57">
        <f t="shared" si="14"/>
        <v>-1.1357450976034569E-2</v>
      </c>
      <c r="K117" s="57">
        <f t="shared" si="14"/>
        <v>-3.198007903427439E-2</v>
      </c>
      <c r="L117" s="57">
        <f t="shared" si="14"/>
        <v>-1.2962022788727805E-2</v>
      </c>
      <c r="M117" s="57">
        <f t="shared" si="14"/>
        <v>1.1637296763083539E-2</v>
      </c>
      <c r="N117" s="57">
        <f t="shared" si="14"/>
        <v>-1.0645476447952783E-2</v>
      </c>
      <c r="O117" s="57">
        <f t="shared" si="15"/>
        <v>-2.1382676994835929E-2</v>
      </c>
      <c r="P117" s="57">
        <v>8.5836909871244631E-4</v>
      </c>
      <c r="Q117" s="88">
        <v>0.10000000000000012</v>
      </c>
      <c r="R117">
        <v>1</v>
      </c>
      <c r="S117" s="63">
        <f t="shared" si="21"/>
        <v>8.6206896551724137E-4</v>
      </c>
      <c r="Y117" s="61">
        <v>44992</v>
      </c>
      <c r="Z117" s="57">
        <f t="shared" si="16"/>
        <v>-1.3540184538654368E-2</v>
      </c>
      <c r="AA117" s="57">
        <f t="shared" si="17"/>
        <v>-3.3992294597416997E-2</v>
      </c>
      <c r="AB117" s="57">
        <f t="shared" si="18"/>
        <v>-1.3283095366067551E-2</v>
      </c>
      <c r="AC117" s="57">
        <f t="shared" si="19"/>
        <v>1.0158510871018539E-2</v>
      </c>
      <c r="AD117" s="57">
        <f t="shared" si="20"/>
        <v>-1.1624834489185229E-2</v>
      </c>
    </row>
    <row r="118" spans="1:30" x14ac:dyDescent="0.35">
      <c r="A118" s="61">
        <v>44991</v>
      </c>
      <c r="B118">
        <v>235.54</v>
      </c>
      <c r="C118">
        <v>193.81</v>
      </c>
      <c r="D118">
        <v>166.17</v>
      </c>
      <c r="E118">
        <v>81.16</v>
      </c>
      <c r="F118">
        <v>256.87</v>
      </c>
      <c r="I118" s="61">
        <v>44991</v>
      </c>
      <c r="J118" s="57">
        <f t="shared" ref="J118:N168" si="22">LN(B118/B119)</f>
        <v>-1.4164303918361544E-2</v>
      </c>
      <c r="K118" s="57">
        <f t="shared" si="22"/>
        <v>-2.0327564080661682E-2</v>
      </c>
      <c r="L118" s="57">
        <f t="shared" si="22"/>
        <v>7.3083404444724007E-3</v>
      </c>
      <c r="M118" s="57">
        <f t="shared" si="22"/>
        <v>-4.4258739568553349E-3</v>
      </c>
      <c r="N118" s="57">
        <f t="shared" si="22"/>
        <v>6.1699664649621077E-3</v>
      </c>
      <c r="O118" s="57">
        <f t="shared" si="15"/>
        <v>-1.1491031065123471E-2</v>
      </c>
      <c r="P118" s="57">
        <v>0</v>
      </c>
      <c r="Q118" s="88">
        <v>0.10500000000000012</v>
      </c>
      <c r="R118">
        <v>0</v>
      </c>
      <c r="S118" s="63">
        <f t="shared" si="21"/>
        <v>0</v>
      </c>
      <c r="Y118" s="61">
        <v>44991</v>
      </c>
      <c r="Z118" s="57">
        <f t="shared" si="16"/>
        <v>-1.6347037480981343E-2</v>
      </c>
      <c r="AA118" s="57">
        <f t="shared" si="17"/>
        <v>-2.2339779643804292E-2</v>
      </c>
      <c r="AB118" s="57">
        <f t="shared" si="18"/>
        <v>6.9872678671326557E-3</v>
      </c>
      <c r="AC118" s="57">
        <f t="shared" si="19"/>
        <v>-5.9046598489203338E-3</v>
      </c>
      <c r="AD118" s="57">
        <f t="shared" si="20"/>
        <v>5.1906084237296627E-3</v>
      </c>
    </row>
    <row r="119" spans="1:30" x14ac:dyDescent="0.35">
      <c r="A119" s="61">
        <v>44988</v>
      </c>
      <c r="B119">
        <v>238.9</v>
      </c>
      <c r="C119">
        <v>197.79</v>
      </c>
      <c r="D119">
        <v>164.96</v>
      </c>
      <c r="E119">
        <v>81.52</v>
      </c>
      <c r="F119">
        <v>255.29</v>
      </c>
      <c r="I119" s="61">
        <v>44988</v>
      </c>
      <c r="J119" s="57">
        <f t="shared" si="22"/>
        <v>2.440592284007765E-2</v>
      </c>
      <c r="K119" s="57">
        <f t="shared" si="22"/>
        <v>3.5456131061615957E-2</v>
      </c>
      <c r="L119" s="57">
        <f t="shared" si="22"/>
        <v>1.4655855878532699E-2</v>
      </c>
      <c r="M119" s="57">
        <f t="shared" si="22"/>
        <v>1.3336824010018027E-2</v>
      </c>
      <c r="N119" s="57">
        <f t="shared" si="22"/>
        <v>1.6509063734340322E-2</v>
      </c>
      <c r="O119" s="57">
        <f t="shared" si="15"/>
        <v>2.7199727452483152E-2</v>
      </c>
      <c r="P119" s="57">
        <v>1.7167381974248926E-3</v>
      </c>
      <c r="Q119" s="88">
        <v>0.11000000000000013</v>
      </c>
      <c r="R119">
        <v>2</v>
      </c>
      <c r="S119" s="63">
        <f t="shared" si="21"/>
        <v>1.7241379310344827E-3</v>
      </c>
      <c r="Y119" s="61">
        <v>44988</v>
      </c>
      <c r="Z119" s="57">
        <f t="shared" si="16"/>
        <v>2.2223189277457853E-2</v>
      </c>
      <c r="AA119" s="57">
        <f t="shared" si="17"/>
        <v>3.3443915498473351E-2</v>
      </c>
      <c r="AB119" s="57">
        <f t="shared" si="18"/>
        <v>1.4334783301192953E-2</v>
      </c>
      <c r="AC119" s="57">
        <f t="shared" si="19"/>
        <v>1.1858038117953027E-2</v>
      </c>
      <c r="AD119" s="57">
        <f t="shared" si="20"/>
        <v>1.5529705693107876E-2</v>
      </c>
    </row>
    <row r="120" spans="1:30" x14ac:dyDescent="0.35">
      <c r="A120" s="61">
        <v>44987</v>
      </c>
      <c r="B120">
        <v>233.14</v>
      </c>
      <c r="C120">
        <v>190.9</v>
      </c>
      <c r="D120">
        <v>162.56</v>
      </c>
      <c r="E120">
        <v>80.44</v>
      </c>
      <c r="F120">
        <v>251.11</v>
      </c>
      <c r="I120" s="61">
        <v>44987</v>
      </c>
      <c r="J120" s="57">
        <f t="shared" si="22"/>
        <v>2.6777223618693329E-2</v>
      </c>
      <c r="K120" s="57">
        <f t="shared" si="22"/>
        <v>-6.0322601048670592E-2</v>
      </c>
      <c r="L120" s="57">
        <f t="shared" si="22"/>
        <v>3.1422348025607195E-3</v>
      </c>
      <c r="M120" s="57">
        <f t="shared" si="22"/>
        <v>2.7091683984628426E-2</v>
      </c>
      <c r="N120" s="57">
        <f t="shared" si="22"/>
        <v>1.9462595113277387E-2</v>
      </c>
      <c r="O120" s="57">
        <f t="shared" si="15"/>
        <v>-2.2917436370741773E-2</v>
      </c>
      <c r="P120" s="57">
        <v>0</v>
      </c>
      <c r="Q120" s="88">
        <v>0.11500000000000013</v>
      </c>
      <c r="R120">
        <v>0</v>
      </c>
      <c r="S120" s="63">
        <f t="shared" si="21"/>
        <v>0</v>
      </c>
      <c r="Y120" s="61">
        <v>44987</v>
      </c>
      <c r="Z120" s="57">
        <f t="shared" si="16"/>
        <v>2.4594490056073531E-2</v>
      </c>
      <c r="AA120" s="57">
        <f t="shared" si="17"/>
        <v>-6.2334816611813199E-2</v>
      </c>
      <c r="AB120" s="57">
        <f t="shared" si="18"/>
        <v>2.8211622252209746E-3</v>
      </c>
      <c r="AC120" s="57">
        <f t="shared" si="19"/>
        <v>2.5612898092563428E-2</v>
      </c>
      <c r="AD120" s="57">
        <f t="shared" si="20"/>
        <v>1.8483237072044943E-2</v>
      </c>
    </row>
    <row r="121" spans="1:30" x14ac:dyDescent="0.35">
      <c r="A121" s="61">
        <v>44986</v>
      </c>
      <c r="B121">
        <v>226.98</v>
      </c>
      <c r="C121">
        <v>202.77</v>
      </c>
      <c r="D121">
        <v>162.05000000000001</v>
      </c>
      <c r="E121">
        <v>78.290000000000006</v>
      </c>
      <c r="F121">
        <v>246.27</v>
      </c>
      <c r="I121" s="61">
        <v>44986</v>
      </c>
      <c r="J121" s="57">
        <f t="shared" si="22"/>
        <v>-2.2564881262884841E-2</v>
      </c>
      <c r="K121" s="57">
        <f t="shared" si="22"/>
        <v>-1.4395078184010264E-2</v>
      </c>
      <c r="L121" s="57">
        <f t="shared" si="22"/>
        <v>7.9301574126878164E-3</v>
      </c>
      <c r="M121" s="57">
        <f t="shared" si="22"/>
        <v>-3.6973332104907868E-3</v>
      </c>
      <c r="N121" s="57">
        <f t="shared" si="22"/>
        <v>-1.2709727464316483E-2</v>
      </c>
      <c r="O121" s="57">
        <f t="shared" si="15"/>
        <v>-1.0649748632556372E-2</v>
      </c>
      <c r="P121" s="57">
        <v>0</v>
      </c>
      <c r="Q121" s="88">
        <v>0.12000000000000013</v>
      </c>
      <c r="R121">
        <v>0</v>
      </c>
      <c r="S121" s="63">
        <f t="shared" si="21"/>
        <v>0</v>
      </c>
      <c r="Y121" s="61">
        <v>44986</v>
      </c>
      <c r="Z121" s="57">
        <f t="shared" si="16"/>
        <v>-2.4747614825504638E-2</v>
      </c>
      <c r="AA121" s="57">
        <f t="shared" si="17"/>
        <v>-1.6407293747152874E-2</v>
      </c>
      <c r="AB121" s="57">
        <f t="shared" si="18"/>
        <v>7.6090848353480714E-3</v>
      </c>
      <c r="AC121" s="57">
        <f t="shared" si="19"/>
        <v>-5.1761191025557858E-3</v>
      </c>
      <c r="AD121" s="57">
        <f t="shared" si="20"/>
        <v>-1.3689085505548929E-2</v>
      </c>
    </row>
    <row r="122" spans="1:30" x14ac:dyDescent="0.35">
      <c r="A122" s="61">
        <v>44985</v>
      </c>
      <c r="B122">
        <v>232.16</v>
      </c>
      <c r="C122">
        <v>205.71</v>
      </c>
      <c r="D122">
        <v>160.77000000000001</v>
      </c>
      <c r="E122">
        <v>78.58</v>
      </c>
      <c r="F122">
        <v>249.42</v>
      </c>
      <c r="I122" s="61">
        <v>44985</v>
      </c>
      <c r="J122" s="57">
        <f t="shared" si="22"/>
        <v>-1.2201277294409174E-2</v>
      </c>
      <c r="K122" s="57">
        <f t="shared" si="22"/>
        <v>-9.2902395574988843E-3</v>
      </c>
      <c r="L122" s="57">
        <f t="shared" si="22"/>
        <v>-1.2670523970963007E-2</v>
      </c>
      <c r="M122" s="57">
        <f t="shared" si="22"/>
        <v>-2.4149995849192135E-3</v>
      </c>
      <c r="N122" s="57">
        <f t="shared" si="22"/>
        <v>-2.962490656984769E-3</v>
      </c>
      <c r="O122" s="57">
        <f t="shared" si="15"/>
        <v>-1.019318252737016E-2</v>
      </c>
      <c r="P122" s="57">
        <v>0</v>
      </c>
      <c r="Q122" s="88">
        <v>0.12500000000000014</v>
      </c>
      <c r="R122">
        <v>0</v>
      </c>
      <c r="S122" s="63">
        <f t="shared" si="21"/>
        <v>0</v>
      </c>
      <c r="Y122" s="61">
        <v>44985</v>
      </c>
      <c r="Z122" s="57">
        <f t="shared" si="16"/>
        <v>-1.4384010857028971E-2</v>
      </c>
      <c r="AA122" s="57">
        <f t="shared" si="17"/>
        <v>-1.1302455120641493E-2</v>
      </c>
      <c r="AB122" s="57">
        <f t="shared" si="18"/>
        <v>-1.2991596548302753E-2</v>
      </c>
      <c r="AC122" s="57">
        <f t="shared" si="19"/>
        <v>-3.8937854769842128E-3</v>
      </c>
      <c r="AD122" s="57">
        <f t="shared" si="20"/>
        <v>-3.9418486982172145E-3</v>
      </c>
    </row>
    <row r="123" spans="1:30" x14ac:dyDescent="0.35">
      <c r="A123" s="61">
        <v>44984</v>
      </c>
      <c r="B123">
        <v>235.01</v>
      </c>
      <c r="C123">
        <v>207.63</v>
      </c>
      <c r="D123">
        <v>162.82</v>
      </c>
      <c r="E123">
        <v>78.77</v>
      </c>
      <c r="F123">
        <v>250.16</v>
      </c>
      <c r="I123" s="61">
        <v>44984</v>
      </c>
      <c r="J123" s="57">
        <f t="shared" si="22"/>
        <v>9.1906518214168367E-3</v>
      </c>
      <c r="K123" s="57">
        <f t="shared" si="22"/>
        <v>5.3163243439081229E-2</v>
      </c>
      <c r="L123" s="57">
        <f t="shared" si="22"/>
        <v>2.5212939593202317E-3</v>
      </c>
      <c r="M123" s="57">
        <f t="shared" si="22"/>
        <v>8.6702060406490932E-3</v>
      </c>
      <c r="N123" s="57">
        <f t="shared" si="22"/>
        <v>3.7646726348642369E-3</v>
      </c>
      <c r="O123" s="57">
        <f t="shared" si="15"/>
        <v>2.9808962113476105E-2</v>
      </c>
      <c r="P123" s="57">
        <v>0</v>
      </c>
      <c r="Q123" s="88">
        <v>0.13000000000000014</v>
      </c>
      <c r="R123">
        <v>0</v>
      </c>
      <c r="S123" s="63">
        <f t="shared" si="21"/>
        <v>0</v>
      </c>
      <c r="Y123" s="61">
        <v>44984</v>
      </c>
      <c r="Z123" s="57">
        <f t="shared" si="16"/>
        <v>7.0079182587970386E-3</v>
      </c>
      <c r="AA123" s="57">
        <f t="shared" si="17"/>
        <v>5.1151027875938622E-2</v>
      </c>
      <c r="AB123" s="57">
        <f t="shared" si="18"/>
        <v>2.2002213819804868E-3</v>
      </c>
      <c r="AC123" s="57">
        <f t="shared" si="19"/>
        <v>7.1914201485840943E-3</v>
      </c>
      <c r="AD123" s="57">
        <f t="shared" si="20"/>
        <v>2.7853145936317918E-3</v>
      </c>
    </row>
    <row r="124" spans="1:30" x14ac:dyDescent="0.35">
      <c r="A124" s="61">
        <v>44981</v>
      </c>
      <c r="B124">
        <v>232.86</v>
      </c>
      <c r="C124">
        <v>196.88</v>
      </c>
      <c r="D124">
        <v>162.41</v>
      </c>
      <c r="E124">
        <v>78.09</v>
      </c>
      <c r="F124">
        <v>249.22</v>
      </c>
      <c r="I124" s="61">
        <v>44981</v>
      </c>
      <c r="J124" s="57">
        <f t="shared" si="22"/>
        <v>-1.6102584353619664E-2</v>
      </c>
      <c r="K124" s="57">
        <f t="shared" si="22"/>
        <v>-2.6019765942604411E-2</v>
      </c>
      <c r="L124" s="57">
        <f t="shared" si="22"/>
        <v>2.9598591011318924E-3</v>
      </c>
      <c r="M124" s="57">
        <f t="shared" si="22"/>
        <v>-2.1034733990370157E-2</v>
      </c>
      <c r="N124" s="57">
        <f t="shared" si="22"/>
        <v>-2.202513684800542E-2</v>
      </c>
      <c r="O124" s="57">
        <f t="shared" si="15"/>
        <v>-1.723941900883506E-2</v>
      </c>
      <c r="P124" s="57">
        <v>0</v>
      </c>
      <c r="Q124" s="88">
        <v>0.13500000000000015</v>
      </c>
      <c r="R124">
        <v>0</v>
      </c>
      <c r="S124" s="63">
        <f t="shared" ref="S124:S131" si="23">R124/$T$59</f>
        <v>0</v>
      </c>
      <c r="Y124" s="61">
        <v>44981</v>
      </c>
      <c r="Z124" s="57">
        <f t="shared" si="16"/>
        <v>-1.8285317916239462E-2</v>
      </c>
      <c r="AA124" s="57">
        <f t="shared" si="17"/>
        <v>-2.8031981505747022E-2</v>
      </c>
      <c r="AB124" s="57">
        <f t="shared" si="18"/>
        <v>2.6387865237921474E-3</v>
      </c>
      <c r="AC124" s="57">
        <f t="shared" si="19"/>
        <v>-2.2513519882435155E-2</v>
      </c>
      <c r="AD124" s="57">
        <f t="shared" si="20"/>
        <v>-2.3004494889237864E-2</v>
      </c>
    </row>
    <row r="125" spans="1:30" x14ac:dyDescent="0.35">
      <c r="A125" s="61">
        <v>44980</v>
      </c>
      <c r="B125">
        <v>236.64</v>
      </c>
      <c r="C125">
        <v>202.07</v>
      </c>
      <c r="D125">
        <v>161.93</v>
      </c>
      <c r="E125">
        <v>79.75</v>
      </c>
      <c r="F125">
        <v>254.77</v>
      </c>
      <c r="I125" s="61">
        <v>44980</v>
      </c>
      <c r="J125" s="57">
        <f t="shared" si="22"/>
        <v>0.1312159067853573</v>
      </c>
      <c r="K125" s="57">
        <f t="shared" si="22"/>
        <v>6.0060240602117284E-3</v>
      </c>
      <c r="L125" s="57">
        <f t="shared" si="22"/>
        <v>9.8052169462155472E-3</v>
      </c>
      <c r="M125" s="57">
        <f t="shared" si="22"/>
        <v>4.0169125136224365E-2</v>
      </c>
      <c r="N125" s="57">
        <f t="shared" si="22"/>
        <v>1.2878427181986334E-2</v>
      </c>
      <c r="O125" s="57">
        <f t="shared" si="15"/>
        <v>3.3589444926066886E-2</v>
      </c>
      <c r="P125" s="57">
        <v>0</v>
      </c>
      <c r="Q125" s="88">
        <v>0.14000000000000015</v>
      </c>
      <c r="R125">
        <v>0</v>
      </c>
      <c r="S125" s="63">
        <f t="shared" si="23"/>
        <v>0</v>
      </c>
      <c r="Y125" s="61">
        <v>44980</v>
      </c>
      <c r="Z125" s="57">
        <f t="shared" si="16"/>
        <v>0.1290331732227375</v>
      </c>
      <c r="AA125" s="57">
        <f t="shared" si="17"/>
        <v>3.99380849706912E-3</v>
      </c>
      <c r="AB125" s="57">
        <f t="shared" si="18"/>
        <v>9.4841443688758013E-3</v>
      </c>
      <c r="AC125" s="57">
        <f t="shared" si="19"/>
        <v>3.8690339244159364E-2</v>
      </c>
      <c r="AD125" s="57">
        <f t="shared" si="20"/>
        <v>1.1899069140753888E-2</v>
      </c>
    </row>
    <row r="126" spans="1:30" x14ac:dyDescent="0.35">
      <c r="A126" s="61">
        <v>44979</v>
      </c>
      <c r="B126">
        <v>207.54</v>
      </c>
      <c r="C126">
        <v>200.86</v>
      </c>
      <c r="D126">
        <v>160.35</v>
      </c>
      <c r="E126">
        <v>76.61</v>
      </c>
      <c r="F126">
        <v>251.51</v>
      </c>
      <c r="I126" s="61">
        <v>44979</v>
      </c>
      <c r="J126" s="57">
        <f t="shared" si="22"/>
        <v>4.7815783343587159E-3</v>
      </c>
      <c r="K126" s="57">
        <f t="shared" si="22"/>
        <v>1.752800819917669E-2</v>
      </c>
      <c r="L126" s="57">
        <f t="shared" si="22"/>
        <v>-4.0454388452990965E-3</v>
      </c>
      <c r="M126" s="57">
        <f t="shared" si="22"/>
        <v>-2.0863223110775776E-3</v>
      </c>
      <c r="N126" s="57">
        <f t="shared" si="22"/>
        <v>-4.6015393186366943E-3</v>
      </c>
      <c r="O126" s="57">
        <f t="shared" si="15"/>
        <v>8.7331615740437376E-3</v>
      </c>
      <c r="P126" s="57">
        <v>0</v>
      </c>
      <c r="Q126" s="88">
        <v>0.14500000000000016</v>
      </c>
      <c r="R126">
        <v>0</v>
      </c>
      <c r="S126" s="63">
        <f t="shared" si="23"/>
        <v>0</v>
      </c>
      <c r="Y126" s="61">
        <v>44979</v>
      </c>
      <c r="Z126" s="57">
        <f t="shared" si="16"/>
        <v>2.5988447717389179E-3</v>
      </c>
      <c r="AA126" s="57">
        <f t="shared" si="17"/>
        <v>1.5515792636034082E-2</v>
      </c>
      <c r="AB126" s="57">
        <f t="shared" si="18"/>
        <v>-4.3665114226388415E-3</v>
      </c>
      <c r="AC126" s="57">
        <f t="shared" si="19"/>
        <v>-3.5651082031425765E-3</v>
      </c>
      <c r="AD126" s="57">
        <f t="shared" si="20"/>
        <v>-5.5808973598691393E-3</v>
      </c>
    </row>
    <row r="127" spans="1:30" x14ac:dyDescent="0.35">
      <c r="A127" s="61">
        <v>44978</v>
      </c>
      <c r="B127">
        <v>206.55</v>
      </c>
      <c r="C127">
        <v>197.37</v>
      </c>
      <c r="D127">
        <v>161</v>
      </c>
      <c r="E127">
        <v>76.77</v>
      </c>
      <c r="F127">
        <v>252.67</v>
      </c>
      <c r="I127" s="61">
        <v>44978</v>
      </c>
      <c r="J127" s="57">
        <f t="shared" si="22"/>
        <v>-3.487259623775716E-2</v>
      </c>
      <c r="K127" s="57">
        <f t="shared" si="22"/>
        <v>-5.3947215029807226E-2</v>
      </c>
      <c r="L127" s="57">
        <f t="shared" si="22"/>
        <v>-1.1425166737779414E-2</v>
      </c>
      <c r="M127" s="57">
        <f t="shared" si="22"/>
        <v>-2.2284685948555701E-2</v>
      </c>
      <c r="N127" s="57">
        <f t="shared" si="22"/>
        <v>-2.110782652432253E-2</v>
      </c>
      <c r="O127" s="57">
        <f t="shared" si="15"/>
        <v>-3.8431595166454668E-2</v>
      </c>
      <c r="P127" s="57">
        <v>0</v>
      </c>
      <c r="Q127" s="88">
        <v>0.15000000000000016</v>
      </c>
      <c r="R127">
        <v>0</v>
      </c>
      <c r="S127" s="63">
        <f t="shared" si="23"/>
        <v>0</v>
      </c>
      <c r="Y127" s="61">
        <v>44978</v>
      </c>
      <c r="Z127" s="57">
        <f t="shared" si="16"/>
        <v>-3.7055329800376957E-2</v>
      </c>
      <c r="AA127" s="57">
        <f t="shared" si="17"/>
        <v>-5.5959430592949833E-2</v>
      </c>
      <c r="AB127" s="57">
        <f t="shared" si="18"/>
        <v>-1.174623931511916E-2</v>
      </c>
      <c r="AC127" s="57">
        <f t="shared" si="19"/>
        <v>-2.3763471840620699E-2</v>
      </c>
      <c r="AD127" s="57">
        <f t="shared" si="20"/>
        <v>-2.2087184565554974E-2</v>
      </c>
    </row>
    <row r="128" spans="1:30" x14ac:dyDescent="0.35">
      <c r="A128" s="61">
        <v>44974</v>
      </c>
      <c r="B128">
        <v>213.88</v>
      </c>
      <c r="C128">
        <v>208.31</v>
      </c>
      <c r="D128">
        <v>162.85</v>
      </c>
      <c r="E128">
        <v>78.5</v>
      </c>
      <c r="F128">
        <v>258.06</v>
      </c>
      <c r="I128" s="61">
        <v>44974</v>
      </c>
      <c r="J128" s="57">
        <f t="shared" si="22"/>
        <v>-2.8303341230758922E-2</v>
      </c>
      <c r="K128" s="57">
        <f t="shared" si="22"/>
        <v>3.0561657195971752E-2</v>
      </c>
      <c r="L128" s="57">
        <f t="shared" si="22"/>
        <v>-2.2586109766773967E-2</v>
      </c>
      <c r="M128" s="57">
        <f t="shared" si="22"/>
        <v>-1.9927510218602368E-2</v>
      </c>
      <c r="N128" s="57">
        <f t="shared" si="22"/>
        <v>-1.5724742994841695E-2</v>
      </c>
      <c r="O128" s="57">
        <f t="shared" si="15"/>
        <v>3.534283766564715E-3</v>
      </c>
      <c r="P128" s="57">
        <v>0</v>
      </c>
      <c r="Q128" s="88">
        <v>0.15500000000000017</v>
      </c>
      <c r="R128">
        <v>0</v>
      </c>
      <c r="S128" s="63">
        <f t="shared" si="23"/>
        <v>0</v>
      </c>
      <c r="Y128" s="61">
        <v>44974</v>
      </c>
      <c r="Z128" s="57">
        <f t="shared" si="16"/>
        <v>-3.0486074793378719E-2</v>
      </c>
      <c r="AA128" s="57">
        <f t="shared" si="17"/>
        <v>2.8549441632829142E-2</v>
      </c>
      <c r="AB128" s="57">
        <f t="shared" si="18"/>
        <v>-2.2907182344113711E-2</v>
      </c>
      <c r="AC128" s="57">
        <f t="shared" si="19"/>
        <v>-2.1406296110667366E-2</v>
      </c>
      <c r="AD128" s="57">
        <f t="shared" si="20"/>
        <v>-1.6704101036074139E-2</v>
      </c>
    </row>
    <row r="129" spans="1:30" x14ac:dyDescent="0.35">
      <c r="A129" s="61">
        <v>44973</v>
      </c>
      <c r="B129">
        <v>220.02</v>
      </c>
      <c r="C129">
        <v>202.04</v>
      </c>
      <c r="D129">
        <v>166.57</v>
      </c>
      <c r="E129">
        <v>80.08</v>
      </c>
      <c r="F129">
        <v>262.14999999999998</v>
      </c>
      <c r="I129" s="61">
        <v>44973</v>
      </c>
      <c r="J129" s="57">
        <f t="shared" si="22"/>
        <v>-3.404698242363341E-2</v>
      </c>
      <c r="K129" s="57">
        <f t="shared" si="22"/>
        <v>-5.8631184343010671E-2</v>
      </c>
      <c r="L129" s="57">
        <f t="shared" si="22"/>
        <v>-1.4542243281120224E-2</v>
      </c>
      <c r="M129" s="57">
        <f t="shared" si="22"/>
        <v>-6.1740529488102394E-2</v>
      </c>
      <c r="N129" s="57">
        <f t="shared" si="22"/>
        <v>-2.6983404658538428E-2</v>
      </c>
      <c r="O129" s="57">
        <f t="shared" si="15"/>
        <v>-4.2854780942072998E-2</v>
      </c>
      <c r="P129" s="57">
        <v>0</v>
      </c>
      <c r="Q129" s="88">
        <v>0.16000000000000017</v>
      </c>
      <c r="R129">
        <v>0</v>
      </c>
      <c r="S129" s="63">
        <f t="shared" si="23"/>
        <v>0</v>
      </c>
      <c r="Y129" s="61">
        <v>44973</v>
      </c>
      <c r="Z129" s="57">
        <f t="shared" si="16"/>
        <v>-3.6229715986253207E-2</v>
      </c>
      <c r="AA129" s="57">
        <f t="shared" si="17"/>
        <v>-6.0643399906153278E-2</v>
      </c>
      <c r="AB129" s="57">
        <f t="shared" si="18"/>
        <v>-1.486331585845997E-2</v>
      </c>
      <c r="AC129" s="57">
        <f t="shared" si="19"/>
        <v>-6.3219315380167396E-2</v>
      </c>
      <c r="AD129" s="57">
        <f t="shared" si="20"/>
        <v>-2.7962762699770872E-2</v>
      </c>
    </row>
    <row r="130" spans="1:30" x14ac:dyDescent="0.35">
      <c r="A130" s="61">
        <v>44972</v>
      </c>
      <c r="B130">
        <v>227.64</v>
      </c>
      <c r="C130">
        <v>214.24</v>
      </c>
      <c r="D130">
        <v>169.01</v>
      </c>
      <c r="E130">
        <v>85.18</v>
      </c>
      <c r="F130">
        <v>269.32</v>
      </c>
      <c r="I130" s="61">
        <v>44972</v>
      </c>
      <c r="J130" s="57">
        <f t="shared" si="22"/>
        <v>-9.0522100582187039E-3</v>
      </c>
      <c r="K130" s="57">
        <f t="shared" si="22"/>
        <v>2.3567172573277697E-2</v>
      </c>
      <c r="L130" s="57">
        <f t="shared" si="22"/>
        <v>-1.9395328637941779E-2</v>
      </c>
      <c r="M130" s="57">
        <f t="shared" si="22"/>
        <v>-8.9990673337907914E-3</v>
      </c>
      <c r="N130" s="57">
        <f t="shared" si="22"/>
        <v>-1.0526607387759304E-2</v>
      </c>
      <c r="O130" s="57">
        <f t="shared" si="15"/>
        <v>5.1376138739379152E-3</v>
      </c>
      <c r="P130" s="57">
        <v>8.5836909871244631E-4</v>
      </c>
      <c r="Q130" s="88">
        <v>0.16500000000000017</v>
      </c>
      <c r="R130">
        <v>1</v>
      </c>
      <c r="S130" s="63">
        <f t="shared" si="23"/>
        <v>8.6206896551724137E-4</v>
      </c>
      <c r="Y130" s="61">
        <v>44972</v>
      </c>
      <c r="Z130" s="57">
        <f t="shared" si="16"/>
        <v>-1.1234943620838503E-2</v>
      </c>
      <c r="AA130" s="57">
        <f t="shared" si="17"/>
        <v>2.1554957010135087E-2</v>
      </c>
      <c r="AB130" s="57">
        <f t="shared" si="18"/>
        <v>-1.9716401215281523E-2</v>
      </c>
      <c r="AC130" s="57">
        <f t="shared" si="19"/>
        <v>-1.0477853225855791E-2</v>
      </c>
      <c r="AD130" s="57">
        <f t="shared" si="20"/>
        <v>-1.150596542899175E-2</v>
      </c>
    </row>
    <row r="131" spans="1:30" x14ac:dyDescent="0.35">
      <c r="A131" s="61">
        <v>44971</v>
      </c>
      <c r="B131">
        <v>229.71</v>
      </c>
      <c r="C131">
        <v>209.25</v>
      </c>
      <c r="D131">
        <v>172.32</v>
      </c>
      <c r="E131">
        <v>85.95</v>
      </c>
      <c r="F131">
        <v>272.17</v>
      </c>
      <c r="I131" s="61">
        <v>44971</v>
      </c>
      <c r="J131" s="57">
        <f t="shared" si="22"/>
        <v>5.2873191277668194E-2</v>
      </c>
      <c r="K131" s="57">
        <f t="shared" si="22"/>
        <v>7.2378010894317599E-2</v>
      </c>
      <c r="L131" s="57">
        <f t="shared" si="22"/>
        <v>7.6311790831161391E-3</v>
      </c>
      <c r="M131" s="57">
        <f t="shared" si="22"/>
        <v>3.3360084285861666E-2</v>
      </c>
      <c r="N131" s="57">
        <f t="shared" si="22"/>
        <v>3.1279349869607629E-3</v>
      </c>
      <c r="O131" s="57">
        <f t="shared" si="15"/>
        <v>5.0351094090347812E-2</v>
      </c>
      <c r="P131" s="57">
        <v>0</v>
      </c>
      <c r="Q131" s="88">
        <v>0.17000000000000018</v>
      </c>
      <c r="R131">
        <v>0</v>
      </c>
      <c r="S131" s="63">
        <f t="shared" si="23"/>
        <v>0</v>
      </c>
      <c r="Y131" s="61">
        <v>44971</v>
      </c>
      <c r="Z131" s="57">
        <f t="shared" si="16"/>
        <v>5.0690457715048397E-2</v>
      </c>
      <c r="AA131" s="57">
        <f t="shared" si="17"/>
        <v>7.0365795331174985E-2</v>
      </c>
      <c r="AB131" s="57">
        <f t="shared" si="18"/>
        <v>7.3101065057763941E-3</v>
      </c>
      <c r="AC131" s="57">
        <f t="shared" si="19"/>
        <v>3.1881298393796664E-2</v>
      </c>
      <c r="AD131" s="57">
        <f t="shared" si="20"/>
        <v>2.1485769457283178E-3</v>
      </c>
    </row>
    <row r="132" spans="1:30" ht="15" thickBot="1" x14ac:dyDescent="0.4">
      <c r="A132" s="61">
        <v>44970</v>
      </c>
      <c r="B132">
        <v>217.88</v>
      </c>
      <c r="C132">
        <v>194.64</v>
      </c>
      <c r="D132">
        <v>171.01</v>
      </c>
      <c r="E132">
        <v>83.13</v>
      </c>
      <c r="F132">
        <v>271.32</v>
      </c>
      <c r="I132" s="61">
        <v>44970</v>
      </c>
      <c r="J132" s="57">
        <f t="shared" si="22"/>
        <v>2.4296830815831227E-2</v>
      </c>
      <c r="K132" s="57">
        <f t="shared" si="22"/>
        <v>-1.1493498678473935E-2</v>
      </c>
      <c r="L132" s="57">
        <f t="shared" si="22"/>
        <v>-5.5980086711457846E-3</v>
      </c>
      <c r="M132" s="57">
        <f t="shared" si="22"/>
        <v>2.0048056184391597E-2</v>
      </c>
      <c r="N132" s="57">
        <f t="shared" si="22"/>
        <v>3.0764748031631706E-2</v>
      </c>
      <c r="O132" s="57">
        <f t="shared" ref="O132:O195" si="24">J132*$X$10+K132*$X$11+L132*$X$12+M132*$X$13+N132*$X$14</f>
        <v>-4.6091525696353498E-4</v>
      </c>
      <c r="Q132" s="89"/>
      <c r="R132" s="89"/>
      <c r="Y132" s="61">
        <v>44970</v>
      </c>
      <c r="Z132" s="57">
        <f t="shared" ref="Z132:Z195" si="25">J132-$R$4</f>
        <v>2.211409725321143E-2</v>
      </c>
      <c r="AA132" s="57">
        <f t="shared" ref="AA132:AA195" si="26">K132-$S$4</f>
        <v>-1.3505714241616543E-2</v>
      </c>
      <c r="AB132" s="57">
        <f t="shared" ref="AB132:AB195" si="27">L132-$T$4</f>
        <v>-5.9190812484855295E-3</v>
      </c>
      <c r="AC132" s="57">
        <f t="shared" ref="AC132:AC195" si="28">M132-$U$4</f>
        <v>1.8569270292326599E-2</v>
      </c>
      <c r="AD132" s="57">
        <f t="shared" ref="AD132:AD195" si="29">N132-$V$4</f>
        <v>2.9785389990399262E-2</v>
      </c>
    </row>
    <row r="133" spans="1:30" x14ac:dyDescent="0.35">
      <c r="A133" s="61">
        <v>44967</v>
      </c>
      <c r="B133">
        <v>212.65</v>
      </c>
      <c r="C133">
        <v>196.89</v>
      </c>
      <c r="D133">
        <v>171.97</v>
      </c>
      <c r="E133">
        <v>81.48</v>
      </c>
      <c r="F133">
        <v>263.10000000000002</v>
      </c>
      <c r="I133" s="61">
        <v>44967</v>
      </c>
      <c r="J133" s="57">
        <f t="shared" si="22"/>
        <v>-4.9181967645822937E-2</v>
      </c>
      <c r="K133" s="57">
        <f t="shared" si="22"/>
        <v>-5.1618296167764803E-2</v>
      </c>
      <c r="L133" s="57">
        <f t="shared" si="22"/>
        <v>2.0740439702381114E-2</v>
      </c>
      <c r="M133" s="57">
        <f t="shared" si="22"/>
        <v>-2.1009941553733338E-2</v>
      </c>
      <c r="N133" s="57">
        <f t="shared" si="22"/>
        <v>-1.9744842380725234E-3</v>
      </c>
      <c r="O133" s="57">
        <f t="shared" si="24"/>
        <v>-3.2284697687717565E-2</v>
      </c>
      <c r="Y133" s="61">
        <v>44967</v>
      </c>
      <c r="Z133" s="57">
        <f t="shared" si="25"/>
        <v>-5.1364701208442734E-2</v>
      </c>
      <c r="AA133" s="57">
        <f t="shared" si="26"/>
        <v>-5.363051173090741E-2</v>
      </c>
      <c r="AB133" s="57">
        <f t="shared" si="27"/>
        <v>2.041936712504137E-2</v>
      </c>
      <c r="AC133" s="57">
        <f t="shared" si="28"/>
        <v>-2.2488727445798336E-2</v>
      </c>
      <c r="AD133" s="57">
        <f t="shared" si="29"/>
        <v>-2.9538422793049688E-3</v>
      </c>
    </row>
    <row r="134" spans="1:30" x14ac:dyDescent="0.35">
      <c r="A134" s="61">
        <v>44966</v>
      </c>
      <c r="B134">
        <v>223.37</v>
      </c>
      <c r="C134">
        <v>207.32</v>
      </c>
      <c r="D134">
        <v>168.44</v>
      </c>
      <c r="E134">
        <v>83.21</v>
      </c>
      <c r="F134">
        <v>263.62</v>
      </c>
      <c r="I134" s="61">
        <v>44966</v>
      </c>
      <c r="J134" s="57">
        <f t="shared" si="22"/>
        <v>5.9270076073541606E-3</v>
      </c>
      <c r="K134" s="57">
        <f t="shared" si="22"/>
        <v>2.9516839008565374E-2</v>
      </c>
      <c r="L134" s="57">
        <f t="shared" si="22"/>
        <v>-9.2188337565347871E-3</v>
      </c>
      <c r="M134" s="57">
        <f t="shared" si="22"/>
        <v>-1.7629998021169171E-2</v>
      </c>
      <c r="N134" s="57">
        <f t="shared" si="22"/>
        <v>-1.1728238516837746E-2</v>
      </c>
      <c r="O134" s="57">
        <f t="shared" si="24"/>
        <v>1.313284249275805E-2</v>
      </c>
      <c r="Y134" s="61">
        <v>44966</v>
      </c>
      <c r="Z134" s="57">
        <f t="shared" si="25"/>
        <v>3.7442740447343626E-3</v>
      </c>
      <c r="AA134" s="57">
        <f t="shared" si="26"/>
        <v>2.7504623445422764E-2</v>
      </c>
      <c r="AB134" s="57">
        <f t="shared" si="27"/>
        <v>-9.539906333874533E-3</v>
      </c>
      <c r="AC134" s="57">
        <f t="shared" si="28"/>
        <v>-1.910878391323417E-2</v>
      </c>
      <c r="AD134" s="57">
        <f t="shared" si="29"/>
        <v>-1.2707596558070192E-2</v>
      </c>
    </row>
    <row r="135" spans="1:30" x14ac:dyDescent="0.35">
      <c r="A135" s="61">
        <v>44965</v>
      </c>
      <c r="B135">
        <v>222.05</v>
      </c>
      <c r="C135">
        <v>201.29</v>
      </c>
      <c r="D135">
        <v>170</v>
      </c>
      <c r="E135">
        <v>84.69</v>
      </c>
      <c r="F135">
        <v>266.73</v>
      </c>
      <c r="I135" s="61">
        <v>44965</v>
      </c>
      <c r="J135" s="57">
        <f t="shared" si="22"/>
        <v>1.4421562732061953E-3</v>
      </c>
      <c r="K135" s="57">
        <f t="shared" si="22"/>
        <v>2.2507857977594494E-2</v>
      </c>
      <c r="L135" s="57">
        <f t="shared" si="22"/>
        <v>-2.3773969820364872E-2</v>
      </c>
      <c r="M135" s="57">
        <f t="shared" si="22"/>
        <v>-1.4302705716457455E-2</v>
      </c>
      <c r="N135" s="57">
        <f t="shared" si="22"/>
        <v>-3.1069294490499119E-3</v>
      </c>
      <c r="O135" s="57">
        <f t="shared" si="24"/>
        <v>5.817871421379372E-3</v>
      </c>
      <c r="Y135" s="61">
        <v>44965</v>
      </c>
      <c r="Z135" s="57">
        <f t="shared" si="25"/>
        <v>-7.4057728941360275E-4</v>
      </c>
      <c r="AA135" s="57">
        <f t="shared" si="26"/>
        <v>2.0495642414451884E-2</v>
      </c>
      <c r="AB135" s="57">
        <f t="shared" si="27"/>
        <v>-2.4095042397704616E-2</v>
      </c>
      <c r="AC135" s="57">
        <f t="shared" si="28"/>
        <v>-1.5781491608522453E-2</v>
      </c>
      <c r="AD135" s="57">
        <f t="shared" si="29"/>
        <v>-4.0862874902823573E-3</v>
      </c>
    </row>
    <row r="136" spans="1:30" x14ac:dyDescent="0.35">
      <c r="A136" s="61">
        <v>44964</v>
      </c>
      <c r="B136">
        <v>221.73</v>
      </c>
      <c r="C136">
        <v>196.81</v>
      </c>
      <c r="D136">
        <v>174.09</v>
      </c>
      <c r="E136">
        <v>85.91</v>
      </c>
      <c r="F136">
        <v>267.56</v>
      </c>
      <c r="I136" s="61">
        <v>44964</v>
      </c>
      <c r="J136" s="57">
        <f t="shared" si="22"/>
        <v>5.0123754941231939E-2</v>
      </c>
      <c r="K136" s="57">
        <f t="shared" si="22"/>
        <v>1.0470765020845787E-2</v>
      </c>
      <c r="L136" s="57">
        <f t="shared" si="22"/>
        <v>2.5893862264236709E-2</v>
      </c>
      <c r="M136" s="57">
        <f t="shared" si="22"/>
        <v>2.630023633335225E-2</v>
      </c>
      <c r="N136" s="57">
        <f t="shared" si="22"/>
        <v>4.1163097688579321E-2</v>
      </c>
      <c r="O136" s="57">
        <f t="shared" si="24"/>
        <v>2.3500868971833799E-2</v>
      </c>
      <c r="Y136" s="61">
        <v>44964</v>
      </c>
      <c r="Z136" s="57">
        <f t="shared" si="25"/>
        <v>4.7941021378612142E-2</v>
      </c>
      <c r="AA136" s="57">
        <f t="shared" si="26"/>
        <v>8.4585494577031784E-3</v>
      </c>
      <c r="AB136" s="57">
        <f t="shared" si="27"/>
        <v>2.5572789686896965E-2</v>
      </c>
      <c r="AC136" s="57">
        <f t="shared" si="28"/>
        <v>2.4821450441287252E-2</v>
      </c>
      <c r="AD136" s="57">
        <f t="shared" si="29"/>
        <v>4.0183739647346874E-2</v>
      </c>
    </row>
    <row r="137" spans="1:30" x14ac:dyDescent="0.35">
      <c r="A137" s="61">
        <v>44963</v>
      </c>
      <c r="B137">
        <v>210.89</v>
      </c>
      <c r="C137">
        <v>194.76</v>
      </c>
      <c r="D137">
        <v>169.64</v>
      </c>
      <c r="E137">
        <v>83.68</v>
      </c>
      <c r="F137">
        <v>256.77</v>
      </c>
      <c r="I137" s="61">
        <v>44963</v>
      </c>
      <c r="J137" s="57">
        <f t="shared" si="22"/>
        <v>-5.2146295239345673E-4</v>
      </c>
      <c r="K137" s="57">
        <f t="shared" si="22"/>
        <v>2.4849227852463712E-2</v>
      </c>
      <c r="L137" s="57">
        <f t="shared" si="22"/>
        <v>1.1206465533297161E-3</v>
      </c>
      <c r="M137" s="57">
        <f t="shared" si="22"/>
        <v>-2.8393260353250394E-2</v>
      </c>
      <c r="N137" s="57">
        <f t="shared" si="22"/>
        <v>-6.1345121715657928E-3</v>
      </c>
      <c r="O137" s="57">
        <f t="shared" si="24"/>
        <v>1.1593752572741704E-2</v>
      </c>
      <c r="Y137" s="61">
        <v>44963</v>
      </c>
      <c r="Z137" s="57">
        <f t="shared" si="25"/>
        <v>-2.704196515013255E-3</v>
      </c>
      <c r="AA137" s="57">
        <f t="shared" si="26"/>
        <v>2.2837012289321102E-2</v>
      </c>
      <c r="AB137" s="57">
        <f t="shared" si="27"/>
        <v>7.9957397598997106E-4</v>
      </c>
      <c r="AC137" s="57">
        <f t="shared" si="28"/>
        <v>-2.9872046245315392E-2</v>
      </c>
      <c r="AD137" s="57">
        <f t="shared" si="29"/>
        <v>-7.1138702127982378E-3</v>
      </c>
    </row>
    <row r="138" spans="1:30" x14ac:dyDescent="0.35">
      <c r="A138" s="61">
        <v>44960</v>
      </c>
      <c r="B138">
        <v>211</v>
      </c>
      <c r="C138">
        <v>189.98</v>
      </c>
      <c r="D138">
        <v>169.45</v>
      </c>
      <c r="E138">
        <v>86.09</v>
      </c>
      <c r="F138">
        <v>258.35000000000002</v>
      </c>
      <c r="I138" s="61">
        <v>44960</v>
      </c>
      <c r="J138" s="57">
        <f t="shared" si="22"/>
        <v>-2.8453880624597472E-2</v>
      </c>
      <c r="K138" s="57">
        <f t="shared" si="22"/>
        <v>9.0417007254158539E-3</v>
      </c>
      <c r="L138" s="57">
        <f t="shared" si="22"/>
        <v>2.6000132829236021E-3</v>
      </c>
      <c r="M138" s="57">
        <f t="shared" si="22"/>
        <v>-2.5460090810847599E-2</v>
      </c>
      <c r="N138" s="57">
        <f t="shared" si="22"/>
        <v>-2.3903996947661727E-2</v>
      </c>
      <c r="O138" s="57">
        <f t="shared" si="24"/>
        <v>-2.2467656514358128E-3</v>
      </c>
      <c r="Y138" s="61">
        <v>44960</v>
      </c>
      <c r="Z138" s="57">
        <f t="shared" si="25"/>
        <v>-3.0636614187217269E-2</v>
      </c>
      <c r="AA138" s="57">
        <f t="shared" si="26"/>
        <v>7.0294851622732454E-3</v>
      </c>
      <c r="AB138" s="57">
        <f t="shared" si="27"/>
        <v>2.2789407055838571E-3</v>
      </c>
      <c r="AC138" s="57">
        <f t="shared" si="28"/>
        <v>-2.6938876702912597E-2</v>
      </c>
      <c r="AD138" s="57">
        <f t="shared" si="29"/>
        <v>-2.4883354988894171E-2</v>
      </c>
    </row>
    <row r="139" spans="1:30" x14ac:dyDescent="0.35">
      <c r="A139" s="61">
        <v>44959</v>
      </c>
      <c r="B139">
        <v>217.09</v>
      </c>
      <c r="C139">
        <v>188.27</v>
      </c>
      <c r="D139">
        <v>169.01</v>
      </c>
      <c r="E139">
        <v>88.31</v>
      </c>
      <c r="F139">
        <v>264.60000000000002</v>
      </c>
      <c r="I139" s="61">
        <v>44959</v>
      </c>
      <c r="J139" s="57">
        <f t="shared" si="22"/>
        <v>3.5922459450244193E-2</v>
      </c>
      <c r="K139" s="57">
        <f t="shared" si="22"/>
        <v>3.7117439783389342E-2</v>
      </c>
      <c r="L139" s="57">
        <f t="shared" si="22"/>
        <v>-1.3808721929302133E-2</v>
      </c>
      <c r="M139" s="57">
        <f t="shared" si="22"/>
        <v>4.2446383370721714E-2</v>
      </c>
      <c r="N139" s="57">
        <f t="shared" si="22"/>
        <v>4.5818393780274552E-2</v>
      </c>
      <c r="O139" s="57">
        <f t="shared" si="24"/>
        <v>2.5972156507279395E-2</v>
      </c>
      <c r="R139" t="s">
        <v>84</v>
      </c>
      <c r="S139" t="s">
        <v>78</v>
      </c>
      <c r="T139" s="93" t="s">
        <v>79</v>
      </c>
      <c r="U139" t="s">
        <v>79</v>
      </c>
      <c r="V139" t="s">
        <v>78</v>
      </c>
      <c r="Y139" s="61">
        <v>44959</v>
      </c>
      <c r="Z139" s="57">
        <f t="shared" si="25"/>
        <v>3.3739725887624396E-2</v>
      </c>
      <c r="AA139" s="57">
        <f t="shared" si="26"/>
        <v>3.5105224220246735E-2</v>
      </c>
      <c r="AB139" s="57">
        <f t="shared" si="27"/>
        <v>-1.4129794506641879E-2</v>
      </c>
      <c r="AC139" s="57">
        <f t="shared" si="28"/>
        <v>4.0967597478656713E-2</v>
      </c>
      <c r="AD139" s="57">
        <f t="shared" si="29"/>
        <v>4.4839035739042105E-2</v>
      </c>
    </row>
    <row r="140" spans="1:30" x14ac:dyDescent="0.35">
      <c r="A140" s="61">
        <v>44958</v>
      </c>
      <c r="B140">
        <v>209.43</v>
      </c>
      <c r="C140">
        <v>181.41</v>
      </c>
      <c r="D140">
        <v>171.36</v>
      </c>
      <c r="E140">
        <v>84.64</v>
      </c>
      <c r="F140">
        <v>252.75</v>
      </c>
      <c r="I140" s="61">
        <v>44958</v>
      </c>
      <c r="J140" s="57">
        <f t="shared" si="22"/>
        <v>6.9494358046875676E-2</v>
      </c>
      <c r="K140" s="57">
        <f t="shared" si="22"/>
        <v>4.6197200050332489E-2</v>
      </c>
      <c r="L140" s="57">
        <f t="shared" si="22"/>
        <v>-1.5403628438439745E-2</v>
      </c>
      <c r="M140" s="57">
        <f t="shared" si="22"/>
        <v>0.11892085191100576</v>
      </c>
      <c r="N140" s="57">
        <f t="shared" si="22"/>
        <v>1.9738534394683961E-2</v>
      </c>
      <c r="O140" s="57">
        <f t="shared" si="24"/>
        <v>3.8714600090972169E-2</v>
      </c>
      <c r="R140" s="57">
        <f>T140/$T$179</f>
        <v>0</v>
      </c>
      <c r="S140" s="85">
        <v>-0.2</v>
      </c>
      <c r="T140" cm="1">
        <f t="array" ref="T140:T178">FREQUENCY(O3:O1167,S28:S65)</f>
        <v>0</v>
      </c>
      <c r="U140" s="86">
        <f>T140/1165</f>
        <v>0</v>
      </c>
      <c r="V140" s="92">
        <v>-0.2</v>
      </c>
      <c r="Y140" s="61">
        <v>44958</v>
      </c>
      <c r="Z140" s="57">
        <f t="shared" si="25"/>
        <v>6.7311624484255872E-2</v>
      </c>
      <c r="AA140" s="57">
        <f t="shared" si="26"/>
        <v>4.4184984487189882E-2</v>
      </c>
      <c r="AB140" s="57">
        <f t="shared" si="27"/>
        <v>-1.5724701015779489E-2</v>
      </c>
      <c r="AC140" s="57">
        <f t="shared" si="28"/>
        <v>0.11744206601894076</v>
      </c>
      <c r="AD140" s="57">
        <f t="shared" si="29"/>
        <v>1.8759176353451517E-2</v>
      </c>
    </row>
    <row r="141" spans="1:30" x14ac:dyDescent="0.35">
      <c r="A141" s="61">
        <v>44957</v>
      </c>
      <c r="B141">
        <v>195.37</v>
      </c>
      <c r="C141">
        <v>173.22</v>
      </c>
      <c r="D141">
        <v>174.02</v>
      </c>
      <c r="E141">
        <v>75.150000000000006</v>
      </c>
      <c r="F141">
        <v>247.81</v>
      </c>
      <c r="I141" s="61">
        <v>44957</v>
      </c>
      <c r="J141" s="57">
        <f t="shared" si="22"/>
        <v>1.9380952380816784E-2</v>
      </c>
      <c r="K141" s="57">
        <f t="shared" si="22"/>
        <v>3.8606653948837992E-2</v>
      </c>
      <c r="L141" s="57">
        <f t="shared" si="22"/>
        <v>-1.0338292805238975E-3</v>
      </c>
      <c r="M141" s="57">
        <f t="shared" si="22"/>
        <v>3.6589447432292178E-2</v>
      </c>
      <c r="N141" s="57">
        <f t="shared" si="22"/>
        <v>2.0795008490728822E-2</v>
      </c>
      <c r="O141" s="57">
        <f t="shared" si="24"/>
        <v>2.5198760334570719E-2</v>
      </c>
      <c r="R141" s="57">
        <f t="shared" ref="R141:R177" si="30">T141/$T$179</f>
        <v>8.5836909871244631E-4</v>
      </c>
      <c r="S141" s="63">
        <f>S140+1%</f>
        <v>-0.19</v>
      </c>
      <c r="T141">
        <v>1</v>
      </c>
      <c r="U141" s="86">
        <f t="shared" ref="U141:U177" si="31">T141/1165</f>
        <v>8.5836909871244631E-4</v>
      </c>
      <c r="V141" s="92">
        <f>V140+1%</f>
        <v>-0.19</v>
      </c>
      <c r="Y141" s="61">
        <v>44957</v>
      </c>
      <c r="Z141" s="57">
        <f t="shared" si="25"/>
        <v>1.7198218818196987E-2</v>
      </c>
      <c r="AA141" s="57">
        <f t="shared" si="26"/>
        <v>3.6594438385695385E-2</v>
      </c>
      <c r="AB141" s="57">
        <f t="shared" si="27"/>
        <v>-1.3549018578636425E-3</v>
      </c>
      <c r="AC141" s="57">
        <f t="shared" si="28"/>
        <v>3.5110661540227177E-2</v>
      </c>
      <c r="AD141" s="57">
        <f t="shared" si="29"/>
        <v>1.9815650449496378E-2</v>
      </c>
    </row>
    <row r="142" spans="1:30" x14ac:dyDescent="0.35">
      <c r="A142" s="61">
        <v>44956</v>
      </c>
      <c r="B142">
        <v>191.62</v>
      </c>
      <c r="C142">
        <v>166.66</v>
      </c>
      <c r="D142">
        <v>174.2</v>
      </c>
      <c r="E142">
        <v>72.45</v>
      </c>
      <c r="F142">
        <v>242.71</v>
      </c>
      <c r="I142" s="61">
        <v>44956</v>
      </c>
      <c r="J142" s="57">
        <f t="shared" si="22"/>
        <v>-6.0888589871694307E-2</v>
      </c>
      <c r="K142" s="57">
        <f t="shared" si="22"/>
        <v>-6.5265785717728814E-2</v>
      </c>
      <c r="L142" s="57">
        <f t="shared" si="22"/>
        <v>-2.9692553175213878E-2</v>
      </c>
      <c r="M142" s="57">
        <f t="shared" si="22"/>
        <v>-3.9910606247219017E-2</v>
      </c>
      <c r="N142" s="57">
        <f t="shared" si="22"/>
        <v>-2.2206384413060668E-2</v>
      </c>
      <c r="O142" s="57">
        <f t="shared" si="24"/>
        <v>-5.4149210277044391E-2</v>
      </c>
      <c r="R142" s="57">
        <f t="shared" si="30"/>
        <v>0</v>
      </c>
      <c r="S142" s="63">
        <f t="shared" ref="S142:S177" si="32">S141+1%</f>
        <v>-0.18</v>
      </c>
      <c r="T142">
        <v>0</v>
      </c>
      <c r="U142" s="86">
        <f t="shared" si="31"/>
        <v>0</v>
      </c>
      <c r="V142" s="92">
        <f t="shared" ref="V142:V177" si="33">V141+1%</f>
        <v>-0.18</v>
      </c>
      <c r="Y142" s="61">
        <v>44956</v>
      </c>
      <c r="Z142" s="57">
        <f t="shared" si="25"/>
        <v>-6.3071323434314111E-2</v>
      </c>
      <c r="AA142" s="57">
        <f t="shared" si="26"/>
        <v>-6.7278001280871427E-2</v>
      </c>
      <c r="AB142" s="57">
        <f t="shared" si="27"/>
        <v>-3.0013625752553622E-2</v>
      </c>
      <c r="AC142" s="57">
        <f t="shared" si="28"/>
        <v>-4.1389392139284019E-2</v>
      </c>
      <c r="AD142" s="57">
        <f t="shared" si="29"/>
        <v>-2.3185742454293112E-2</v>
      </c>
    </row>
    <row r="143" spans="1:30" x14ac:dyDescent="0.35">
      <c r="A143" s="61">
        <v>44953</v>
      </c>
      <c r="B143">
        <v>203.65</v>
      </c>
      <c r="C143">
        <v>177.9</v>
      </c>
      <c r="D143">
        <v>179.45</v>
      </c>
      <c r="E143">
        <v>75.400000000000006</v>
      </c>
      <c r="F143">
        <v>248.16</v>
      </c>
      <c r="I143" s="61">
        <v>44953</v>
      </c>
      <c r="J143" s="57">
        <f t="shared" si="22"/>
        <v>2.8034798400052883E-2</v>
      </c>
      <c r="K143" s="57">
        <f t="shared" si="22"/>
        <v>0.10436170166630546</v>
      </c>
      <c r="L143" s="57">
        <f t="shared" si="22"/>
        <v>-4.542769962649873E-2</v>
      </c>
      <c r="M143" s="57">
        <f t="shared" si="22"/>
        <v>3.1881004686458952E-3</v>
      </c>
      <c r="N143" s="57">
        <f t="shared" si="22"/>
        <v>6.4495326324659702E-4</v>
      </c>
      <c r="O143" s="57">
        <f t="shared" si="24"/>
        <v>4.8602250284933819E-2</v>
      </c>
      <c r="R143" s="57">
        <f t="shared" si="30"/>
        <v>0</v>
      </c>
      <c r="S143" s="63">
        <f t="shared" si="32"/>
        <v>-0.16999999999999998</v>
      </c>
      <c r="T143">
        <v>0</v>
      </c>
      <c r="U143" s="86">
        <f t="shared" si="31"/>
        <v>0</v>
      </c>
      <c r="V143" s="92">
        <f t="shared" si="33"/>
        <v>-0.16999999999999998</v>
      </c>
      <c r="Y143" s="61">
        <v>44953</v>
      </c>
      <c r="Z143" s="57">
        <f t="shared" si="25"/>
        <v>2.5852064837433086E-2</v>
      </c>
      <c r="AA143" s="57">
        <f t="shared" si="26"/>
        <v>0.10234948610316284</v>
      </c>
      <c r="AB143" s="57">
        <f t="shared" si="27"/>
        <v>-4.5748772203838474E-2</v>
      </c>
      <c r="AC143" s="57">
        <f t="shared" si="28"/>
        <v>1.7093145765808961E-3</v>
      </c>
      <c r="AD143" s="57">
        <f t="shared" si="29"/>
        <v>-3.3440477798584822E-4</v>
      </c>
    </row>
    <row r="144" spans="1:30" x14ac:dyDescent="0.35">
      <c r="A144" s="61">
        <v>44952</v>
      </c>
      <c r="B144">
        <v>198.02</v>
      </c>
      <c r="C144">
        <v>160.27000000000001</v>
      </c>
      <c r="D144">
        <v>187.79</v>
      </c>
      <c r="E144">
        <v>75.16</v>
      </c>
      <c r="F144">
        <v>248</v>
      </c>
      <c r="I144" s="61">
        <v>44952</v>
      </c>
      <c r="J144" s="57">
        <f t="shared" si="22"/>
        <v>2.4486846467459748E-2</v>
      </c>
      <c r="K144" s="57">
        <f t="shared" si="22"/>
        <v>0.1040649318924087</v>
      </c>
      <c r="L144" s="57">
        <f t="shared" si="22"/>
        <v>4.74916838473501E-2</v>
      </c>
      <c r="M144" s="57">
        <f t="shared" si="22"/>
        <v>3.331781585472969E-3</v>
      </c>
      <c r="N144" s="57">
        <f t="shared" si="22"/>
        <v>3.0251380728343848E-2</v>
      </c>
      <c r="O144" s="57">
        <f t="shared" si="24"/>
        <v>6.9475075847096501E-2</v>
      </c>
      <c r="R144" s="57">
        <f t="shared" si="30"/>
        <v>8.5836909871244631E-4</v>
      </c>
      <c r="S144" s="63">
        <f t="shared" si="32"/>
        <v>-0.15999999999999998</v>
      </c>
      <c r="T144">
        <v>1</v>
      </c>
      <c r="U144" s="86">
        <f t="shared" si="31"/>
        <v>8.5836909871244631E-4</v>
      </c>
      <c r="V144" s="92">
        <f t="shared" si="33"/>
        <v>-0.15999999999999998</v>
      </c>
      <c r="Y144" s="61">
        <v>44952</v>
      </c>
      <c r="Z144" s="57">
        <f t="shared" si="25"/>
        <v>2.230411290483995E-2</v>
      </c>
      <c r="AA144" s="57">
        <f t="shared" si="26"/>
        <v>0.10205271632926609</v>
      </c>
      <c r="AB144" s="57">
        <f t="shared" si="27"/>
        <v>4.7170611270010356E-2</v>
      </c>
      <c r="AC144" s="57">
        <f t="shared" si="28"/>
        <v>1.8529956934079698E-3</v>
      </c>
      <c r="AD144" s="57">
        <f t="shared" si="29"/>
        <v>2.9272022687111404E-2</v>
      </c>
    </row>
    <row r="145" spans="1:30" x14ac:dyDescent="0.35">
      <c r="A145" s="61">
        <v>44951</v>
      </c>
      <c r="B145">
        <v>193.23</v>
      </c>
      <c r="C145">
        <v>144.43</v>
      </c>
      <c r="D145">
        <v>179.08</v>
      </c>
      <c r="E145">
        <v>74.91</v>
      </c>
      <c r="F145">
        <v>240.61</v>
      </c>
      <c r="I145" s="61">
        <v>44951</v>
      </c>
      <c r="J145" s="57">
        <f t="shared" si="22"/>
        <v>3.0061181547423395E-3</v>
      </c>
      <c r="K145" s="57">
        <f t="shared" si="22"/>
        <v>3.7458423377492245E-3</v>
      </c>
      <c r="L145" s="57">
        <f t="shared" si="22"/>
        <v>-9.7247300241235027E-3</v>
      </c>
      <c r="M145" s="57">
        <f t="shared" si="22"/>
        <v>2.807300821019822E-3</v>
      </c>
      <c r="N145" s="57">
        <f t="shared" si="22"/>
        <v>-5.9256363174824134E-3</v>
      </c>
      <c r="O145" s="57">
        <f t="shared" si="24"/>
        <v>2.3384151375528645E-4</v>
      </c>
      <c r="R145" s="57">
        <f t="shared" si="30"/>
        <v>0</v>
      </c>
      <c r="S145" s="63">
        <f t="shared" si="32"/>
        <v>-0.14999999999999997</v>
      </c>
      <c r="T145">
        <v>0</v>
      </c>
      <c r="U145" s="86">
        <f t="shared" si="31"/>
        <v>0</v>
      </c>
      <c r="V145" s="92">
        <f t="shared" si="33"/>
        <v>-0.14999999999999997</v>
      </c>
      <c r="Y145" s="61">
        <v>44951</v>
      </c>
      <c r="Z145" s="57">
        <f t="shared" si="25"/>
        <v>8.2338459212254146E-4</v>
      </c>
      <c r="AA145" s="57">
        <f t="shared" si="26"/>
        <v>1.7336267746066157E-3</v>
      </c>
      <c r="AB145" s="57">
        <f t="shared" si="27"/>
        <v>-1.0045802601463249E-2</v>
      </c>
      <c r="AC145" s="57">
        <f t="shared" si="28"/>
        <v>1.3285149289548228E-3</v>
      </c>
      <c r="AD145" s="57">
        <f t="shared" si="29"/>
        <v>-6.9049943587148584E-3</v>
      </c>
    </row>
    <row r="146" spans="1:30" x14ac:dyDescent="0.35">
      <c r="A146" s="61">
        <v>44950</v>
      </c>
      <c r="B146">
        <v>192.65</v>
      </c>
      <c r="C146">
        <v>143.88999999999999</v>
      </c>
      <c r="D146">
        <v>180.83</v>
      </c>
      <c r="E146">
        <v>74.7</v>
      </c>
      <c r="F146">
        <v>242.04</v>
      </c>
      <c r="I146" s="61">
        <v>44950</v>
      </c>
      <c r="J146" s="57">
        <f t="shared" si="22"/>
        <v>3.7443488543798917E-3</v>
      </c>
      <c r="K146" s="57">
        <f t="shared" si="22"/>
        <v>9.7343909786638827E-4</v>
      </c>
      <c r="L146" s="57">
        <f t="shared" si="22"/>
        <v>9.4055167519082261E-4</v>
      </c>
      <c r="M146" s="57">
        <f t="shared" si="22"/>
        <v>-2.420272868305802E-2</v>
      </c>
      <c r="N146" s="57">
        <f t="shared" si="22"/>
        <v>-2.2285511266138605E-3</v>
      </c>
      <c r="O146" s="57">
        <f t="shared" si="24"/>
        <v>5.7678243595929901E-4</v>
      </c>
      <c r="R146" s="57">
        <f t="shared" si="30"/>
        <v>8.5836909871244631E-4</v>
      </c>
      <c r="S146" s="63">
        <f t="shared" si="32"/>
        <v>-0.13999999999999996</v>
      </c>
      <c r="T146">
        <v>1</v>
      </c>
      <c r="U146" s="86">
        <f t="shared" si="31"/>
        <v>8.5836909871244631E-4</v>
      </c>
      <c r="V146" s="92">
        <f t="shared" si="33"/>
        <v>-0.13999999999999996</v>
      </c>
      <c r="Y146" s="61">
        <v>44950</v>
      </c>
      <c r="Z146" s="57">
        <f t="shared" si="25"/>
        <v>1.5616152917600937E-3</v>
      </c>
      <c r="AA146" s="57">
        <f t="shared" si="26"/>
        <v>-1.0387764652762207E-3</v>
      </c>
      <c r="AB146" s="57">
        <f t="shared" si="27"/>
        <v>6.1947909785107754E-4</v>
      </c>
      <c r="AC146" s="57">
        <f t="shared" si="28"/>
        <v>-2.5681514575123018E-2</v>
      </c>
      <c r="AD146" s="57">
        <f t="shared" si="29"/>
        <v>-3.2079091678463055E-3</v>
      </c>
    </row>
    <row r="147" spans="1:30" x14ac:dyDescent="0.35">
      <c r="A147" s="61">
        <v>44949</v>
      </c>
      <c r="B147">
        <v>191.93</v>
      </c>
      <c r="C147">
        <v>143.75</v>
      </c>
      <c r="D147">
        <v>180.66</v>
      </c>
      <c r="E147">
        <v>76.53</v>
      </c>
      <c r="F147">
        <v>242.58</v>
      </c>
      <c r="I147" s="61">
        <v>44949</v>
      </c>
      <c r="J147" s="57">
        <f t="shared" si="22"/>
        <v>7.3158557454610584E-2</v>
      </c>
      <c r="K147" s="57">
        <f t="shared" si="22"/>
        <v>7.4573632396090578E-2</v>
      </c>
      <c r="L147" s="57">
        <f t="shared" si="22"/>
        <v>-1.3275806795520252E-3</v>
      </c>
      <c r="M147" s="57">
        <f t="shared" si="22"/>
        <v>8.818807843938721E-2</v>
      </c>
      <c r="N147" s="57">
        <f t="shared" si="22"/>
        <v>9.7763827543904096E-3</v>
      </c>
      <c r="O147" s="57">
        <f t="shared" si="24"/>
        <v>5.5632314572702929E-2</v>
      </c>
      <c r="R147" s="57">
        <f t="shared" si="30"/>
        <v>8.5836909871244631E-4</v>
      </c>
      <c r="S147" s="63">
        <f t="shared" si="32"/>
        <v>-0.12999999999999995</v>
      </c>
      <c r="T147">
        <v>1</v>
      </c>
      <c r="U147" s="86">
        <f t="shared" si="31"/>
        <v>8.5836909871244631E-4</v>
      </c>
      <c r="V147" s="92">
        <f t="shared" si="33"/>
        <v>-0.12999999999999995</v>
      </c>
      <c r="Y147" s="61">
        <v>44949</v>
      </c>
      <c r="Z147" s="57">
        <f t="shared" si="25"/>
        <v>7.097582389199078E-2</v>
      </c>
      <c r="AA147" s="57">
        <f t="shared" si="26"/>
        <v>7.2561416832947964E-2</v>
      </c>
      <c r="AB147" s="57">
        <f t="shared" si="27"/>
        <v>-1.6486532568917704E-3</v>
      </c>
      <c r="AC147" s="57">
        <f t="shared" si="28"/>
        <v>8.6709292547322209E-2</v>
      </c>
      <c r="AD147" s="57">
        <f t="shared" si="29"/>
        <v>8.7970247131579637E-3</v>
      </c>
    </row>
    <row r="148" spans="1:30" x14ac:dyDescent="0.35">
      <c r="A148" s="61">
        <v>44946</v>
      </c>
      <c r="B148">
        <v>178.39</v>
      </c>
      <c r="C148">
        <v>133.41999999999999</v>
      </c>
      <c r="D148">
        <v>180.9</v>
      </c>
      <c r="E148">
        <v>70.069999999999993</v>
      </c>
      <c r="F148">
        <v>240.22</v>
      </c>
      <c r="I148" s="61">
        <v>44946</v>
      </c>
      <c r="J148" s="57">
        <f t="shared" si="22"/>
        <v>6.20936918509385E-2</v>
      </c>
      <c r="K148" s="57">
        <f t="shared" si="22"/>
        <v>4.7977273248713807E-2</v>
      </c>
      <c r="L148" s="57">
        <f t="shared" si="22"/>
        <v>1.0558586560494415E-2</v>
      </c>
      <c r="M148" s="57">
        <f t="shared" si="22"/>
        <v>3.4260862884888471E-2</v>
      </c>
      <c r="N148" s="57">
        <f t="shared" si="22"/>
        <v>3.5119568125851125E-2</v>
      </c>
      <c r="O148" s="57">
        <f t="shared" si="24"/>
        <v>4.1592057628260133E-2</v>
      </c>
      <c r="R148" s="57">
        <f t="shared" si="30"/>
        <v>0</v>
      </c>
      <c r="S148" s="63">
        <f t="shared" si="32"/>
        <v>-0.11999999999999995</v>
      </c>
      <c r="T148">
        <v>0</v>
      </c>
      <c r="U148" s="86">
        <f t="shared" si="31"/>
        <v>0</v>
      </c>
      <c r="V148" s="92">
        <f t="shared" si="33"/>
        <v>-0.11999999999999995</v>
      </c>
      <c r="Y148" s="61">
        <v>44946</v>
      </c>
      <c r="Z148" s="57">
        <f t="shared" si="25"/>
        <v>5.9910958288318703E-2</v>
      </c>
      <c r="AA148" s="57">
        <f t="shared" si="26"/>
        <v>4.5965057685571201E-2</v>
      </c>
      <c r="AB148" s="57">
        <f t="shared" si="27"/>
        <v>1.0237513983154669E-2</v>
      </c>
      <c r="AC148" s="57">
        <f t="shared" si="28"/>
        <v>3.278207699282347E-2</v>
      </c>
      <c r="AD148" s="57">
        <f t="shared" si="29"/>
        <v>3.4140210084618677E-2</v>
      </c>
    </row>
    <row r="149" spans="1:30" x14ac:dyDescent="0.35">
      <c r="A149" s="61">
        <v>44945</v>
      </c>
      <c r="B149">
        <v>167.65</v>
      </c>
      <c r="C149">
        <v>127.17</v>
      </c>
      <c r="D149">
        <v>179</v>
      </c>
      <c r="E149">
        <v>67.709999999999994</v>
      </c>
      <c r="F149">
        <v>231.93</v>
      </c>
      <c r="I149" s="61">
        <v>44945</v>
      </c>
      <c r="J149" s="57">
        <f t="shared" si="22"/>
        <v>-3.5854112821925528E-2</v>
      </c>
      <c r="K149" s="57">
        <f t="shared" si="22"/>
        <v>-1.2580748077381998E-2</v>
      </c>
      <c r="L149" s="57">
        <f t="shared" si="22"/>
        <v>9.9374817737068084E-3</v>
      </c>
      <c r="M149" s="57">
        <f t="shared" si="22"/>
        <v>-4.0804271722533869E-2</v>
      </c>
      <c r="N149" s="57">
        <f t="shared" si="22"/>
        <v>-1.6590794024583615E-2</v>
      </c>
      <c r="O149" s="57">
        <f t="shared" si="24"/>
        <v>-1.3345874197109692E-2</v>
      </c>
      <c r="R149" s="57">
        <f t="shared" si="30"/>
        <v>8.5836909871244631E-4</v>
      </c>
      <c r="S149" s="63">
        <f t="shared" si="32"/>
        <v>-0.10999999999999996</v>
      </c>
      <c r="T149">
        <v>1</v>
      </c>
      <c r="U149" s="86">
        <f t="shared" si="31"/>
        <v>8.5836909871244631E-4</v>
      </c>
      <c r="V149" s="92">
        <f t="shared" si="33"/>
        <v>-0.10999999999999996</v>
      </c>
      <c r="Y149" s="61">
        <v>44945</v>
      </c>
      <c r="Z149" s="57">
        <f t="shared" si="25"/>
        <v>-3.8036846384545325E-2</v>
      </c>
      <c r="AA149" s="57">
        <f t="shared" si="26"/>
        <v>-1.4592963640524606E-2</v>
      </c>
      <c r="AB149" s="57">
        <f t="shared" si="27"/>
        <v>9.6164091963670626E-3</v>
      </c>
      <c r="AC149" s="57">
        <f t="shared" si="28"/>
        <v>-4.2283057614598871E-2</v>
      </c>
      <c r="AD149" s="57">
        <f t="shared" si="29"/>
        <v>-1.757015206581606E-2</v>
      </c>
    </row>
    <row r="150" spans="1:30" x14ac:dyDescent="0.35">
      <c r="A150" s="61">
        <v>44944</v>
      </c>
      <c r="B150">
        <v>173.77</v>
      </c>
      <c r="C150">
        <v>128.78</v>
      </c>
      <c r="D150">
        <v>177.23</v>
      </c>
      <c r="E150">
        <v>70.53</v>
      </c>
      <c r="F150">
        <v>235.81</v>
      </c>
      <c r="I150" s="61">
        <v>44944</v>
      </c>
      <c r="J150" s="57">
        <f t="shared" si="22"/>
        <v>-1.8530134806567899E-2</v>
      </c>
      <c r="K150" s="57">
        <f t="shared" si="22"/>
        <v>-2.0825280988790086E-2</v>
      </c>
      <c r="L150" s="57">
        <f t="shared" si="22"/>
        <v>-1.8227050509108833E-2</v>
      </c>
      <c r="M150" s="57">
        <f t="shared" si="22"/>
        <v>-1.4917248188005831E-2</v>
      </c>
      <c r="N150" s="57">
        <f t="shared" si="22"/>
        <v>-1.906979831489301E-2</v>
      </c>
      <c r="O150" s="57">
        <f t="shared" si="24"/>
        <v>-1.9523644462466627E-2</v>
      </c>
      <c r="R150" s="57">
        <f t="shared" si="30"/>
        <v>0</v>
      </c>
      <c r="S150" s="63">
        <f t="shared" si="32"/>
        <v>-9.9999999999999964E-2</v>
      </c>
      <c r="T150">
        <v>0</v>
      </c>
      <c r="U150" s="86">
        <f t="shared" si="31"/>
        <v>0</v>
      </c>
      <c r="V150" s="92">
        <f t="shared" si="33"/>
        <v>-9.9999999999999964E-2</v>
      </c>
      <c r="Y150" s="61">
        <v>44944</v>
      </c>
      <c r="Z150" s="57">
        <f t="shared" si="25"/>
        <v>-2.0712868369187697E-2</v>
      </c>
      <c r="AA150" s="57">
        <f t="shared" si="26"/>
        <v>-2.2837496551932696E-2</v>
      </c>
      <c r="AB150" s="57">
        <f t="shared" si="27"/>
        <v>-1.8548123086448577E-2</v>
      </c>
      <c r="AC150" s="57">
        <f t="shared" si="28"/>
        <v>-1.6396034080070829E-2</v>
      </c>
      <c r="AD150" s="57">
        <f t="shared" si="29"/>
        <v>-2.0049156356125454E-2</v>
      </c>
    </row>
    <row r="151" spans="1:30" x14ac:dyDescent="0.35">
      <c r="A151" s="61">
        <v>44943</v>
      </c>
      <c r="B151">
        <v>177.02</v>
      </c>
      <c r="C151">
        <v>131.49</v>
      </c>
      <c r="D151">
        <v>180.49</v>
      </c>
      <c r="E151">
        <v>71.59</v>
      </c>
      <c r="F151">
        <v>240.35</v>
      </c>
      <c r="I151" s="61">
        <v>44943</v>
      </c>
      <c r="J151" s="57">
        <f t="shared" si="22"/>
        <v>4.642317896599852E-2</v>
      </c>
      <c r="K151" s="57">
        <f t="shared" si="22"/>
        <v>7.1636433020601756E-2</v>
      </c>
      <c r="L151" s="57">
        <f t="shared" si="22"/>
        <v>1.6366794610322616E-2</v>
      </c>
      <c r="M151" s="57">
        <f t="shared" si="22"/>
        <v>8.2755223667781916E-3</v>
      </c>
      <c r="N151" s="57">
        <f t="shared" si="22"/>
        <v>4.6707620674798335E-3</v>
      </c>
      <c r="O151" s="57">
        <f t="shared" si="24"/>
        <v>4.9830012958355568E-2</v>
      </c>
      <c r="R151" s="57">
        <f t="shared" si="30"/>
        <v>8.5836909871244631E-4</v>
      </c>
      <c r="S151" s="63">
        <f t="shared" si="32"/>
        <v>-8.9999999999999969E-2</v>
      </c>
      <c r="T151">
        <v>1</v>
      </c>
      <c r="U151" s="86">
        <f t="shared" si="31"/>
        <v>8.5836909871244631E-4</v>
      </c>
      <c r="V151" s="92">
        <f t="shared" si="33"/>
        <v>-8.9999999999999969E-2</v>
      </c>
      <c r="Y151" s="61">
        <v>44943</v>
      </c>
      <c r="Z151" s="57">
        <f t="shared" si="25"/>
        <v>4.4240445403378723E-2</v>
      </c>
      <c r="AA151" s="57">
        <f t="shared" si="26"/>
        <v>6.9624217457459142E-2</v>
      </c>
      <c r="AB151" s="57">
        <f t="shared" si="27"/>
        <v>1.6045722032982872E-2</v>
      </c>
      <c r="AC151" s="57">
        <f t="shared" si="28"/>
        <v>6.7967364747131926E-3</v>
      </c>
      <c r="AD151" s="57">
        <f t="shared" si="29"/>
        <v>3.6914040262473885E-3</v>
      </c>
    </row>
    <row r="152" spans="1:30" x14ac:dyDescent="0.35">
      <c r="A152" s="61">
        <v>44939</v>
      </c>
      <c r="B152">
        <v>168.99</v>
      </c>
      <c r="C152">
        <v>122.4</v>
      </c>
      <c r="D152">
        <v>177.56</v>
      </c>
      <c r="E152">
        <v>71</v>
      </c>
      <c r="F152">
        <v>239.23</v>
      </c>
      <c r="I152" s="61">
        <v>44939</v>
      </c>
      <c r="J152" s="57">
        <f t="shared" si="22"/>
        <v>2.3227623130991092E-2</v>
      </c>
      <c r="K152" s="57">
        <f t="shared" si="22"/>
        <v>-9.4324979721552727E-3</v>
      </c>
      <c r="L152" s="57">
        <f t="shared" si="22"/>
        <v>2.7069721018941556E-3</v>
      </c>
      <c r="M152" s="57">
        <f t="shared" si="22"/>
        <v>2.8208763416414846E-3</v>
      </c>
      <c r="N152" s="57">
        <f t="shared" si="22"/>
        <v>3.0141941019042238E-3</v>
      </c>
      <c r="O152" s="57">
        <f t="shared" si="24"/>
        <v>7.1941258461182282E-4</v>
      </c>
      <c r="R152" s="57">
        <f t="shared" si="30"/>
        <v>3.4334763948497852E-3</v>
      </c>
      <c r="S152" s="63">
        <f t="shared" si="32"/>
        <v>-7.9999999999999974E-2</v>
      </c>
      <c r="T152">
        <v>4</v>
      </c>
      <c r="U152" s="86">
        <f t="shared" si="31"/>
        <v>3.4334763948497852E-3</v>
      </c>
      <c r="V152" s="92">
        <f t="shared" si="33"/>
        <v>-7.9999999999999974E-2</v>
      </c>
      <c r="Y152" s="61">
        <v>44939</v>
      </c>
      <c r="Z152" s="57">
        <f t="shared" si="25"/>
        <v>2.1044889568371295E-2</v>
      </c>
      <c r="AA152" s="57">
        <f t="shared" si="26"/>
        <v>-1.1444713535297881E-2</v>
      </c>
      <c r="AB152" s="57">
        <f t="shared" si="27"/>
        <v>2.3858995245544107E-3</v>
      </c>
      <c r="AC152" s="57">
        <f t="shared" si="28"/>
        <v>1.3420904495764854E-3</v>
      </c>
      <c r="AD152" s="57">
        <f t="shared" si="29"/>
        <v>2.0348360606717783E-3</v>
      </c>
    </row>
    <row r="153" spans="1:30" x14ac:dyDescent="0.35">
      <c r="A153" s="61">
        <v>44938</v>
      </c>
      <c r="B153">
        <v>165.11</v>
      </c>
      <c r="C153">
        <v>123.56</v>
      </c>
      <c r="D153">
        <v>177.08</v>
      </c>
      <c r="E153">
        <v>70.8</v>
      </c>
      <c r="F153">
        <v>238.51</v>
      </c>
      <c r="I153" s="61">
        <v>44938</v>
      </c>
      <c r="J153" s="57">
        <f t="shared" si="22"/>
        <v>3.1375605162957877E-2</v>
      </c>
      <c r="K153" s="57">
        <f t="shared" si="22"/>
        <v>2.7554924639563365E-3</v>
      </c>
      <c r="L153" s="57">
        <f t="shared" si="22"/>
        <v>1.0673429361649379E-2</v>
      </c>
      <c r="M153" s="57">
        <f t="shared" si="22"/>
        <v>2.4883308737827767E-2</v>
      </c>
      <c r="N153" s="57">
        <f t="shared" si="22"/>
        <v>1.1554484624392328E-2</v>
      </c>
      <c r="O153" s="57">
        <f t="shared" si="24"/>
        <v>1.135564560797263E-2</v>
      </c>
      <c r="R153" s="57">
        <f t="shared" si="30"/>
        <v>6.0085836909871248E-3</v>
      </c>
      <c r="S153" s="63">
        <f t="shared" si="32"/>
        <v>-6.9999999999999979E-2</v>
      </c>
      <c r="T153">
        <v>7</v>
      </c>
      <c r="U153" s="86">
        <f t="shared" si="31"/>
        <v>6.0085836909871248E-3</v>
      </c>
      <c r="V153" s="92">
        <f t="shared" si="33"/>
        <v>-6.9999999999999979E-2</v>
      </c>
      <c r="Y153" s="61">
        <v>44938</v>
      </c>
      <c r="Z153" s="57">
        <f t="shared" si="25"/>
        <v>2.919287160033808E-2</v>
      </c>
      <c r="AA153" s="57">
        <f t="shared" si="26"/>
        <v>7.4327690081372761E-4</v>
      </c>
      <c r="AB153" s="57">
        <f t="shared" si="27"/>
        <v>1.0352356784309633E-2</v>
      </c>
      <c r="AC153" s="57">
        <f t="shared" si="28"/>
        <v>2.3404522845762769E-2</v>
      </c>
      <c r="AD153" s="57">
        <f t="shared" si="29"/>
        <v>1.0575126583159882E-2</v>
      </c>
    </row>
    <row r="154" spans="1:30" x14ac:dyDescent="0.35">
      <c r="A154" s="61">
        <v>44937</v>
      </c>
      <c r="B154">
        <v>160.01</v>
      </c>
      <c r="C154">
        <v>123.22</v>
      </c>
      <c r="D154">
        <v>175.2</v>
      </c>
      <c r="E154">
        <v>69.06</v>
      </c>
      <c r="F154">
        <v>235.77</v>
      </c>
      <c r="I154" s="61">
        <v>44937</v>
      </c>
      <c r="J154" s="57">
        <f t="shared" si="22"/>
        <v>5.7662334636348093E-3</v>
      </c>
      <c r="K154" s="57">
        <f t="shared" si="22"/>
        <v>3.6109181780221815E-2</v>
      </c>
      <c r="L154" s="57">
        <f t="shared" si="22"/>
        <v>-4.7830634405996286E-3</v>
      </c>
      <c r="M154" s="57">
        <f t="shared" si="22"/>
        <v>1.4732962864371318E-2</v>
      </c>
      <c r="N154" s="57">
        <f t="shared" si="22"/>
        <v>2.9789986446542193E-2</v>
      </c>
      <c r="O154" s="57">
        <f t="shared" si="24"/>
        <v>1.9904634627601801E-2</v>
      </c>
      <c r="R154" s="57">
        <f t="shared" si="30"/>
        <v>1.0300429184549357E-2</v>
      </c>
      <c r="S154" s="63">
        <f t="shared" si="32"/>
        <v>-5.9999999999999977E-2</v>
      </c>
      <c r="T154">
        <v>12</v>
      </c>
      <c r="U154" s="86">
        <f t="shared" si="31"/>
        <v>1.0300429184549357E-2</v>
      </c>
      <c r="V154" s="92">
        <f t="shared" si="33"/>
        <v>-5.9999999999999977E-2</v>
      </c>
      <c r="Y154" s="61">
        <v>44937</v>
      </c>
      <c r="Z154" s="57">
        <f t="shared" si="25"/>
        <v>3.5834999010150113E-3</v>
      </c>
      <c r="AA154" s="57">
        <f t="shared" si="26"/>
        <v>3.4096966217079208E-2</v>
      </c>
      <c r="AB154" s="57">
        <f t="shared" si="27"/>
        <v>-5.1041360179393735E-3</v>
      </c>
      <c r="AC154" s="57">
        <f t="shared" si="28"/>
        <v>1.3254176972306318E-2</v>
      </c>
      <c r="AD154" s="57">
        <f t="shared" si="29"/>
        <v>2.8810628405309749E-2</v>
      </c>
    </row>
    <row r="155" spans="1:30" x14ac:dyDescent="0.35">
      <c r="A155" s="61">
        <v>44936</v>
      </c>
      <c r="B155">
        <v>159.09</v>
      </c>
      <c r="C155">
        <v>118.85</v>
      </c>
      <c r="D155">
        <v>176.04</v>
      </c>
      <c r="E155">
        <v>68.05</v>
      </c>
      <c r="F155">
        <v>228.85</v>
      </c>
      <c r="I155" s="61">
        <v>44936</v>
      </c>
      <c r="J155" s="57">
        <f t="shared" si="22"/>
        <v>1.7820809630278496E-2</v>
      </c>
      <c r="K155" s="57">
        <f t="shared" si="22"/>
        <v>-7.7110431532124999E-3</v>
      </c>
      <c r="L155" s="57">
        <f t="shared" si="22"/>
        <v>4.8972252079476407E-3</v>
      </c>
      <c r="M155" s="57">
        <f t="shared" si="22"/>
        <v>1.1974420557060241E-2</v>
      </c>
      <c r="N155" s="57">
        <f t="shared" si="22"/>
        <v>7.5882549349352126E-3</v>
      </c>
      <c r="O155" s="57">
        <f t="shared" si="24"/>
        <v>1.4459848334370234E-3</v>
      </c>
      <c r="R155" s="57">
        <f t="shared" si="30"/>
        <v>8.5836909871244635E-3</v>
      </c>
      <c r="S155" s="63">
        <f t="shared" si="32"/>
        <v>-4.9999999999999975E-2</v>
      </c>
      <c r="T155">
        <v>10</v>
      </c>
      <c r="U155" s="86">
        <f t="shared" si="31"/>
        <v>8.5836909871244635E-3</v>
      </c>
      <c r="V155" s="92">
        <f t="shared" si="33"/>
        <v>-4.9999999999999975E-2</v>
      </c>
      <c r="Y155" s="61">
        <v>44936</v>
      </c>
      <c r="Z155" s="57">
        <f t="shared" si="25"/>
        <v>1.5638076067658699E-2</v>
      </c>
      <c r="AA155" s="57">
        <f t="shared" si="26"/>
        <v>-9.7232587163551092E-3</v>
      </c>
      <c r="AB155" s="57">
        <f t="shared" si="27"/>
        <v>4.5761526306078958E-3</v>
      </c>
      <c r="AC155" s="57">
        <f t="shared" si="28"/>
        <v>1.0495634664995241E-2</v>
      </c>
      <c r="AD155" s="57">
        <f t="shared" si="29"/>
        <v>6.6088968937027676E-3</v>
      </c>
    </row>
    <row r="156" spans="1:30" x14ac:dyDescent="0.35">
      <c r="A156" s="61">
        <v>44935</v>
      </c>
      <c r="B156">
        <v>156.28</v>
      </c>
      <c r="C156">
        <v>119.77</v>
      </c>
      <c r="D156">
        <v>175.18</v>
      </c>
      <c r="E156">
        <v>67.239999999999995</v>
      </c>
      <c r="F156">
        <v>227.12</v>
      </c>
      <c r="I156" s="61">
        <v>44935</v>
      </c>
      <c r="J156" s="57">
        <f t="shared" si="22"/>
        <v>5.04584349186138E-2</v>
      </c>
      <c r="K156" s="57">
        <f t="shared" si="22"/>
        <v>5.7654585712270674E-2</v>
      </c>
      <c r="L156" s="57">
        <f t="shared" si="22"/>
        <v>-7.8467452135380471E-3</v>
      </c>
      <c r="M156" s="57">
        <f t="shared" si="22"/>
        <v>5.00104205746612E-2</v>
      </c>
      <c r="N156" s="57">
        <f t="shared" si="22"/>
        <v>9.6892694765081978E-3</v>
      </c>
      <c r="O156" s="57">
        <f t="shared" si="24"/>
        <v>3.9713794619874739E-2</v>
      </c>
      <c r="R156" s="57">
        <f t="shared" si="30"/>
        <v>2.575107296137339E-2</v>
      </c>
      <c r="S156" s="63">
        <f t="shared" si="32"/>
        <v>-3.9999999999999973E-2</v>
      </c>
      <c r="T156">
        <v>30</v>
      </c>
      <c r="U156" s="86">
        <f t="shared" si="31"/>
        <v>2.575107296137339E-2</v>
      </c>
      <c r="V156" s="92">
        <f t="shared" si="33"/>
        <v>-3.9999999999999973E-2</v>
      </c>
      <c r="Y156" s="61">
        <v>44935</v>
      </c>
      <c r="Z156" s="57">
        <f t="shared" si="25"/>
        <v>4.8275701355994002E-2</v>
      </c>
      <c r="AA156" s="57">
        <f t="shared" si="26"/>
        <v>5.5642370149128068E-2</v>
      </c>
      <c r="AB156" s="57">
        <f t="shared" si="27"/>
        <v>-8.1678177908777929E-3</v>
      </c>
      <c r="AC156" s="57">
        <f t="shared" si="28"/>
        <v>4.8531634682596199E-2</v>
      </c>
      <c r="AD156" s="57">
        <f t="shared" si="29"/>
        <v>8.7099114352757519E-3</v>
      </c>
    </row>
    <row r="157" spans="1:30" x14ac:dyDescent="0.35">
      <c r="A157" s="61">
        <v>44932</v>
      </c>
      <c r="B157">
        <v>148.59</v>
      </c>
      <c r="C157">
        <v>113.06</v>
      </c>
      <c r="D157">
        <v>176.56</v>
      </c>
      <c r="E157">
        <v>63.96</v>
      </c>
      <c r="F157">
        <v>224.93</v>
      </c>
      <c r="I157" s="61">
        <v>44932</v>
      </c>
      <c r="J157" s="57">
        <f t="shared" si="22"/>
        <v>4.0796757608747028E-2</v>
      </c>
      <c r="K157" s="57">
        <f t="shared" si="22"/>
        <v>2.4352143402859936E-2</v>
      </c>
      <c r="L157" s="57">
        <f t="shared" si="22"/>
        <v>7.5042990027831425E-3</v>
      </c>
      <c r="M157" s="57">
        <f t="shared" si="22"/>
        <v>2.5815037144994214E-2</v>
      </c>
      <c r="N157" s="57">
        <f t="shared" si="22"/>
        <v>1.1716438474307396E-2</v>
      </c>
      <c r="O157" s="57">
        <f t="shared" si="24"/>
        <v>2.3548196288670751E-2</v>
      </c>
      <c r="R157" s="57">
        <f t="shared" si="30"/>
        <v>4.034334763948498E-2</v>
      </c>
      <c r="S157" s="63">
        <f t="shared" si="32"/>
        <v>-2.9999999999999971E-2</v>
      </c>
      <c r="T157">
        <v>47</v>
      </c>
      <c r="U157" s="86">
        <f t="shared" si="31"/>
        <v>4.034334763948498E-2</v>
      </c>
      <c r="V157" s="92">
        <f t="shared" si="33"/>
        <v>-2.9999999999999971E-2</v>
      </c>
      <c r="Y157" s="61">
        <v>44932</v>
      </c>
      <c r="Z157" s="57">
        <f t="shared" si="25"/>
        <v>3.8614024046127231E-2</v>
      </c>
      <c r="AA157" s="57">
        <f t="shared" si="26"/>
        <v>2.2339927839717326E-2</v>
      </c>
      <c r="AB157" s="57">
        <f t="shared" si="27"/>
        <v>7.1832264254433975E-3</v>
      </c>
      <c r="AC157" s="57">
        <f t="shared" si="28"/>
        <v>2.4336251252929215E-2</v>
      </c>
      <c r="AD157" s="57">
        <f t="shared" si="29"/>
        <v>1.073708043307495E-2</v>
      </c>
    </row>
    <row r="158" spans="1:30" x14ac:dyDescent="0.35">
      <c r="A158" s="61">
        <v>44931</v>
      </c>
      <c r="B158">
        <v>142.65</v>
      </c>
      <c r="C158">
        <v>110.34</v>
      </c>
      <c r="D158">
        <v>175.24</v>
      </c>
      <c r="E158">
        <v>62.33</v>
      </c>
      <c r="F158">
        <v>222.31</v>
      </c>
      <c r="I158" s="61">
        <v>44931</v>
      </c>
      <c r="J158" s="57">
        <f t="shared" si="22"/>
        <v>-3.336629921190204E-2</v>
      </c>
      <c r="K158" s="57">
        <f t="shared" si="22"/>
        <v>-2.9469049141702449E-2</v>
      </c>
      <c r="L158" s="57">
        <f t="shared" si="22"/>
        <v>1.7848363724369484E-2</v>
      </c>
      <c r="M158" s="57">
        <f t="shared" si="22"/>
        <v>-3.6699921476527779E-2</v>
      </c>
      <c r="N158" s="57">
        <f t="shared" si="22"/>
        <v>-3.0085785245549661E-2</v>
      </c>
      <c r="O158" s="57">
        <f t="shared" si="24"/>
        <v>-1.9955068889047075E-2</v>
      </c>
      <c r="R158" s="57">
        <f t="shared" si="30"/>
        <v>5.8369098712446353E-2</v>
      </c>
      <c r="S158" s="63">
        <f t="shared" si="32"/>
        <v>-1.9999999999999969E-2</v>
      </c>
      <c r="T158">
        <v>68</v>
      </c>
      <c r="U158" s="86">
        <f t="shared" si="31"/>
        <v>5.8369098712446353E-2</v>
      </c>
      <c r="V158" s="92">
        <f t="shared" si="33"/>
        <v>-1.9999999999999969E-2</v>
      </c>
      <c r="Y158" s="61">
        <v>44931</v>
      </c>
      <c r="Z158" s="57">
        <f t="shared" si="25"/>
        <v>-3.5549032774521837E-2</v>
      </c>
      <c r="AA158" s="57">
        <f t="shared" si="26"/>
        <v>-3.1481264704845059E-2</v>
      </c>
      <c r="AB158" s="57">
        <f t="shared" si="27"/>
        <v>1.7527291147029739E-2</v>
      </c>
      <c r="AC158" s="57">
        <f t="shared" si="28"/>
        <v>-3.8178707368592781E-2</v>
      </c>
      <c r="AD158" s="57">
        <f t="shared" si="29"/>
        <v>-3.1065143286782105E-2</v>
      </c>
    </row>
    <row r="159" spans="1:30" x14ac:dyDescent="0.35">
      <c r="A159" s="61">
        <v>44930</v>
      </c>
      <c r="B159">
        <v>147.49</v>
      </c>
      <c r="C159">
        <v>113.64</v>
      </c>
      <c r="D159">
        <v>172.14</v>
      </c>
      <c r="E159">
        <v>64.66</v>
      </c>
      <c r="F159">
        <v>229.1</v>
      </c>
      <c r="I159" s="61">
        <v>44930</v>
      </c>
      <c r="J159" s="57">
        <f t="shared" si="22"/>
        <v>2.9867345327286986E-2</v>
      </c>
      <c r="K159" s="57">
        <f t="shared" si="22"/>
        <v>4.9978832340824605E-2</v>
      </c>
      <c r="L159" s="57">
        <f t="shared" si="22"/>
        <v>-1.0689727077296584E-2</v>
      </c>
      <c r="M159" s="57">
        <f t="shared" si="22"/>
        <v>9.9472377555700296E-3</v>
      </c>
      <c r="N159" s="57">
        <f t="shared" si="22"/>
        <v>-4.4728800843735241E-2</v>
      </c>
      <c r="O159" s="57">
        <f t="shared" si="24"/>
        <v>2.7856452633547836E-2</v>
      </c>
      <c r="R159" s="57">
        <f t="shared" si="30"/>
        <v>0.11416309012875536</v>
      </c>
      <c r="S159" s="63">
        <f t="shared" si="32"/>
        <v>-9.999999999999969E-3</v>
      </c>
      <c r="T159">
        <v>133</v>
      </c>
      <c r="U159" s="86">
        <f t="shared" si="31"/>
        <v>0.11416309012875536</v>
      </c>
      <c r="V159" s="92">
        <f t="shared" si="33"/>
        <v>-9.999999999999969E-3</v>
      </c>
      <c r="Y159" s="61">
        <v>44930</v>
      </c>
      <c r="Z159" s="57">
        <f t="shared" si="25"/>
        <v>2.7684611764667189E-2</v>
      </c>
      <c r="AA159" s="57">
        <f t="shared" si="26"/>
        <v>4.7966616777681999E-2</v>
      </c>
      <c r="AB159" s="57">
        <f t="shared" si="27"/>
        <v>-1.1010799654636329E-2</v>
      </c>
      <c r="AC159" s="57">
        <f t="shared" si="28"/>
        <v>8.4684518635050297E-3</v>
      </c>
      <c r="AD159" s="57">
        <f t="shared" si="29"/>
        <v>-4.5708158884967688E-2</v>
      </c>
    </row>
    <row r="160" spans="1:30" x14ac:dyDescent="0.35">
      <c r="A160" s="61">
        <v>44929</v>
      </c>
      <c r="B160">
        <v>143.15</v>
      </c>
      <c r="C160">
        <v>108.1</v>
      </c>
      <c r="D160">
        <v>173.99</v>
      </c>
      <c r="E160">
        <v>64.02</v>
      </c>
      <c r="F160">
        <v>239.58</v>
      </c>
      <c r="I160" s="61">
        <v>44929</v>
      </c>
      <c r="J160" s="57">
        <f t="shared" si="22"/>
        <v>-2.0672034818947554E-2</v>
      </c>
      <c r="K160" s="57">
        <f t="shared" si="22"/>
        <v>-0.13058997561373473</v>
      </c>
      <c r="L160" s="57">
        <f t="shared" si="22"/>
        <v>-3.1121669771425258E-2</v>
      </c>
      <c r="M160" s="57">
        <f t="shared" si="22"/>
        <v>-1.1646998653108663E-2</v>
      </c>
      <c r="N160" s="57">
        <f t="shared" si="22"/>
        <v>-1.0012516481021545E-3</v>
      </c>
      <c r="O160" s="57">
        <f t="shared" si="24"/>
        <v>-7.7805122106359578E-2</v>
      </c>
      <c r="R160" s="57">
        <f t="shared" si="30"/>
        <v>0.19399141630901287</v>
      </c>
      <c r="S160" s="63">
        <f t="shared" si="32"/>
        <v>3.1225022567582528E-17</v>
      </c>
      <c r="T160">
        <v>226</v>
      </c>
      <c r="U160" s="86">
        <f t="shared" si="31"/>
        <v>0.19399141630901287</v>
      </c>
      <c r="V160" s="92">
        <f t="shared" si="33"/>
        <v>3.1225022567582528E-17</v>
      </c>
      <c r="Y160" s="61">
        <v>44929</v>
      </c>
      <c r="Z160" s="57">
        <f t="shared" si="25"/>
        <v>-2.2854768381567352E-2</v>
      </c>
      <c r="AA160" s="57">
        <f t="shared" si="26"/>
        <v>-0.13260219117687733</v>
      </c>
      <c r="AB160" s="57">
        <f t="shared" si="27"/>
        <v>-3.1442742348765006E-2</v>
      </c>
      <c r="AC160" s="57">
        <f t="shared" si="28"/>
        <v>-1.3125784545173663E-2</v>
      </c>
      <c r="AD160" s="57">
        <f t="shared" si="29"/>
        <v>-1.9806096893345997E-3</v>
      </c>
    </row>
    <row r="161" spans="1:30" x14ac:dyDescent="0.35">
      <c r="A161" s="61">
        <v>44925</v>
      </c>
      <c r="B161">
        <v>146.13999999999999</v>
      </c>
      <c r="C161">
        <v>123.18</v>
      </c>
      <c r="D161">
        <v>179.49</v>
      </c>
      <c r="E161">
        <v>64.77</v>
      </c>
      <c r="F161">
        <v>239.82</v>
      </c>
      <c r="I161" s="61">
        <v>44925</v>
      </c>
      <c r="J161" s="57">
        <f t="shared" si="22"/>
        <v>7.5298631069165229E-4</v>
      </c>
      <c r="K161" s="57">
        <f t="shared" si="22"/>
        <v>1.1102154850558861E-2</v>
      </c>
      <c r="L161" s="57">
        <f t="shared" si="22"/>
        <v>6.5398069924367174E-3</v>
      </c>
      <c r="M161" s="57">
        <f t="shared" si="22"/>
        <v>-7.7166451857560881E-4</v>
      </c>
      <c r="N161" s="57">
        <f t="shared" si="22"/>
        <v>-4.9497844544585364E-3</v>
      </c>
      <c r="O161" s="57">
        <f t="shared" si="24"/>
        <v>7.0537134249533074E-3</v>
      </c>
      <c r="R161" s="57">
        <f t="shared" si="30"/>
        <v>0.18454935622317598</v>
      </c>
      <c r="S161" s="63">
        <f t="shared" si="32"/>
        <v>1.0000000000000031E-2</v>
      </c>
      <c r="T161">
        <v>215</v>
      </c>
      <c r="U161" s="86">
        <f t="shared" si="31"/>
        <v>0.18454935622317598</v>
      </c>
      <c r="V161" s="92">
        <f t="shared" si="33"/>
        <v>1.0000000000000031E-2</v>
      </c>
      <c r="Y161" s="61">
        <v>44925</v>
      </c>
      <c r="Z161" s="57">
        <f t="shared" si="25"/>
        <v>-1.4297472519281458E-3</v>
      </c>
      <c r="AA161" s="57">
        <f t="shared" si="26"/>
        <v>9.0899392874162523E-3</v>
      </c>
      <c r="AB161" s="57">
        <f t="shared" si="27"/>
        <v>6.2187344150969725E-3</v>
      </c>
      <c r="AC161" s="57">
        <f t="shared" si="28"/>
        <v>-2.2504504106406081E-3</v>
      </c>
      <c r="AD161" s="57">
        <f t="shared" si="29"/>
        <v>-5.9291424956909814E-3</v>
      </c>
    </row>
    <row r="162" spans="1:30" x14ac:dyDescent="0.35">
      <c r="A162" s="61">
        <v>44924</v>
      </c>
      <c r="B162">
        <v>146.03</v>
      </c>
      <c r="C162">
        <v>121.82</v>
      </c>
      <c r="D162">
        <v>178.32</v>
      </c>
      <c r="E162">
        <v>64.819999999999993</v>
      </c>
      <c r="F162">
        <v>241.01</v>
      </c>
      <c r="I162" s="61">
        <v>44924</v>
      </c>
      <c r="J162" s="57">
        <f t="shared" si="22"/>
        <v>3.9601529337365611E-2</v>
      </c>
      <c r="K162" s="57">
        <f t="shared" si="22"/>
        <v>7.7726397154351409E-2</v>
      </c>
      <c r="L162" s="57">
        <f t="shared" si="22"/>
        <v>7.5429572384093741E-3</v>
      </c>
      <c r="M162" s="57">
        <f t="shared" si="22"/>
        <v>3.5328267703129176E-2</v>
      </c>
      <c r="N162" s="57">
        <f t="shared" si="22"/>
        <v>2.7254914932259726E-2</v>
      </c>
      <c r="O162" s="57">
        <f t="shared" si="24"/>
        <v>5.1227234658620731E-2</v>
      </c>
      <c r="R162" s="57">
        <f t="shared" si="30"/>
        <v>0.14763948497854076</v>
      </c>
      <c r="S162" s="63">
        <f t="shared" si="32"/>
        <v>2.0000000000000032E-2</v>
      </c>
      <c r="T162">
        <v>172</v>
      </c>
      <c r="U162" s="86">
        <f t="shared" si="31"/>
        <v>0.14763948497854076</v>
      </c>
      <c r="V162" s="92">
        <f t="shared" si="33"/>
        <v>2.0000000000000032E-2</v>
      </c>
      <c r="Y162" s="61">
        <v>44924</v>
      </c>
      <c r="Z162" s="57">
        <f t="shared" si="25"/>
        <v>3.7418795774745814E-2</v>
      </c>
      <c r="AA162" s="57">
        <f t="shared" si="26"/>
        <v>7.5714181591208796E-2</v>
      </c>
      <c r="AB162" s="57">
        <f t="shared" si="27"/>
        <v>7.2218846610696292E-3</v>
      </c>
      <c r="AC162" s="57">
        <f t="shared" si="28"/>
        <v>3.3849481811064175E-2</v>
      </c>
      <c r="AD162" s="57">
        <f t="shared" si="29"/>
        <v>2.6275556891027282E-2</v>
      </c>
    </row>
    <row r="163" spans="1:30" x14ac:dyDescent="0.35">
      <c r="A163" s="61">
        <v>44923</v>
      </c>
      <c r="B163">
        <v>140.36000000000001</v>
      </c>
      <c r="C163">
        <v>112.71</v>
      </c>
      <c r="D163">
        <v>176.98</v>
      </c>
      <c r="E163">
        <v>62.57</v>
      </c>
      <c r="F163">
        <v>234.53</v>
      </c>
      <c r="I163" s="61">
        <v>44923</v>
      </c>
      <c r="J163" s="57">
        <f t="shared" si="22"/>
        <v>-6.037593366146162E-3</v>
      </c>
      <c r="K163" s="57">
        <f t="shared" si="22"/>
        <v>3.255325541496213E-2</v>
      </c>
      <c r="L163" s="57">
        <f t="shared" si="22"/>
        <v>-1.4862447941540161E-2</v>
      </c>
      <c r="M163" s="57">
        <f t="shared" si="22"/>
        <v>-1.1125353148520896E-2</v>
      </c>
      <c r="N163" s="57">
        <f t="shared" si="22"/>
        <v>-1.0307839046002841E-2</v>
      </c>
      <c r="O163" s="57">
        <f t="shared" si="24"/>
        <v>1.1254865929592791E-2</v>
      </c>
      <c r="R163" s="57">
        <f t="shared" si="30"/>
        <v>8.7553648068669526E-2</v>
      </c>
      <c r="S163" s="63">
        <f t="shared" si="32"/>
        <v>3.0000000000000034E-2</v>
      </c>
      <c r="T163">
        <v>102</v>
      </c>
      <c r="U163" s="86">
        <f t="shared" si="31"/>
        <v>8.7553648068669526E-2</v>
      </c>
      <c r="V163" s="92">
        <f t="shared" si="33"/>
        <v>3.0000000000000034E-2</v>
      </c>
      <c r="Y163" s="61">
        <v>44923</v>
      </c>
      <c r="Z163" s="57">
        <f t="shared" si="25"/>
        <v>-8.22032692876596E-3</v>
      </c>
      <c r="AA163" s="57">
        <f t="shared" si="26"/>
        <v>3.054103985181952E-2</v>
      </c>
      <c r="AB163" s="57">
        <f t="shared" si="27"/>
        <v>-1.5183520518879907E-2</v>
      </c>
      <c r="AC163" s="57">
        <f t="shared" si="28"/>
        <v>-1.2604139040585896E-2</v>
      </c>
      <c r="AD163" s="57">
        <f t="shared" si="29"/>
        <v>-1.1287197087235287E-2</v>
      </c>
    </row>
    <row r="164" spans="1:30" x14ac:dyDescent="0.35">
      <c r="A164" s="61">
        <v>44922</v>
      </c>
      <c r="B164">
        <v>141.21</v>
      </c>
      <c r="C164">
        <v>109.1</v>
      </c>
      <c r="D164">
        <v>179.63</v>
      </c>
      <c r="E164">
        <v>63.27</v>
      </c>
      <c r="F164">
        <v>236.96</v>
      </c>
      <c r="I164" s="61">
        <v>44922</v>
      </c>
      <c r="J164" s="57">
        <f t="shared" si="22"/>
        <v>-7.4027035719129927E-2</v>
      </c>
      <c r="K164" s="57">
        <f t="shared" si="22"/>
        <v>-0.12113823172752194</v>
      </c>
      <c r="L164" s="57">
        <f t="shared" si="22"/>
        <v>1.2492109905265216E-2</v>
      </c>
      <c r="M164" s="57">
        <f t="shared" si="22"/>
        <v>-1.956397009821513E-2</v>
      </c>
      <c r="N164" s="57">
        <f t="shared" si="22"/>
        <v>-7.441855698971332E-3</v>
      </c>
      <c r="O164" s="57">
        <f t="shared" si="24"/>
        <v>-7.4558373121881752E-2</v>
      </c>
      <c r="R164" s="57">
        <f t="shared" si="30"/>
        <v>4.8927038626609444E-2</v>
      </c>
      <c r="S164" s="63">
        <f t="shared" si="32"/>
        <v>4.0000000000000036E-2</v>
      </c>
      <c r="T164">
        <v>57</v>
      </c>
      <c r="U164" s="86">
        <f t="shared" si="31"/>
        <v>4.8927038626609444E-2</v>
      </c>
      <c r="V164" s="92">
        <f t="shared" si="33"/>
        <v>4.0000000000000036E-2</v>
      </c>
      <c r="Y164" s="61">
        <v>44922</v>
      </c>
      <c r="Z164" s="57">
        <f t="shared" si="25"/>
        <v>-7.6209769281749731E-2</v>
      </c>
      <c r="AA164" s="57">
        <f t="shared" si="26"/>
        <v>-0.12315044729066456</v>
      </c>
      <c r="AB164" s="57">
        <f t="shared" si="27"/>
        <v>1.2171037327925471E-2</v>
      </c>
      <c r="AC164" s="57">
        <f t="shared" si="28"/>
        <v>-2.1042755990280129E-2</v>
      </c>
      <c r="AD164" s="57">
        <f t="shared" si="29"/>
        <v>-8.4212137402037771E-3</v>
      </c>
    </row>
    <row r="165" spans="1:30" x14ac:dyDescent="0.35">
      <c r="A165" s="61">
        <v>44918</v>
      </c>
      <c r="B165">
        <v>152.06</v>
      </c>
      <c r="C165">
        <v>123.15</v>
      </c>
      <c r="D165">
        <v>177.4</v>
      </c>
      <c r="E165">
        <v>64.52</v>
      </c>
      <c r="F165">
        <v>238.73</v>
      </c>
      <c r="I165" s="61">
        <v>44918</v>
      </c>
      <c r="J165" s="57">
        <f t="shared" si="22"/>
        <v>-8.7085179597269202E-3</v>
      </c>
      <c r="K165" s="57">
        <f t="shared" si="22"/>
        <v>-1.7706700037755336E-2</v>
      </c>
      <c r="L165" s="57">
        <f t="shared" si="22"/>
        <v>3.0447584916004376E-2</v>
      </c>
      <c r="M165" s="57">
        <f t="shared" si="22"/>
        <v>1.0282065970372015E-2</v>
      </c>
      <c r="N165" s="57">
        <f t="shared" si="22"/>
        <v>2.2645317066369822E-3</v>
      </c>
      <c r="O165" s="57">
        <f t="shared" si="24"/>
        <v>-3.5267443102278981E-3</v>
      </c>
      <c r="R165" s="57">
        <f t="shared" si="30"/>
        <v>2.7467811158798282E-2</v>
      </c>
      <c r="S165" s="63">
        <f t="shared" si="32"/>
        <v>5.0000000000000037E-2</v>
      </c>
      <c r="T165">
        <v>32</v>
      </c>
      <c r="U165" s="86">
        <f t="shared" si="31"/>
        <v>2.7467811158798282E-2</v>
      </c>
      <c r="V165" s="92">
        <f t="shared" si="33"/>
        <v>5.0000000000000037E-2</v>
      </c>
      <c r="Y165" s="61">
        <v>44918</v>
      </c>
      <c r="Z165" s="57">
        <f t="shared" si="25"/>
        <v>-1.0891251522346719E-2</v>
      </c>
      <c r="AA165" s="57">
        <f t="shared" si="26"/>
        <v>-1.9718915600897946E-2</v>
      </c>
      <c r="AB165" s="57">
        <f t="shared" si="27"/>
        <v>3.0126512338664632E-2</v>
      </c>
      <c r="AC165" s="57">
        <f t="shared" si="28"/>
        <v>8.8032800783070155E-3</v>
      </c>
      <c r="AD165" s="57">
        <f t="shared" si="29"/>
        <v>1.2851736654045369E-3</v>
      </c>
    </row>
    <row r="166" spans="1:30" x14ac:dyDescent="0.35">
      <c r="A166" s="61">
        <v>44917</v>
      </c>
      <c r="B166">
        <v>153.38999999999999</v>
      </c>
      <c r="C166">
        <v>125.35</v>
      </c>
      <c r="D166">
        <v>172.08</v>
      </c>
      <c r="E166">
        <v>63.86</v>
      </c>
      <c r="F166">
        <v>238.19</v>
      </c>
      <c r="I166" s="61">
        <v>44917</v>
      </c>
      <c r="J166" s="57">
        <f t="shared" si="22"/>
        <v>-7.3022380364696091E-2</v>
      </c>
      <c r="K166" s="57">
        <f t="shared" si="22"/>
        <v>-9.302305386860181E-2</v>
      </c>
      <c r="L166" s="57">
        <f t="shared" si="22"/>
        <v>-1.5110732180536136E-2</v>
      </c>
      <c r="M166" s="57">
        <f t="shared" si="22"/>
        <v>-5.8097528011332014E-2</v>
      </c>
      <c r="N166" s="57">
        <f t="shared" si="22"/>
        <v>-2.5860294843337277E-2</v>
      </c>
      <c r="O166" s="57">
        <f t="shared" si="24"/>
        <v>-6.816255691985347E-2</v>
      </c>
      <c r="R166" s="57">
        <f t="shared" si="30"/>
        <v>1.8025751072961373E-2</v>
      </c>
      <c r="S166" s="63">
        <f t="shared" si="32"/>
        <v>6.0000000000000039E-2</v>
      </c>
      <c r="T166">
        <v>21</v>
      </c>
      <c r="U166" s="86">
        <f t="shared" si="31"/>
        <v>1.8025751072961373E-2</v>
      </c>
      <c r="V166" s="92">
        <f t="shared" si="33"/>
        <v>6.0000000000000039E-2</v>
      </c>
      <c r="Y166" s="61">
        <v>44917</v>
      </c>
      <c r="Z166" s="57">
        <f t="shared" si="25"/>
        <v>-7.5205113927315895E-2</v>
      </c>
      <c r="AA166" s="57">
        <f t="shared" si="26"/>
        <v>-9.5035269431744424E-2</v>
      </c>
      <c r="AB166" s="57">
        <f t="shared" si="27"/>
        <v>-1.5431804757875882E-2</v>
      </c>
      <c r="AC166" s="57">
        <f t="shared" si="28"/>
        <v>-5.9576313903397016E-2</v>
      </c>
      <c r="AD166" s="57">
        <f t="shared" si="29"/>
        <v>-2.6839652884569722E-2</v>
      </c>
    </row>
    <row r="167" spans="1:30" x14ac:dyDescent="0.35">
      <c r="A167" s="61">
        <v>44916</v>
      </c>
      <c r="B167">
        <v>165.01</v>
      </c>
      <c r="C167">
        <v>137.57</v>
      </c>
      <c r="D167">
        <v>174.7</v>
      </c>
      <c r="E167">
        <v>67.680000000000007</v>
      </c>
      <c r="F167">
        <v>244.43</v>
      </c>
      <c r="I167" s="61">
        <v>44916</v>
      </c>
      <c r="J167" s="57">
        <f t="shared" si="22"/>
        <v>2.5533824439678211E-2</v>
      </c>
      <c r="K167" s="57">
        <f t="shared" si="22"/>
        <v>-1.6704801066541306E-3</v>
      </c>
      <c r="L167" s="57">
        <f t="shared" si="22"/>
        <v>1.1687958715672058E-2</v>
      </c>
      <c r="M167" s="57">
        <f t="shared" si="22"/>
        <v>3.9634510339453692E-2</v>
      </c>
      <c r="N167" s="57">
        <f t="shared" si="22"/>
        <v>1.0818031174468079E-2</v>
      </c>
      <c r="O167" s="57">
        <f t="shared" si="24"/>
        <v>8.6235747443555132E-3</v>
      </c>
      <c r="R167" s="57">
        <f t="shared" si="30"/>
        <v>6.8669527896995704E-3</v>
      </c>
      <c r="S167" s="63">
        <f t="shared" si="32"/>
        <v>7.0000000000000034E-2</v>
      </c>
      <c r="T167">
        <v>8</v>
      </c>
      <c r="U167" s="86">
        <f t="shared" si="31"/>
        <v>6.8669527896995704E-3</v>
      </c>
      <c r="V167" s="92">
        <f t="shared" si="33"/>
        <v>7.0000000000000034E-2</v>
      </c>
      <c r="Y167" s="61">
        <v>44916</v>
      </c>
      <c r="Z167" s="57">
        <f t="shared" si="25"/>
        <v>2.3351090877058413E-2</v>
      </c>
      <c r="AA167" s="57">
        <f t="shared" si="26"/>
        <v>-3.6826956697967395E-3</v>
      </c>
      <c r="AB167" s="57">
        <f t="shared" si="27"/>
        <v>1.1366886138332312E-2</v>
      </c>
      <c r="AC167" s="57">
        <f t="shared" si="28"/>
        <v>3.8155724447388691E-2</v>
      </c>
      <c r="AD167" s="57">
        <f t="shared" si="29"/>
        <v>9.8386731332356335E-3</v>
      </c>
    </row>
    <row r="168" spans="1:30" x14ac:dyDescent="0.35">
      <c r="A168" s="61">
        <v>44915</v>
      </c>
      <c r="B168">
        <v>160.85</v>
      </c>
      <c r="C168">
        <v>137.80000000000001</v>
      </c>
      <c r="D168">
        <v>172.67</v>
      </c>
      <c r="E168">
        <v>65.05</v>
      </c>
      <c r="F168">
        <v>241.8</v>
      </c>
      <c r="I168" s="61">
        <v>44915</v>
      </c>
      <c r="J168" s="57">
        <f t="shared" si="22"/>
        <v>-1.0451871640023432E-2</v>
      </c>
      <c r="K168" s="57">
        <f t="shared" si="22"/>
        <v>-8.3964893077346517E-2</v>
      </c>
      <c r="L168" s="57">
        <f t="shared" si="22"/>
        <v>1.6289952979268552E-2</v>
      </c>
      <c r="M168" s="57">
        <f t="shared" si="22"/>
        <v>7.0966049141327489E-3</v>
      </c>
      <c r="N168" s="57">
        <f t="shared" si="22"/>
        <v>5.5987704570208338E-3</v>
      </c>
      <c r="O168" s="57">
        <f t="shared" si="24"/>
        <v>-4.0647805802823692E-2</v>
      </c>
      <c r="R168" s="57">
        <f t="shared" si="30"/>
        <v>8.5836909871244635E-3</v>
      </c>
      <c r="S168" s="63">
        <f t="shared" si="32"/>
        <v>8.0000000000000029E-2</v>
      </c>
      <c r="T168">
        <v>10</v>
      </c>
      <c r="U168" s="86">
        <f t="shared" si="31"/>
        <v>8.5836909871244635E-3</v>
      </c>
      <c r="V168" s="92">
        <f t="shared" si="33"/>
        <v>8.0000000000000029E-2</v>
      </c>
      <c r="Y168" s="61">
        <v>44915</v>
      </c>
      <c r="Z168" s="57">
        <f t="shared" si="25"/>
        <v>-1.2634605202643229E-2</v>
      </c>
      <c r="AA168" s="57">
        <f t="shared" si="26"/>
        <v>-8.597710864048913E-2</v>
      </c>
      <c r="AB168" s="57">
        <f t="shared" si="27"/>
        <v>1.5968880401928807E-2</v>
      </c>
      <c r="AC168" s="57">
        <f t="shared" si="28"/>
        <v>5.61781902206775E-3</v>
      </c>
      <c r="AD168" s="57">
        <f t="shared" si="29"/>
        <v>4.6194124157883888E-3</v>
      </c>
    </row>
    <row r="169" spans="1:30" x14ac:dyDescent="0.35">
      <c r="A169" s="61">
        <v>44914</v>
      </c>
      <c r="B169">
        <v>162.54</v>
      </c>
      <c r="C169">
        <v>149.87</v>
      </c>
      <c r="D169">
        <v>169.88</v>
      </c>
      <c r="E169">
        <v>64.59</v>
      </c>
      <c r="F169">
        <v>240.45</v>
      </c>
      <c r="I169" s="61">
        <v>44914</v>
      </c>
      <c r="J169" s="57">
        <f t="shared" ref="J169:N219" si="34">LN(B169/B170)</f>
        <v>-1.931514731664382E-2</v>
      </c>
      <c r="K169" s="57">
        <f t="shared" si="34"/>
        <v>-2.3992014174274404E-3</v>
      </c>
      <c r="L169" s="57">
        <f t="shared" si="34"/>
        <v>6.8517692745511281E-3</v>
      </c>
      <c r="M169" s="57">
        <f t="shared" si="34"/>
        <v>-1.2615551928739949E-2</v>
      </c>
      <c r="N169" s="57">
        <f t="shared" si="34"/>
        <v>-1.7479935522921708E-2</v>
      </c>
      <c r="O169" s="57">
        <f t="shared" si="24"/>
        <v>-4.6051784448272771E-3</v>
      </c>
      <c r="R169" s="57">
        <f t="shared" si="30"/>
        <v>8.5836909871244631E-4</v>
      </c>
      <c r="S169" s="63">
        <f t="shared" si="32"/>
        <v>9.0000000000000024E-2</v>
      </c>
      <c r="T169">
        <v>1</v>
      </c>
      <c r="U169" s="86">
        <f t="shared" si="31"/>
        <v>8.5836909871244631E-4</v>
      </c>
      <c r="V169" s="92">
        <f t="shared" si="33"/>
        <v>9.0000000000000024E-2</v>
      </c>
      <c r="Y169" s="61">
        <v>44914</v>
      </c>
      <c r="Z169" s="57">
        <f t="shared" si="25"/>
        <v>-2.1497880879263617E-2</v>
      </c>
      <c r="AA169" s="57">
        <f t="shared" si="26"/>
        <v>-4.4114169805700492E-3</v>
      </c>
      <c r="AB169" s="57">
        <f t="shared" si="27"/>
        <v>6.5306966972113831E-3</v>
      </c>
      <c r="AC169" s="57">
        <f t="shared" si="28"/>
        <v>-1.4094337820804948E-2</v>
      </c>
      <c r="AD169" s="57">
        <f t="shared" si="29"/>
        <v>-1.8459293564154152E-2</v>
      </c>
    </row>
    <row r="170" spans="1:30" x14ac:dyDescent="0.35">
      <c r="A170" s="61">
        <v>44911</v>
      </c>
      <c r="B170">
        <v>165.71</v>
      </c>
      <c r="C170">
        <v>150.22999999999999</v>
      </c>
      <c r="D170">
        <v>168.72</v>
      </c>
      <c r="E170">
        <v>65.41</v>
      </c>
      <c r="F170">
        <v>244.69</v>
      </c>
      <c r="I170" s="61">
        <v>44911</v>
      </c>
      <c r="J170" s="57">
        <f t="shared" si="34"/>
        <v>-2.273164131834118E-2</v>
      </c>
      <c r="K170" s="57">
        <f t="shared" si="34"/>
        <v>-4.8336788175058071E-2</v>
      </c>
      <c r="L170" s="57">
        <f t="shared" si="34"/>
        <v>-1.3656911106215927E-2</v>
      </c>
      <c r="M170" s="57">
        <f t="shared" si="34"/>
        <v>-1.6977821780674821E-2</v>
      </c>
      <c r="N170" s="57">
        <f t="shared" si="34"/>
        <v>-1.750095305426758E-2</v>
      </c>
      <c r="O170" s="57">
        <f t="shared" si="24"/>
        <v>-3.3326650193748496E-2</v>
      </c>
      <c r="R170" s="57">
        <f t="shared" si="30"/>
        <v>8.5836909871244631E-4</v>
      </c>
      <c r="S170" s="63">
        <f t="shared" si="32"/>
        <v>0.10000000000000002</v>
      </c>
      <c r="T170">
        <v>1</v>
      </c>
      <c r="U170" s="86">
        <f t="shared" si="31"/>
        <v>8.5836909871244631E-4</v>
      </c>
      <c r="V170" s="92">
        <f t="shared" si="33"/>
        <v>0.10000000000000002</v>
      </c>
      <c r="Y170" s="61">
        <v>44911</v>
      </c>
      <c r="Z170" s="57">
        <f t="shared" si="25"/>
        <v>-2.4914374880960977E-2</v>
      </c>
      <c r="AA170" s="57">
        <f t="shared" si="26"/>
        <v>-5.0349003738200677E-2</v>
      </c>
      <c r="AB170" s="57">
        <f t="shared" si="27"/>
        <v>-1.3977983683555673E-2</v>
      </c>
      <c r="AC170" s="57">
        <f t="shared" si="28"/>
        <v>-1.8456607672739819E-2</v>
      </c>
      <c r="AD170" s="57">
        <f t="shared" si="29"/>
        <v>-1.8480311095500024E-2</v>
      </c>
    </row>
    <row r="171" spans="1:30" x14ac:dyDescent="0.35">
      <c r="A171" s="61">
        <v>44910</v>
      </c>
      <c r="B171">
        <v>169.52</v>
      </c>
      <c r="C171">
        <v>157.66999999999999</v>
      </c>
      <c r="D171">
        <v>171.04</v>
      </c>
      <c r="E171">
        <v>66.53</v>
      </c>
      <c r="F171">
        <v>249.01</v>
      </c>
      <c r="I171" s="61">
        <v>44910</v>
      </c>
      <c r="J171" s="57">
        <f t="shared" si="34"/>
        <v>-4.1708812129814782E-2</v>
      </c>
      <c r="K171" s="57">
        <f t="shared" si="34"/>
        <v>5.5331333330828096E-3</v>
      </c>
      <c r="L171" s="57">
        <f t="shared" si="34"/>
        <v>-7.5137960167506873E-3</v>
      </c>
      <c r="M171" s="57">
        <f t="shared" si="34"/>
        <v>-3.5438523143764368E-2</v>
      </c>
      <c r="N171" s="57">
        <f t="shared" si="34"/>
        <v>-3.2438693537079955E-2</v>
      </c>
      <c r="O171" s="57">
        <f t="shared" si="24"/>
        <v>-9.5889230822323174E-3</v>
      </c>
      <c r="R171" s="57">
        <f t="shared" si="30"/>
        <v>1.7167381974248926E-3</v>
      </c>
      <c r="S171" s="63">
        <f t="shared" si="32"/>
        <v>0.11000000000000001</v>
      </c>
      <c r="T171">
        <v>2</v>
      </c>
      <c r="U171" s="86">
        <f t="shared" si="31"/>
        <v>1.7167381974248926E-3</v>
      </c>
      <c r="V171" s="92">
        <f t="shared" si="33"/>
        <v>0.11000000000000001</v>
      </c>
      <c r="Y171" s="61">
        <v>44910</v>
      </c>
      <c r="Z171" s="57">
        <f t="shared" si="25"/>
        <v>-4.3891545692434579E-2</v>
      </c>
      <c r="AA171" s="57">
        <f t="shared" si="26"/>
        <v>3.5209177699402007E-3</v>
      </c>
      <c r="AB171" s="57">
        <f t="shared" si="27"/>
        <v>-7.8348685940904331E-3</v>
      </c>
      <c r="AC171" s="57">
        <f t="shared" si="28"/>
        <v>-3.691730903582937E-2</v>
      </c>
      <c r="AD171" s="57">
        <f t="shared" si="29"/>
        <v>-3.3418051578312402E-2</v>
      </c>
    </row>
    <row r="172" spans="1:30" x14ac:dyDescent="0.35">
      <c r="A172" s="61">
        <v>44909</v>
      </c>
      <c r="B172">
        <v>176.74</v>
      </c>
      <c r="C172">
        <v>156.80000000000001</v>
      </c>
      <c r="D172">
        <v>172.33</v>
      </c>
      <c r="E172">
        <v>68.930000000000007</v>
      </c>
      <c r="F172">
        <v>257.22000000000003</v>
      </c>
      <c r="I172" s="61">
        <v>44909</v>
      </c>
      <c r="J172" s="57">
        <f t="shared" si="34"/>
        <v>-2.2269146069889407E-2</v>
      </c>
      <c r="K172" s="57">
        <f t="shared" si="34"/>
        <v>-2.6122649828509543E-2</v>
      </c>
      <c r="L172" s="57">
        <f t="shared" si="34"/>
        <v>-6.9392518089267221E-3</v>
      </c>
      <c r="M172" s="57">
        <f t="shared" si="34"/>
        <v>-3.8701657376620333E-2</v>
      </c>
      <c r="N172" s="57">
        <f t="shared" si="34"/>
        <v>1.1669974483490499E-3</v>
      </c>
      <c r="O172" s="57">
        <f t="shared" si="24"/>
        <v>-2.0569489691738583E-2</v>
      </c>
      <c r="R172" s="57">
        <f t="shared" si="30"/>
        <v>0</v>
      </c>
      <c r="S172" s="63">
        <f t="shared" si="32"/>
        <v>0.12000000000000001</v>
      </c>
      <c r="T172">
        <v>0</v>
      </c>
      <c r="U172" s="86">
        <f t="shared" si="31"/>
        <v>0</v>
      </c>
      <c r="V172" s="92">
        <f t="shared" si="33"/>
        <v>0.12000000000000001</v>
      </c>
      <c r="Y172" s="61">
        <v>44909</v>
      </c>
      <c r="Z172" s="57">
        <f t="shared" si="25"/>
        <v>-2.4451879632509204E-2</v>
      </c>
      <c r="AA172" s="57">
        <f t="shared" si="26"/>
        <v>-2.8134865391652154E-2</v>
      </c>
      <c r="AB172" s="57">
        <f t="shared" si="27"/>
        <v>-7.260324386266467E-3</v>
      </c>
      <c r="AC172" s="57">
        <f t="shared" si="28"/>
        <v>-4.0180443268685334E-2</v>
      </c>
      <c r="AD172" s="57">
        <f t="shared" si="29"/>
        <v>1.8763940711660461E-4</v>
      </c>
    </row>
    <row r="173" spans="1:30" x14ac:dyDescent="0.35">
      <c r="A173" s="61">
        <v>44908</v>
      </c>
      <c r="B173">
        <v>180.72</v>
      </c>
      <c r="C173">
        <v>160.94999999999999</v>
      </c>
      <c r="D173">
        <v>173.53</v>
      </c>
      <c r="E173">
        <v>71.650000000000006</v>
      </c>
      <c r="F173">
        <v>256.92</v>
      </c>
      <c r="I173" s="61">
        <v>44908</v>
      </c>
      <c r="J173" s="57">
        <f t="shared" si="34"/>
        <v>3.0164895573560734E-2</v>
      </c>
      <c r="K173" s="57">
        <f t="shared" si="34"/>
        <v>-4.1798218697106239E-2</v>
      </c>
      <c r="L173" s="57">
        <f t="shared" si="34"/>
        <v>2.2023728663606985E-2</v>
      </c>
      <c r="M173" s="57">
        <f t="shared" si="34"/>
        <v>1.3771999571417925E-2</v>
      </c>
      <c r="N173" s="57">
        <f t="shared" si="34"/>
        <v>1.7313900497997487E-2</v>
      </c>
      <c r="O173" s="57">
        <f t="shared" si="24"/>
        <v>-9.1360837238974417E-3</v>
      </c>
      <c r="R173" s="57">
        <f t="shared" si="30"/>
        <v>0</v>
      </c>
      <c r="S173" s="63">
        <f t="shared" si="32"/>
        <v>0.13</v>
      </c>
      <c r="T173">
        <v>0</v>
      </c>
      <c r="U173" s="86">
        <f t="shared" si="31"/>
        <v>0</v>
      </c>
      <c r="V173" s="92">
        <f t="shared" si="33"/>
        <v>0.13</v>
      </c>
      <c r="Y173" s="61">
        <v>44908</v>
      </c>
      <c r="Z173" s="57">
        <f t="shared" si="25"/>
        <v>2.7982162010940937E-2</v>
      </c>
      <c r="AA173" s="57">
        <f t="shared" si="26"/>
        <v>-4.3810434260248846E-2</v>
      </c>
      <c r="AB173" s="57">
        <f t="shared" si="27"/>
        <v>2.1702656086267241E-2</v>
      </c>
      <c r="AC173" s="57">
        <f t="shared" si="28"/>
        <v>1.2293213679352925E-2</v>
      </c>
      <c r="AD173" s="57">
        <f t="shared" si="29"/>
        <v>1.6334542456765043E-2</v>
      </c>
    </row>
    <row r="174" spans="1:30" x14ac:dyDescent="0.35">
      <c r="A174" s="61">
        <v>44907</v>
      </c>
      <c r="B174">
        <v>175.35</v>
      </c>
      <c r="C174">
        <v>167.82</v>
      </c>
      <c r="D174">
        <v>169.75</v>
      </c>
      <c r="E174">
        <v>70.67</v>
      </c>
      <c r="F174">
        <v>252.51</v>
      </c>
      <c r="I174" s="61">
        <v>44907</v>
      </c>
      <c r="J174" s="57">
        <f t="shared" si="34"/>
        <v>3.0926717736549519E-2</v>
      </c>
      <c r="K174" s="57">
        <f t="shared" si="34"/>
        <v>-6.4773120002518406E-2</v>
      </c>
      <c r="L174" s="57">
        <f t="shared" si="34"/>
        <v>1.0362787035546658E-2</v>
      </c>
      <c r="M174" s="57">
        <f t="shared" si="34"/>
        <v>2.9874403191532929E-2</v>
      </c>
      <c r="N174" s="57">
        <f t="shared" si="34"/>
        <v>2.8479823343192653E-2</v>
      </c>
      <c r="O174" s="57">
        <f t="shared" si="24"/>
        <v>-2.2328112891414991E-2</v>
      </c>
      <c r="R174" s="57">
        <f t="shared" si="30"/>
        <v>0</v>
      </c>
      <c r="S174" s="63">
        <f t="shared" si="32"/>
        <v>0.14000000000000001</v>
      </c>
      <c r="T174">
        <v>0</v>
      </c>
      <c r="U174" s="86">
        <f t="shared" si="31"/>
        <v>0</v>
      </c>
      <c r="V174" s="92">
        <f t="shared" si="33"/>
        <v>0.14000000000000001</v>
      </c>
      <c r="Y174" s="61">
        <v>44907</v>
      </c>
      <c r="Z174" s="57">
        <f t="shared" si="25"/>
        <v>2.8743984173929722E-2</v>
      </c>
      <c r="AA174" s="57">
        <f t="shared" si="26"/>
        <v>-6.6785335565661019E-2</v>
      </c>
      <c r="AB174" s="57">
        <f t="shared" si="27"/>
        <v>1.0041714458206912E-2</v>
      </c>
      <c r="AC174" s="57">
        <f t="shared" si="28"/>
        <v>2.8395617299467931E-2</v>
      </c>
      <c r="AD174" s="57">
        <f t="shared" si="29"/>
        <v>2.7500465301960209E-2</v>
      </c>
    </row>
    <row r="175" spans="1:30" x14ac:dyDescent="0.35">
      <c r="A175" s="61">
        <v>44904</v>
      </c>
      <c r="B175">
        <v>170.01</v>
      </c>
      <c r="C175">
        <v>179.05</v>
      </c>
      <c r="D175">
        <v>168</v>
      </c>
      <c r="E175">
        <v>68.59</v>
      </c>
      <c r="F175">
        <v>245.42</v>
      </c>
      <c r="I175" s="61">
        <v>44904</v>
      </c>
      <c r="J175" s="57">
        <f t="shared" si="34"/>
        <v>-9.8332662394830274E-3</v>
      </c>
      <c r="K175" s="57">
        <f t="shared" si="34"/>
        <v>3.1833378193160337E-2</v>
      </c>
      <c r="L175" s="57">
        <f t="shared" si="34"/>
        <v>-3.2444140962084651E-2</v>
      </c>
      <c r="M175" s="57">
        <f t="shared" si="34"/>
        <v>-2.7040335827701076E-2</v>
      </c>
      <c r="N175" s="57">
        <f t="shared" si="34"/>
        <v>-8.0354314099858049E-3</v>
      </c>
      <c r="O175" s="57">
        <f t="shared" si="24"/>
        <v>5.7372493621254059E-3</v>
      </c>
      <c r="R175" s="57">
        <f t="shared" si="30"/>
        <v>0</v>
      </c>
      <c r="S175" s="63">
        <f t="shared" si="32"/>
        <v>0.15000000000000002</v>
      </c>
      <c r="T175">
        <v>0</v>
      </c>
      <c r="U175" s="86">
        <f t="shared" si="31"/>
        <v>0</v>
      </c>
      <c r="V175" s="92">
        <f t="shared" si="33"/>
        <v>0.15000000000000002</v>
      </c>
      <c r="Y175" s="61">
        <v>44904</v>
      </c>
      <c r="Z175" s="57">
        <f t="shared" si="25"/>
        <v>-1.2015999802102825E-2</v>
      </c>
      <c r="AA175" s="57">
        <f t="shared" si="26"/>
        <v>2.9821162630017727E-2</v>
      </c>
      <c r="AB175" s="57">
        <f t="shared" si="27"/>
        <v>-3.2765213539424395E-2</v>
      </c>
      <c r="AC175" s="57">
        <f t="shared" si="28"/>
        <v>-2.8519121719766075E-2</v>
      </c>
      <c r="AD175" s="57">
        <f t="shared" si="29"/>
        <v>-9.0147894512182507E-3</v>
      </c>
    </row>
    <row r="176" spans="1:30" x14ac:dyDescent="0.35">
      <c r="A176" s="61">
        <v>44903</v>
      </c>
      <c r="B176">
        <v>171.69</v>
      </c>
      <c r="C176">
        <v>173.44</v>
      </c>
      <c r="D176">
        <v>173.54</v>
      </c>
      <c r="E176">
        <v>70.47</v>
      </c>
      <c r="F176">
        <v>247.4</v>
      </c>
      <c r="I176" s="61">
        <v>44903</v>
      </c>
      <c r="J176" s="57">
        <f t="shared" si="34"/>
        <v>6.3044695016592753E-2</v>
      </c>
      <c r="K176" s="57">
        <f t="shared" si="34"/>
        <v>-3.4534396011979261E-3</v>
      </c>
      <c r="L176" s="57">
        <f t="shared" si="34"/>
        <v>5.8949485857011288E-3</v>
      </c>
      <c r="M176" s="57">
        <f t="shared" si="34"/>
        <v>4.6938426268989895E-3</v>
      </c>
      <c r="N176" s="57">
        <f t="shared" si="34"/>
        <v>1.2322989786129564E-2</v>
      </c>
      <c r="O176" s="57">
        <f t="shared" si="24"/>
        <v>1.2902465621337095E-2</v>
      </c>
      <c r="R176" s="57">
        <f t="shared" si="30"/>
        <v>0</v>
      </c>
      <c r="S176" s="63">
        <f t="shared" si="32"/>
        <v>0.16000000000000003</v>
      </c>
      <c r="T176">
        <v>0</v>
      </c>
      <c r="U176" s="86">
        <f t="shared" si="31"/>
        <v>0</v>
      </c>
      <c r="V176" s="92">
        <f t="shared" si="33"/>
        <v>0.16000000000000003</v>
      </c>
      <c r="Y176" s="61">
        <v>44903</v>
      </c>
      <c r="Z176" s="57">
        <f t="shared" si="25"/>
        <v>6.0861961453972956E-2</v>
      </c>
      <c r="AA176" s="57">
        <f t="shared" si="26"/>
        <v>-5.4656551643405349E-3</v>
      </c>
      <c r="AB176" s="57">
        <f t="shared" si="27"/>
        <v>5.5738760083613838E-3</v>
      </c>
      <c r="AC176" s="57">
        <f t="shared" si="28"/>
        <v>3.2150567348339905E-3</v>
      </c>
      <c r="AD176" s="57">
        <f t="shared" si="29"/>
        <v>1.1343631744897118E-2</v>
      </c>
    </row>
    <row r="177" spans="1:30" x14ac:dyDescent="0.35">
      <c r="A177" s="61">
        <v>44902</v>
      </c>
      <c r="B177">
        <v>161.19999999999999</v>
      </c>
      <c r="C177">
        <v>174.04</v>
      </c>
      <c r="D177">
        <v>172.52</v>
      </c>
      <c r="E177">
        <v>70.14</v>
      </c>
      <c r="F177">
        <v>244.37</v>
      </c>
      <c r="I177" s="61">
        <v>44902</v>
      </c>
      <c r="J177" s="57">
        <f t="shared" si="34"/>
        <v>8.284845095727307E-3</v>
      </c>
      <c r="K177" s="57">
        <f t="shared" si="34"/>
        <v>-3.2671192704147499E-2</v>
      </c>
      <c r="L177" s="57">
        <f t="shared" si="34"/>
        <v>2.9605571213429023E-3</v>
      </c>
      <c r="M177" s="57">
        <f t="shared" si="34"/>
        <v>-1.8517204920742638E-3</v>
      </c>
      <c r="N177" s="57">
        <f t="shared" si="34"/>
        <v>-3.0644163799684937E-3</v>
      </c>
      <c r="O177" s="57">
        <f t="shared" si="24"/>
        <v>-1.4398306550876309E-2</v>
      </c>
      <c r="R177" s="57">
        <f t="shared" si="30"/>
        <v>8.5836909871244631E-4</v>
      </c>
      <c r="S177" s="63">
        <f t="shared" si="32"/>
        <v>0.17000000000000004</v>
      </c>
      <c r="T177">
        <v>1</v>
      </c>
      <c r="U177" s="86">
        <f t="shared" si="31"/>
        <v>8.5836909871244631E-4</v>
      </c>
      <c r="V177" s="92">
        <f t="shared" si="33"/>
        <v>0.17000000000000004</v>
      </c>
      <c r="Y177" s="61">
        <v>44902</v>
      </c>
      <c r="Z177" s="57">
        <f t="shared" si="25"/>
        <v>6.102111533107509E-3</v>
      </c>
      <c r="AA177" s="57">
        <f t="shared" si="26"/>
        <v>-3.4683408267290106E-2</v>
      </c>
      <c r="AB177" s="57">
        <f t="shared" si="27"/>
        <v>2.6394845440031573E-3</v>
      </c>
      <c r="AC177" s="57">
        <f t="shared" si="28"/>
        <v>-3.3305063841392629E-3</v>
      </c>
      <c r="AD177" s="57">
        <f t="shared" si="29"/>
        <v>-4.0437744212009387E-3</v>
      </c>
    </row>
    <row r="178" spans="1:30" x14ac:dyDescent="0.35">
      <c r="A178" s="61">
        <v>44901</v>
      </c>
      <c r="B178">
        <v>159.87</v>
      </c>
      <c r="C178">
        <v>179.82</v>
      </c>
      <c r="D178">
        <v>172.01</v>
      </c>
      <c r="E178">
        <v>70.27</v>
      </c>
      <c r="F178">
        <v>245.12</v>
      </c>
      <c r="I178" s="61">
        <v>44901</v>
      </c>
      <c r="J178" s="57">
        <f t="shared" si="34"/>
        <v>-3.8229031642448591E-2</v>
      </c>
      <c r="K178" s="57">
        <f t="shared" si="34"/>
        <v>-1.4519812325829733E-2</v>
      </c>
      <c r="L178" s="57">
        <f t="shared" si="34"/>
        <v>-2.6108147290181488E-2</v>
      </c>
      <c r="M178" s="57">
        <f t="shared" si="34"/>
        <v>-4.6571762746768837E-2</v>
      </c>
      <c r="N178" s="57">
        <f t="shared" si="34"/>
        <v>-2.0512711480584263E-2</v>
      </c>
      <c r="O178" s="57">
        <f t="shared" si="24"/>
        <v>-2.3183871196380317E-2</v>
      </c>
      <c r="R178" s="57"/>
      <c r="S178" s="63"/>
      <c r="T178">
        <v>0</v>
      </c>
      <c r="U178" s="92"/>
      <c r="V178" s="92"/>
      <c r="Y178" s="61">
        <v>44901</v>
      </c>
      <c r="Z178" s="57">
        <f t="shared" si="25"/>
        <v>-4.0411765205068388E-2</v>
      </c>
      <c r="AA178" s="57">
        <f t="shared" si="26"/>
        <v>-1.6532027888972341E-2</v>
      </c>
      <c r="AB178" s="57">
        <f t="shared" si="27"/>
        <v>-2.6429219867521232E-2</v>
      </c>
      <c r="AC178" s="57">
        <f t="shared" si="28"/>
        <v>-4.8050548638833838E-2</v>
      </c>
      <c r="AD178" s="57">
        <f t="shared" si="29"/>
        <v>-2.1492069521816707E-2</v>
      </c>
    </row>
    <row r="179" spans="1:30" x14ac:dyDescent="0.35">
      <c r="A179" s="61">
        <v>44900</v>
      </c>
      <c r="B179">
        <v>166.1</v>
      </c>
      <c r="C179">
        <v>182.45</v>
      </c>
      <c r="D179">
        <v>176.56</v>
      </c>
      <c r="E179">
        <v>73.62</v>
      </c>
      <c r="F179">
        <v>250.2</v>
      </c>
      <c r="I179" s="61">
        <v>44900</v>
      </c>
      <c r="J179" s="57">
        <f t="shared" si="34"/>
        <v>-1.5887570636888698E-2</v>
      </c>
      <c r="K179" s="57">
        <f t="shared" si="34"/>
        <v>-6.5805189114738663E-2</v>
      </c>
      <c r="L179" s="57">
        <f t="shared" si="34"/>
        <v>-2.5002001439371466E-2</v>
      </c>
      <c r="M179" s="57">
        <f t="shared" si="34"/>
        <v>-1.8304683356890904E-2</v>
      </c>
      <c r="N179" s="57">
        <f t="shared" si="34"/>
        <v>-1.9081375422585214E-2</v>
      </c>
      <c r="O179" s="57">
        <f t="shared" si="24"/>
        <v>-4.343226199544583E-2</v>
      </c>
      <c r="T179">
        <f>SUM(T139:T178)</f>
        <v>1165</v>
      </c>
      <c r="Y179" s="61">
        <v>44900</v>
      </c>
      <c r="Z179" s="57">
        <f t="shared" si="25"/>
        <v>-1.8070304199508495E-2</v>
      </c>
      <c r="AA179" s="57">
        <f t="shared" si="26"/>
        <v>-6.7817404677881277E-2</v>
      </c>
      <c r="AB179" s="57">
        <f t="shared" si="27"/>
        <v>-2.532307401671121E-2</v>
      </c>
      <c r="AC179" s="57">
        <f t="shared" si="28"/>
        <v>-1.9783469248955902E-2</v>
      </c>
      <c r="AD179" s="57">
        <f t="shared" si="29"/>
        <v>-2.0060733463817659E-2</v>
      </c>
    </row>
    <row r="180" spans="1:30" x14ac:dyDescent="0.35">
      <c r="A180" s="61">
        <v>44897</v>
      </c>
      <c r="B180">
        <v>168.76</v>
      </c>
      <c r="C180">
        <v>194.86</v>
      </c>
      <c r="D180">
        <v>181.03</v>
      </c>
      <c r="E180">
        <v>74.98</v>
      </c>
      <c r="F180">
        <v>255.02</v>
      </c>
      <c r="I180" s="61">
        <v>44897</v>
      </c>
      <c r="J180" s="57">
        <f t="shared" si="34"/>
        <v>-1.5230661064479924E-2</v>
      </c>
      <c r="K180" s="57">
        <f t="shared" si="34"/>
        <v>8.2143961904135939E-4</v>
      </c>
      <c r="L180" s="57">
        <f t="shared" si="34"/>
        <v>-8.0326136128712495E-3</v>
      </c>
      <c r="M180" s="57">
        <f t="shared" si="34"/>
        <v>-3.2798427231029138E-2</v>
      </c>
      <c r="N180" s="57">
        <f t="shared" si="34"/>
        <v>1.2948541174699357E-3</v>
      </c>
      <c r="O180" s="57">
        <f t="shared" si="24"/>
        <v>-5.5179294258219319E-3</v>
      </c>
      <c r="Y180" s="61">
        <v>44897</v>
      </c>
      <c r="Z180" s="57">
        <f t="shared" si="25"/>
        <v>-1.7413394627099722E-2</v>
      </c>
      <c r="AA180" s="57">
        <f t="shared" si="26"/>
        <v>-1.1907759441012495E-3</v>
      </c>
      <c r="AB180" s="57">
        <f t="shared" si="27"/>
        <v>-8.3536861902109953E-3</v>
      </c>
      <c r="AC180" s="57">
        <f t="shared" si="28"/>
        <v>-3.427721312309414E-2</v>
      </c>
      <c r="AD180" s="57">
        <f t="shared" si="29"/>
        <v>3.1549607623749046E-4</v>
      </c>
    </row>
    <row r="181" spans="1:30" x14ac:dyDescent="0.35">
      <c r="A181" s="61">
        <v>44896</v>
      </c>
      <c r="B181">
        <v>171.35</v>
      </c>
      <c r="C181">
        <v>194.7</v>
      </c>
      <c r="D181">
        <v>182.49</v>
      </c>
      <c r="E181">
        <v>77.48</v>
      </c>
      <c r="F181">
        <v>254.69</v>
      </c>
      <c r="I181" s="61">
        <v>44896</v>
      </c>
      <c r="J181" s="57">
        <f t="shared" si="34"/>
        <v>1.2449511900623498E-2</v>
      </c>
      <c r="K181" s="57">
        <f t="shared" si="34"/>
        <v>0</v>
      </c>
      <c r="L181" s="57">
        <f t="shared" si="34"/>
        <v>-4.4833317305496877E-3</v>
      </c>
      <c r="M181" s="57">
        <f t="shared" si="34"/>
        <v>-1.934111878793749E-3</v>
      </c>
      <c r="N181" s="57">
        <f t="shared" si="34"/>
        <v>-1.7652947722180106E-3</v>
      </c>
      <c r="O181" s="57">
        <f t="shared" si="24"/>
        <v>1.3967422443601121E-3</v>
      </c>
      <c r="Y181" s="61">
        <v>44896</v>
      </c>
      <c r="Z181" s="57">
        <f t="shared" si="25"/>
        <v>1.0266778338003699E-2</v>
      </c>
      <c r="AA181" s="57">
        <f t="shared" si="26"/>
        <v>-2.0122155631426089E-3</v>
      </c>
      <c r="AB181" s="57">
        <f t="shared" si="27"/>
        <v>-4.8044043078894327E-3</v>
      </c>
      <c r="AC181" s="57">
        <f t="shared" si="28"/>
        <v>-3.4128977708587482E-3</v>
      </c>
      <c r="AD181" s="57">
        <f t="shared" si="29"/>
        <v>-2.7446528134504556E-3</v>
      </c>
    </row>
    <row r="182" spans="1:30" x14ac:dyDescent="0.35">
      <c r="A182" s="61">
        <v>44895</v>
      </c>
      <c r="B182">
        <v>169.23</v>
      </c>
      <c r="C182">
        <v>194.7</v>
      </c>
      <c r="D182">
        <v>183.31</v>
      </c>
      <c r="E182">
        <v>77.63</v>
      </c>
      <c r="F182">
        <v>255.14</v>
      </c>
      <c r="I182" s="61">
        <v>44895</v>
      </c>
      <c r="J182" s="57">
        <f t="shared" si="34"/>
        <v>7.8905848971870154E-2</v>
      </c>
      <c r="K182" s="57">
        <f t="shared" si="34"/>
        <v>7.3902548981265678E-2</v>
      </c>
      <c r="L182" s="57">
        <f t="shared" si="34"/>
        <v>1.2515945343420884E-2</v>
      </c>
      <c r="M182" s="57">
        <f t="shared" si="34"/>
        <v>5.6166263860617557E-2</v>
      </c>
      <c r="N182" s="57">
        <f t="shared" si="34"/>
        <v>5.9799435215008703E-2</v>
      </c>
      <c r="O182" s="57">
        <f t="shared" si="24"/>
        <v>6.0143055707996232E-2</v>
      </c>
      <c r="Y182" s="61">
        <v>44895</v>
      </c>
      <c r="Z182" s="57">
        <f t="shared" si="25"/>
        <v>7.672311540925035E-2</v>
      </c>
      <c r="AA182" s="57">
        <f t="shared" si="26"/>
        <v>7.1890333418123065E-2</v>
      </c>
      <c r="AB182" s="57">
        <f t="shared" si="27"/>
        <v>1.2194872766081138E-2</v>
      </c>
      <c r="AC182" s="57">
        <f t="shared" si="28"/>
        <v>5.4687477968552556E-2</v>
      </c>
      <c r="AD182" s="57">
        <f t="shared" si="29"/>
        <v>5.8820077173776256E-2</v>
      </c>
    </row>
    <row r="183" spans="1:30" x14ac:dyDescent="0.35">
      <c r="A183" s="61">
        <v>44894</v>
      </c>
      <c r="B183">
        <v>156.38999999999999</v>
      </c>
      <c r="C183">
        <v>180.83</v>
      </c>
      <c r="D183">
        <v>181.03</v>
      </c>
      <c r="E183">
        <v>73.39</v>
      </c>
      <c r="F183">
        <v>240.33</v>
      </c>
      <c r="I183" s="61">
        <v>44894</v>
      </c>
      <c r="J183" s="57">
        <f t="shared" si="34"/>
        <v>-1.1949547897067635E-2</v>
      </c>
      <c r="K183" s="57">
        <f t="shared" si="34"/>
        <v>-1.149153539296599E-2</v>
      </c>
      <c r="L183" s="57">
        <f t="shared" si="34"/>
        <v>1.4858783628576429E-2</v>
      </c>
      <c r="M183" s="57">
        <f t="shared" si="34"/>
        <v>2.7288869438357299E-3</v>
      </c>
      <c r="N183" s="57">
        <f t="shared" si="34"/>
        <v>-5.9325196292942303E-3</v>
      </c>
      <c r="O183" s="57">
        <f t="shared" si="24"/>
        <v>-5.0380941419879768E-3</v>
      </c>
      <c r="Y183" s="61">
        <v>44894</v>
      </c>
      <c r="Z183" s="57">
        <f t="shared" si="25"/>
        <v>-1.4132281459687434E-2</v>
      </c>
      <c r="AA183" s="57">
        <f t="shared" si="26"/>
        <v>-1.3503750956108599E-2</v>
      </c>
      <c r="AB183" s="57">
        <f t="shared" si="27"/>
        <v>1.4537711051236683E-2</v>
      </c>
      <c r="AC183" s="57">
        <f t="shared" si="28"/>
        <v>1.2501010517707307E-3</v>
      </c>
      <c r="AD183" s="57">
        <f t="shared" si="29"/>
        <v>-6.9118776705266753E-3</v>
      </c>
    </row>
    <row r="184" spans="1:30" x14ac:dyDescent="0.35">
      <c r="A184" s="61">
        <v>44893</v>
      </c>
      <c r="B184">
        <v>158.27000000000001</v>
      </c>
      <c r="C184">
        <v>182.92</v>
      </c>
      <c r="D184">
        <v>178.36</v>
      </c>
      <c r="E184">
        <v>73.19</v>
      </c>
      <c r="F184">
        <v>241.76</v>
      </c>
      <c r="I184" s="61">
        <v>44893</v>
      </c>
      <c r="J184" s="57">
        <f t="shared" si="34"/>
        <v>-2.76055788798002E-2</v>
      </c>
      <c r="K184" s="57">
        <f t="shared" si="34"/>
        <v>3.2806605357381521E-4</v>
      </c>
      <c r="L184" s="57">
        <f t="shared" si="34"/>
        <v>-2.9500012461803952E-2</v>
      </c>
      <c r="M184" s="57">
        <f t="shared" si="34"/>
        <v>-2.6294240532687155E-2</v>
      </c>
      <c r="N184" s="57">
        <f t="shared" si="34"/>
        <v>-2.3424678627646377E-2</v>
      </c>
      <c r="O184" s="57">
        <f t="shared" si="24"/>
        <v>-1.367522076623824E-2</v>
      </c>
      <c r="Y184" s="61">
        <v>44893</v>
      </c>
      <c r="Z184" s="57">
        <f t="shared" si="25"/>
        <v>-2.9788312442419997E-2</v>
      </c>
      <c r="AA184" s="57">
        <f t="shared" si="26"/>
        <v>-1.6841495095687936E-3</v>
      </c>
      <c r="AB184" s="57">
        <f t="shared" si="27"/>
        <v>-2.9821085039143696E-2</v>
      </c>
      <c r="AC184" s="57">
        <f t="shared" si="28"/>
        <v>-2.7773026424752153E-2</v>
      </c>
      <c r="AD184" s="57">
        <f t="shared" si="29"/>
        <v>-2.4404036668878821E-2</v>
      </c>
    </row>
    <row r="185" spans="1:30" x14ac:dyDescent="0.35">
      <c r="A185" s="61">
        <v>44890</v>
      </c>
      <c r="B185">
        <v>162.69999999999999</v>
      </c>
      <c r="C185">
        <v>182.86</v>
      </c>
      <c r="D185">
        <v>183.7</v>
      </c>
      <c r="E185">
        <v>75.14</v>
      </c>
      <c r="F185">
        <v>247.49</v>
      </c>
      <c r="I185" s="61">
        <v>44890</v>
      </c>
      <c r="J185" s="57">
        <f t="shared" si="34"/>
        <v>-1.5188312342057244E-2</v>
      </c>
      <c r="K185" s="57">
        <f t="shared" si="34"/>
        <v>-1.857619503749257E-3</v>
      </c>
      <c r="L185" s="57">
        <f t="shared" si="34"/>
        <v>-2.9352632913498869E-3</v>
      </c>
      <c r="M185" s="57">
        <f t="shared" si="34"/>
        <v>-1.6629656026652048E-2</v>
      </c>
      <c r="N185" s="57">
        <f t="shared" si="34"/>
        <v>-3.6358495158850853E-4</v>
      </c>
      <c r="O185" s="57">
        <f t="shared" si="24"/>
        <v>-5.2435623050417135E-3</v>
      </c>
      <c r="Y185" s="61">
        <v>44890</v>
      </c>
      <c r="Z185" s="57">
        <f t="shared" si="25"/>
        <v>-1.7371045904677043E-2</v>
      </c>
      <c r="AA185" s="57">
        <f t="shared" si="26"/>
        <v>-3.8698350668918656E-3</v>
      </c>
      <c r="AB185" s="57">
        <f t="shared" si="27"/>
        <v>-3.2563358686896319E-3</v>
      </c>
      <c r="AC185" s="57">
        <f t="shared" si="28"/>
        <v>-1.8108441918717046E-2</v>
      </c>
      <c r="AD185" s="57">
        <f t="shared" si="29"/>
        <v>-1.3429429928209537E-3</v>
      </c>
    </row>
    <row r="186" spans="1:30" x14ac:dyDescent="0.35">
      <c r="A186" s="61">
        <v>44888</v>
      </c>
      <c r="B186">
        <v>165.19</v>
      </c>
      <c r="C186">
        <v>183.2</v>
      </c>
      <c r="D186">
        <v>184.24</v>
      </c>
      <c r="E186">
        <v>76.400000000000006</v>
      </c>
      <c r="F186">
        <v>247.58</v>
      </c>
      <c r="I186" s="61">
        <v>44888</v>
      </c>
      <c r="J186" s="57">
        <f t="shared" si="34"/>
        <v>2.9550327188166751E-2</v>
      </c>
      <c r="K186" s="57">
        <f t="shared" si="34"/>
        <v>7.5309567142362477E-2</v>
      </c>
      <c r="L186" s="57">
        <f t="shared" si="34"/>
        <v>-8.9158454066227931E-3</v>
      </c>
      <c r="M186" s="57">
        <f t="shared" si="34"/>
        <v>1.5166792543489731E-2</v>
      </c>
      <c r="N186" s="57">
        <f t="shared" si="34"/>
        <v>1.0353110075609758E-2</v>
      </c>
      <c r="O186" s="57">
        <f t="shared" si="24"/>
        <v>4.3050508710116828E-2</v>
      </c>
      <c r="Y186" s="61">
        <v>44888</v>
      </c>
      <c r="Z186" s="57">
        <f t="shared" si="25"/>
        <v>2.7367593625546954E-2</v>
      </c>
      <c r="AA186" s="57">
        <f t="shared" si="26"/>
        <v>7.3297351579219863E-2</v>
      </c>
      <c r="AB186" s="57">
        <f t="shared" si="27"/>
        <v>-9.2369179839625389E-3</v>
      </c>
      <c r="AC186" s="57">
        <f t="shared" si="28"/>
        <v>1.3688006651424731E-2</v>
      </c>
      <c r="AD186" s="57">
        <f t="shared" si="29"/>
        <v>9.3737520343773126E-3</v>
      </c>
    </row>
    <row r="187" spans="1:30" x14ac:dyDescent="0.35">
      <c r="A187" s="61">
        <v>44887</v>
      </c>
      <c r="B187">
        <v>160.38</v>
      </c>
      <c r="C187">
        <v>169.91</v>
      </c>
      <c r="D187">
        <v>185.89</v>
      </c>
      <c r="E187">
        <v>75.25</v>
      </c>
      <c r="F187">
        <v>245.03</v>
      </c>
      <c r="I187" s="61">
        <v>44887</v>
      </c>
      <c r="J187" s="57">
        <f t="shared" si="34"/>
        <v>4.599758370242004E-2</v>
      </c>
      <c r="K187" s="57">
        <f t="shared" si="34"/>
        <v>1.2079014763344604E-2</v>
      </c>
      <c r="L187" s="57">
        <f t="shared" si="34"/>
        <v>2.5332981120115224E-2</v>
      </c>
      <c r="M187" s="57">
        <f t="shared" si="34"/>
        <v>3.7781218162054007E-2</v>
      </c>
      <c r="N187" s="57">
        <f t="shared" si="34"/>
        <v>1.2236335642351118E-2</v>
      </c>
      <c r="O187" s="57">
        <f t="shared" si="24"/>
        <v>2.2775404472820053E-2</v>
      </c>
      <c r="Y187" s="61">
        <v>44887</v>
      </c>
      <c r="Z187" s="57">
        <f t="shared" si="25"/>
        <v>4.3814850139800243E-2</v>
      </c>
      <c r="AA187" s="57">
        <f t="shared" si="26"/>
        <v>1.0066799200201995E-2</v>
      </c>
      <c r="AB187" s="57">
        <f t="shared" si="27"/>
        <v>2.501190854277548E-2</v>
      </c>
      <c r="AC187" s="57">
        <f t="shared" si="28"/>
        <v>3.6302432269989006E-2</v>
      </c>
      <c r="AD187" s="57">
        <f t="shared" si="29"/>
        <v>1.1256977601118672E-2</v>
      </c>
    </row>
    <row r="188" spans="1:30" x14ac:dyDescent="0.35">
      <c r="A188" s="61">
        <v>44886</v>
      </c>
      <c r="B188">
        <v>153.16999999999999</v>
      </c>
      <c r="C188">
        <v>167.87</v>
      </c>
      <c r="D188">
        <v>181.24</v>
      </c>
      <c r="E188">
        <v>72.459999999999994</v>
      </c>
      <c r="F188">
        <v>242.05</v>
      </c>
      <c r="I188" s="61">
        <v>44886</v>
      </c>
      <c r="J188" s="57">
        <f t="shared" si="34"/>
        <v>-5.9884316172995021E-3</v>
      </c>
      <c r="K188" s="57">
        <f t="shared" si="34"/>
        <v>-7.0821979404400173E-2</v>
      </c>
      <c r="L188" s="57">
        <f t="shared" si="34"/>
        <v>-9.6093867406584071E-3</v>
      </c>
      <c r="M188" s="57">
        <f t="shared" si="34"/>
        <v>-1.5202648477241912E-2</v>
      </c>
      <c r="N188" s="57">
        <f t="shared" si="34"/>
        <v>3.4349362306066067E-3</v>
      </c>
      <c r="O188" s="57">
        <f t="shared" si="24"/>
        <v>-3.9679692329193682E-2</v>
      </c>
      <c r="Y188" s="61">
        <v>44886</v>
      </c>
      <c r="Z188" s="57">
        <f t="shared" si="25"/>
        <v>-8.1711651799192993E-3</v>
      </c>
      <c r="AA188" s="57">
        <f t="shared" si="26"/>
        <v>-7.2834194967542787E-2</v>
      </c>
      <c r="AB188" s="57">
        <f t="shared" si="27"/>
        <v>-9.930459317998153E-3</v>
      </c>
      <c r="AC188" s="57">
        <f t="shared" si="28"/>
        <v>-1.668143436930691E-2</v>
      </c>
      <c r="AD188" s="57">
        <f t="shared" si="29"/>
        <v>2.4555781893741612E-3</v>
      </c>
    </row>
    <row r="189" spans="1:30" x14ac:dyDescent="0.35">
      <c r="A189" s="61">
        <v>44883</v>
      </c>
      <c r="B189">
        <v>154.09</v>
      </c>
      <c r="C189">
        <v>180.19</v>
      </c>
      <c r="D189">
        <v>182.99</v>
      </c>
      <c r="E189">
        <v>73.569999999999993</v>
      </c>
      <c r="F189">
        <v>241.22</v>
      </c>
      <c r="I189" s="61">
        <v>44883</v>
      </c>
      <c r="J189" s="57">
        <f t="shared" si="34"/>
        <v>-1.7242915786677679E-2</v>
      </c>
      <c r="K189" s="57">
        <f t="shared" si="34"/>
        <v>-1.6402833633402614E-2</v>
      </c>
      <c r="L189" s="57">
        <f t="shared" si="34"/>
        <v>-5.993261918874877E-3</v>
      </c>
      <c r="M189" s="57">
        <f t="shared" si="34"/>
        <v>-4.4754940099831948E-3</v>
      </c>
      <c r="N189" s="57">
        <f t="shared" si="34"/>
        <v>-1.9051569233196626E-3</v>
      </c>
      <c r="O189" s="57">
        <f t="shared" si="24"/>
        <v>-1.3365078700527376E-2</v>
      </c>
      <c r="Y189" s="61">
        <v>44883</v>
      </c>
      <c r="Z189" s="57">
        <f t="shared" si="25"/>
        <v>-1.9425649349297476E-2</v>
      </c>
      <c r="AA189" s="57">
        <f t="shared" si="26"/>
        <v>-1.8415049196545224E-2</v>
      </c>
      <c r="AB189" s="57">
        <f t="shared" si="27"/>
        <v>-6.3143344962146219E-3</v>
      </c>
      <c r="AC189" s="57">
        <f t="shared" si="28"/>
        <v>-5.9542799020481938E-3</v>
      </c>
      <c r="AD189" s="57">
        <f t="shared" si="29"/>
        <v>-2.8845149645521078E-3</v>
      </c>
    </row>
    <row r="190" spans="1:30" x14ac:dyDescent="0.35">
      <c r="A190" s="61">
        <v>44882</v>
      </c>
      <c r="B190">
        <v>156.77000000000001</v>
      </c>
      <c r="C190">
        <v>183.17</v>
      </c>
      <c r="D190">
        <v>184.09</v>
      </c>
      <c r="E190">
        <v>73.900000000000006</v>
      </c>
      <c r="F190">
        <v>241.68</v>
      </c>
      <c r="I190" s="61">
        <v>44882</v>
      </c>
      <c r="J190" s="57">
        <f t="shared" si="34"/>
        <v>-1.4753172263301358E-2</v>
      </c>
      <c r="K190" s="57">
        <f t="shared" si="34"/>
        <v>-2.0266034460099801E-2</v>
      </c>
      <c r="L190" s="57">
        <f t="shared" si="34"/>
        <v>-4.8770011048269949E-3</v>
      </c>
      <c r="M190" s="57">
        <f t="shared" si="34"/>
        <v>1.6371443414682368E-2</v>
      </c>
      <c r="N190" s="57">
        <f t="shared" si="34"/>
        <v>-2.068637395928395E-4</v>
      </c>
      <c r="O190" s="57">
        <f t="shared" si="24"/>
        <v>-1.3815916577318262E-2</v>
      </c>
      <c r="Y190" s="61">
        <v>44882</v>
      </c>
      <c r="Z190" s="57">
        <f t="shared" si="25"/>
        <v>-1.6935905825921155E-2</v>
      </c>
      <c r="AA190" s="57">
        <f t="shared" si="26"/>
        <v>-2.2278250023242411E-2</v>
      </c>
      <c r="AB190" s="57">
        <f t="shared" si="27"/>
        <v>-5.1980736821667399E-3</v>
      </c>
      <c r="AC190" s="57">
        <f t="shared" si="28"/>
        <v>1.4892657522617368E-2</v>
      </c>
      <c r="AD190" s="57">
        <f t="shared" si="29"/>
        <v>-1.1862217808252847E-3</v>
      </c>
    </row>
    <row r="191" spans="1:30" x14ac:dyDescent="0.35">
      <c r="A191" s="61">
        <v>44881</v>
      </c>
      <c r="B191">
        <v>159.1</v>
      </c>
      <c r="C191">
        <v>186.92</v>
      </c>
      <c r="D191">
        <v>184.99</v>
      </c>
      <c r="E191">
        <v>72.7</v>
      </c>
      <c r="F191">
        <v>241.73</v>
      </c>
      <c r="I191" s="61">
        <v>44881</v>
      </c>
      <c r="J191" s="57">
        <f t="shared" si="34"/>
        <v>-4.6422873610319555E-2</v>
      </c>
      <c r="K191" s="57">
        <f t="shared" si="34"/>
        <v>-3.9340049560697546E-2</v>
      </c>
      <c r="L191" s="57">
        <f t="shared" si="34"/>
        <v>-1.6406115353047635E-2</v>
      </c>
      <c r="M191" s="57">
        <f t="shared" si="34"/>
        <v>-4.9248564360819119E-2</v>
      </c>
      <c r="N191" s="57">
        <f t="shared" si="34"/>
        <v>-9.9235071199171463E-4</v>
      </c>
      <c r="O191" s="57">
        <f t="shared" si="24"/>
        <v>-3.4706075209564251E-2</v>
      </c>
      <c r="Y191" s="61">
        <v>44881</v>
      </c>
      <c r="Z191" s="57">
        <f t="shared" si="25"/>
        <v>-4.8605607172939352E-2</v>
      </c>
      <c r="AA191" s="57">
        <f t="shared" si="26"/>
        <v>-4.1352265123840153E-2</v>
      </c>
      <c r="AB191" s="57">
        <f t="shared" si="27"/>
        <v>-1.6727187930387379E-2</v>
      </c>
      <c r="AC191" s="57">
        <f t="shared" si="28"/>
        <v>-5.0727350252884121E-2</v>
      </c>
      <c r="AD191" s="57">
        <f t="shared" si="29"/>
        <v>-1.9717087532241601E-3</v>
      </c>
    </row>
    <row r="192" spans="1:30" x14ac:dyDescent="0.35">
      <c r="A192" s="61">
        <v>44880</v>
      </c>
      <c r="B192">
        <v>166.66</v>
      </c>
      <c r="C192">
        <v>194.42</v>
      </c>
      <c r="D192">
        <v>188.05</v>
      </c>
      <c r="E192">
        <v>76.37</v>
      </c>
      <c r="F192">
        <v>241.97</v>
      </c>
      <c r="I192" s="61">
        <v>44880</v>
      </c>
      <c r="J192" s="57">
        <f t="shared" si="34"/>
        <v>2.2512403670490212E-2</v>
      </c>
      <c r="K192" s="57">
        <f t="shared" si="34"/>
        <v>1.8009153721397605E-2</v>
      </c>
      <c r="L192" s="57">
        <f t="shared" si="34"/>
        <v>8.0085852491785826E-3</v>
      </c>
      <c r="M192" s="57">
        <f t="shared" si="34"/>
        <v>3.7896462692161965E-2</v>
      </c>
      <c r="N192" s="57">
        <f t="shared" si="34"/>
        <v>1.7372605295854192E-3</v>
      </c>
      <c r="O192" s="57">
        <f t="shared" si="24"/>
        <v>1.6811704355662576E-2</v>
      </c>
      <c r="Y192" s="61">
        <v>44880</v>
      </c>
      <c r="Z192" s="57">
        <f t="shared" si="25"/>
        <v>2.0329670107870415E-2</v>
      </c>
      <c r="AA192" s="57">
        <f t="shared" si="26"/>
        <v>1.5996938158254995E-2</v>
      </c>
      <c r="AB192" s="57">
        <f t="shared" si="27"/>
        <v>7.6875126718388377E-3</v>
      </c>
      <c r="AC192" s="57">
        <f t="shared" si="28"/>
        <v>3.6417676800096964E-2</v>
      </c>
      <c r="AD192" s="57">
        <f t="shared" si="29"/>
        <v>7.5790248835297391E-4</v>
      </c>
    </row>
    <row r="193" spans="1:30" x14ac:dyDescent="0.35">
      <c r="A193" s="61">
        <v>44879</v>
      </c>
      <c r="B193">
        <v>162.94999999999999</v>
      </c>
      <c r="C193">
        <v>190.95</v>
      </c>
      <c r="D193">
        <v>186.55</v>
      </c>
      <c r="E193">
        <v>73.53</v>
      </c>
      <c r="F193">
        <v>241.55</v>
      </c>
      <c r="I193" s="61">
        <v>44879</v>
      </c>
      <c r="J193" s="57">
        <f t="shared" si="34"/>
        <v>-1.9618668545025877E-3</v>
      </c>
      <c r="K193" s="57">
        <f t="shared" si="34"/>
        <v>-2.5949972619437621E-2</v>
      </c>
      <c r="L193" s="57">
        <f t="shared" si="34"/>
        <v>4.8256079861930208E-4</v>
      </c>
      <c r="M193" s="57">
        <f t="shared" si="34"/>
        <v>1.5901637330094604E-2</v>
      </c>
      <c r="N193" s="57">
        <f t="shared" si="34"/>
        <v>-2.2757090620851357E-2</v>
      </c>
      <c r="O193" s="57">
        <f t="shared" si="24"/>
        <v>-1.3679627864363109E-2</v>
      </c>
      <c r="Y193" s="61">
        <v>44879</v>
      </c>
      <c r="Z193" s="57">
        <f t="shared" si="25"/>
        <v>-4.1446004171223853E-3</v>
      </c>
      <c r="AA193" s="57">
        <f t="shared" si="26"/>
        <v>-2.7962188182580231E-2</v>
      </c>
      <c r="AB193" s="57">
        <f t="shared" si="27"/>
        <v>1.6148822127955701E-4</v>
      </c>
      <c r="AC193" s="57">
        <f t="shared" si="28"/>
        <v>1.4422851438029604E-2</v>
      </c>
      <c r="AD193" s="57">
        <f t="shared" si="29"/>
        <v>-2.3736448662083801E-2</v>
      </c>
    </row>
    <row r="194" spans="1:30" x14ac:dyDescent="0.35">
      <c r="A194" s="61">
        <v>44876</v>
      </c>
      <c r="B194">
        <v>163.27000000000001</v>
      </c>
      <c r="C194">
        <v>195.97</v>
      </c>
      <c r="D194">
        <v>186.46</v>
      </c>
      <c r="E194">
        <v>72.37</v>
      </c>
      <c r="F194">
        <v>247.11</v>
      </c>
      <c r="I194" s="61">
        <v>44876</v>
      </c>
      <c r="J194" s="57">
        <f t="shared" si="34"/>
        <v>3.5979813872385448E-2</v>
      </c>
      <c r="K194" s="57">
        <f t="shared" si="34"/>
        <v>2.7155202413977755E-2</v>
      </c>
      <c r="L194" s="57">
        <f t="shared" si="34"/>
        <v>2.8063621107742194E-2</v>
      </c>
      <c r="M194" s="57">
        <f t="shared" si="34"/>
        <v>5.5396155745064811E-2</v>
      </c>
      <c r="N194" s="57">
        <f t="shared" si="34"/>
        <v>1.6854446194671049E-2</v>
      </c>
      <c r="O194" s="57">
        <f t="shared" si="24"/>
        <v>2.9748236506600439E-2</v>
      </c>
      <c r="Y194" s="61">
        <v>44876</v>
      </c>
      <c r="Z194" s="57">
        <f t="shared" si="25"/>
        <v>3.3797080309765651E-2</v>
      </c>
      <c r="AA194" s="57">
        <f t="shared" si="26"/>
        <v>2.5142986850835145E-2</v>
      </c>
      <c r="AB194" s="57">
        <f t="shared" si="27"/>
        <v>2.774254853040245E-2</v>
      </c>
      <c r="AC194" s="57">
        <f t="shared" si="28"/>
        <v>5.3917369852999809E-2</v>
      </c>
      <c r="AD194" s="57">
        <f t="shared" si="29"/>
        <v>1.5875088153438605E-2</v>
      </c>
    </row>
    <row r="195" spans="1:30" x14ac:dyDescent="0.35">
      <c r="A195" s="61">
        <v>44875</v>
      </c>
      <c r="B195">
        <v>157.5</v>
      </c>
      <c r="C195">
        <v>190.72</v>
      </c>
      <c r="D195">
        <v>181.3</v>
      </c>
      <c r="E195">
        <v>68.47</v>
      </c>
      <c r="F195">
        <v>242.98</v>
      </c>
      <c r="I195" s="61">
        <v>44875</v>
      </c>
      <c r="J195" s="57">
        <f t="shared" si="34"/>
        <v>0.1339124175862671</v>
      </c>
      <c r="K195" s="57">
        <f t="shared" si="34"/>
        <v>7.1328861210481168E-2</v>
      </c>
      <c r="L195" s="57">
        <f t="shared" si="34"/>
        <v>1.8762903242060466E-2</v>
      </c>
      <c r="M195" s="57">
        <f t="shared" si="34"/>
        <v>0.13338535392400741</v>
      </c>
      <c r="N195" s="57">
        <f t="shared" si="34"/>
        <v>7.905888580647201E-2</v>
      </c>
      <c r="O195" s="57">
        <f t="shared" si="24"/>
        <v>7.4604250817590992E-2</v>
      </c>
      <c r="Y195" s="61">
        <v>44875</v>
      </c>
      <c r="Z195" s="57">
        <f t="shared" si="25"/>
        <v>0.13172968402364729</v>
      </c>
      <c r="AA195" s="57">
        <f t="shared" si="26"/>
        <v>6.9316645647338554E-2</v>
      </c>
      <c r="AB195" s="57">
        <f t="shared" si="27"/>
        <v>1.8441830664720722E-2</v>
      </c>
      <c r="AC195" s="57">
        <f t="shared" si="28"/>
        <v>0.13190656803194242</v>
      </c>
      <c r="AD195" s="57">
        <f t="shared" si="29"/>
        <v>7.8079527765239562E-2</v>
      </c>
    </row>
    <row r="196" spans="1:30" x14ac:dyDescent="0.35">
      <c r="A196" s="61">
        <v>44874</v>
      </c>
      <c r="B196">
        <v>137.76</v>
      </c>
      <c r="C196">
        <v>177.59</v>
      </c>
      <c r="D196">
        <v>177.93</v>
      </c>
      <c r="E196">
        <v>59.92</v>
      </c>
      <c r="F196">
        <v>224.51</v>
      </c>
      <c r="I196" s="61">
        <v>44874</v>
      </c>
      <c r="J196" s="57">
        <f t="shared" si="34"/>
        <v>-5.8230557948519106E-2</v>
      </c>
      <c r="K196" s="57">
        <f t="shared" si="34"/>
        <v>-7.4365353779703366E-2</v>
      </c>
      <c r="L196" s="57">
        <f t="shared" si="34"/>
        <v>-4.0801761639800385E-2</v>
      </c>
      <c r="M196" s="57">
        <f t="shared" si="34"/>
        <v>-6.3526243269584309E-2</v>
      </c>
      <c r="N196" s="57">
        <f t="shared" si="34"/>
        <v>-1.9233907150123738E-2</v>
      </c>
      <c r="O196" s="57">
        <f t="shared" ref="O196:O259" si="35">J196*$X$10+K196*$X$11+L196*$X$12+M196*$X$13+N196*$X$14</f>
        <v>-6.1399806879170606E-2</v>
      </c>
      <c r="Y196" s="61">
        <v>44874</v>
      </c>
      <c r="Z196" s="57">
        <f t="shared" ref="Z196:Z259" si="36">J196-$R$4</f>
        <v>-6.0413291511138903E-2</v>
      </c>
      <c r="AA196" s="57">
        <f t="shared" ref="AA196:AA259" si="37">K196-$S$4</f>
        <v>-7.637756934284598E-2</v>
      </c>
      <c r="AB196" s="57">
        <f t="shared" ref="AB196:AB259" si="38">L196-$T$4</f>
        <v>-4.1122834217140129E-2</v>
      </c>
      <c r="AC196" s="57">
        <f t="shared" ref="AC196:AC259" si="39">M196-$U$4</f>
        <v>-6.5005029161649311E-2</v>
      </c>
      <c r="AD196" s="57">
        <f t="shared" ref="AD196:AD259" si="40">N196-$V$4</f>
        <v>-2.0213265191356182E-2</v>
      </c>
    </row>
    <row r="197" spans="1:30" x14ac:dyDescent="0.35">
      <c r="A197" s="61">
        <v>44873</v>
      </c>
      <c r="B197">
        <v>146.02000000000001</v>
      </c>
      <c r="C197">
        <v>191.3</v>
      </c>
      <c r="D197">
        <v>185.34</v>
      </c>
      <c r="E197">
        <v>63.85</v>
      </c>
      <c r="F197">
        <v>228.87</v>
      </c>
      <c r="I197" s="61">
        <v>44873</v>
      </c>
      <c r="J197" s="57">
        <f t="shared" si="34"/>
        <v>2.0829040743095786E-2</v>
      </c>
      <c r="K197" s="57">
        <f t="shared" si="34"/>
        <v>-2.9766861229555179E-2</v>
      </c>
      <c r="L197" s="57">
        <f t="shared" si="34"/>
        <v>-1.4557220524617815E-3</v>
      </c>
      <c r="M197" s="57">
        <f t="shared" si="34"/>
        <v>1.2132820383710686E-2</v>
      </c>
      <c r="N197" s="57">
        <f t="shared" si="34"/>
        <v>4.3788658662332882E-3</v>
      </c>
      <c r="O197" s="57">
        <f t="shared" si="35"/>
        <v>-1.0653428887424756E-2</v>
      </c>
      <c r="Y197" s="61">
        <v>44873</v>
      </c>
      <c r="Z197" s="57">
        <f t="shared" si="36"/>
        <v>1.8646307180475989E-2</v>
      </c>
      <c r="AA197" s="57">
        <f t="shared" si="37"/>
        <v>-3.1779076792697786E-2</v>
      </c>
      <c r="AB197" s="57">
        <f t="shared" si="38"/>
        <v>-1.7767946298015264E-3</v>
      </c>
      <c r="AC197" s="57">
        <f t="shared" si="39"/>
        <v>1.0654034491645686E-2</v>
      </c>
      <c r="AD197" s="57">
        <f t="shared" si="40"/>
        <v>3.3995078250008432E-3</v>
      </c>
    </row>
    <row r="198" spans="1:30" x14ac:dyDescent="0.35">
      <c r="A198" s="61">
        <v>44872</v>
      </c>
      <c r="B198">
        <v>143.01</v>
      </c>
      <c r="C198">
        <v>197.08</v>
      </c>
      <c r="D198">
        <v>185.61</v>
      </c>
      <c r="E198">
        <v>63.08</v>
      </c>
      <c r="F198">
        <v>227.87</v>
      </c>
      <c r="I198" s="61">
        <v>44872</v>
      </c>
      <c r="J198" s="57">
        <f t="shared" si="34"/>
        <v>1.0190902407581233E-2</v>
      </c>
      <c r="K198" s="57">
        <f t="shared" si="34"/>
        <v>-5.1377013229285805E-2</v>
      </c>
      <c r="L198" s="57">
        <f t="shared" si="34"/>
        <v>1.186909308020922E-2</v>
      </c>
      <c r="M198" s="57">
        <f t="shared" si="34"/>
        <v>1.4209546979039814E-2</v>
      </c>
      <c r="N198" s="57">
        <f t="shared" si="34"/>
        <v>2.8849438767880896E-2</v>
      </c>
      <c r="O198" s="57">
        <f t="shared" si="35"/>
        <v>-1.9908887020341045E-2</v>
      </c>
      <c r="Y198" s="61">
        <v>44872</v>
      </c>
      <c r="Z198" s="57">
        <f t="shared" si="36"/>
        <v>8.0081688449614337E-3</v>
      </c>
      <c r="AA198" s="57">
        <f t="shared" si="37"/>
        <v>-5.3389228792428411E-2</v>
      </c>
      <c r="AB198" s="57">
        <f t="shared" si="38"/>
        <v>1.1548020502869474E-2</v>
      </c>
      <c r="AC198" s="57">
        <f t="shared" si="39"/>
        <v>1.2730761086974815E-2</v>
      </c>
      <c r="AD198" s="57">
        <f t="shared" si="40"/>
        <v>2.7870080726648452E-2</v>
      </c>
    </row>
    <row r="199" spans="1:30" x14ac:dyDescent="0.35">
      <c r="A199" s="61">
        <v>44869</v>
      </c>
      <c r="B199">
        <v>141.56</v>
      </c>
      <c r="C199">
        <v>207.47</v>
      </c>
      <c r="D199">
        <v>183.42</v>
      </c>
      <c r="E199">
        <v>62.19</v>
      </c>
      <c r="F199">
        <v>221.39</v>
      </c>
      <c r="I199" s="61">
        <v>44869</v>
      </c>
      <c r="J199" s="57">
        <f t="shared" si="34"/>
        <v>5.3317918067547994E-2</v>
      </c>
      <c r="K199" s="57">
        <f t="shared" si="34"/>
        <v>-3.7092099205042105E-2</v>
      </c>
      <c r="L199" s="57">
        <f t="shared" si="34"/>
        <v>1.2563599625972754E-2</v>
      </c>
      <c r="M199" s="57">
        <f t="shared" si="34"/>
        <v>3.4017998064727183E-2</v>
      </c>
      <c r="N199" s="57">
        <f t="shared" si="34"/>
        <v>3.2782294658244462E-2</v>
      </c>
      <c r="O199" s="57">
        <f t="shared" si="35"/>
        <v>-2.977173132432143E-3</v>
      </c>
      <c r="Y199" s="61">
        <v>44869</v>
      </c>
      <c r="Z199" s="57">
        <f t="shared" si="36"/>
        <v>5.1135184504928197E-2</v>
      </c>
      <c r="AA199" s="57">
        <f t="shared" si="37"/>
        <v>-3.9104314768184711E-2</v>
      </c>
      <c r="AB199" s="57">
        <f t="shared" si="38"/>
        <v>1.2242527048633009E-2</v>
      </c>
      <c r="AC199" s="57">
        <f t="shared" si="39"/>
        <v>3.2539212172662181E-2</v>
      </c>
      <c r="AD199" s="57">
        <f t="shared" si="40"/>
        <v>3.1802936617012015E-2</v>
      </c>
    </row>
    <row r="200" spans="1:30" x14ac:dyDescent="0.35">
      <c r="A200" s="61">
        <v>44868</v>
      </c>
      <c r="B200">
        <v>134.21</v>
      </c>
      <c r="C200">
        <v>215.31</v>
      </c>
      <c r="D200">
        <v>181.13</v>
      </c>
      <c r="E200">
        <v>60.11</v>
      </c>
      <c r="F200">
        <v>214.25</v>
      </c>
      <c r="I200" s="61">
        <v>44868</v>
      </c>
      <c r="J200" s="57">
        <f t="shared" si="34"/>
        <v>1.5165455818406394E-2</v>
      </c>
      <c r="K200" s="57">
        <f t="shared" si="34"/>
        <v>1.5338495651727546E-3</v>
      </c>
      <c r="L200" s="57">
        <f t="shared" si="34"/>
        <v>1.4626404285131549E-2</v>
      </c>
      <c r="M200" s="57">
        <f t="shared" si="34"/>
        <v>2.4929706074946809E-2</v>
      </c>
      <c r="N200" s="57">
        <f t="shared" si="34"/>
        <v>-2.6938431054526757E-2</v>
      </c>
      <c r="O200" s="57">
        <f t="shared" si="35"/>
        <v>7.0527024340305763E-3</v>
      </c>
      <c r="Y200" s="61">
        <v>44868</v>
      </c>
      <c r="Z200" s="57">
        <f t="shared" si="36"/>
        <v>1.2982722255786595E-2</v>
      </c>
      <c r="AA200" s="57">
        <f t="shared" si="37"/>
        <v>-4.7836599796985423E-4</v>
      </c>
      <c r="AB200" s="57">
        <f t="shared" si="38"/>
        <v>1.4305331707791804E-2</v>
      </c>
      <c r="AC200" s="57">
        <f t="shared" si="39"/>
        <v>2.345092018288181E-2</v>
      </c>
      <c r="AD200" s="57">
        <f t="shared" si="40"/>
        <v>-2.7917789095759201E-2</v>
      </c>
    </row>
    <row r="201" spans="1:30" x14ac:dyDescent="0.35">
      <c r="A201" s="61">
        <v>44867</v>
      </c>
      <c r="B201">
        <v>132.19</v>
      </c>
      <c r="C201">
        <v>214.98</v>
      </c>
      <c r="D201">
        <v>178.5</v>
      </c>
      <c r="E201">
        <v>58.63</v>
      </c>
      <c r="F201">
        <v>220.1</v>
      </c>
      <c r="I201" s="61">
        <v>44867</v>
      </c>
      <c r="J201" s="57">
        <f t="shared" si="34"/>
        <v>-2.4214620075971718E-2</v>
      </c>
      <c r="K201" s="57">
        <f t="shared" si="34"/>
        <v>-5.8010842926848528E-2</v>
      </c>
      <c r="L201" s="57">
        <f t="shared" si="34"/>
        <v>-2.062614706601866E-2</v>
      </c>
      <c r="M201" s="57">
        <f t="shared" si="34"/>
        <v>-1.7415268110478655E-2</v>
      </c>
      <c r="N201" s="57">
        <f t="shared" si="34"/>
        <v>-3.6008976625062902E-2</v>
      </c>
      <c r="O201" s="57">
        <f t="shared" si="35"/>
        <v>-4.0722800484825995E-2</v>
      </c>
      <c r="Y201" s="61">
        <v>44867</v>
      </c>
      <c r="Z201" s="57">
        <f t="shared" si="36"/>
        <v>-2.6397353638591515E-2</v>
      </c>
      <c r="AA201" s="57">
        <f t="shared" si="37"/>
        <v>-6.0023058489991135E-2</v>
      </c>
      <c r="AB201" s="57">
        <f t="shared" si="38"/>
        <v>-2.0947219643358404E-2</v>
      </c>
      <c r="AC201" s="57">
        <f t="shared" si="39"/>
        <v>-1.8894054002543653E-2</v>
      </c>
      <c r="AD201" s="57">
        <f t="shared" si="40"/>
        <v>-3.698833466629535E-2</v>
      </c>
    </row>
    <row r="202" spans="1:30" x14ac:dyDescent="0.35">
      <c r="A202" s="61">
        <v>44866</v>
      </c>
      <c r="B202">
        <v>135.43</v>
      </c>
      <c r="C202">
        <v>227.82</v>
      </c>
      <c r="D202">
        <v>182.22</v>
      </c>
      <c r="E202">
        <v>59.66</v>
      </c>
      <c r="F202">
        <v>228.17</v>
      </c>
      <c r="I202" s="61">
        <v>44866</v>
      </c>
      <c r="J202" s="57">
        <f t="shared" si="34"/>
        <v>3.4023701460894839E-3</v>
      </c>
      <c r="K202" s="57">
        <f t="shared" si="34"/>
        <v>1.2297963601955097E-3</v>
      </c>
      <c r="L202" s="57">
        <f t="shared" si="34"/>
        <v>7.2703558844628294E-3</v>
      </c>
      <c r="M202" s="57">
        <f t="shared" si="34"/>
        <v>-6.6822834685818676E-3</v>
      </c>
      <c r="N202" s="57">
        <f t="shared" si="34"/>
        <v>-1.7206594401876611E-2</v>
      </c>
      <c r="O202" s="57">
        <f t="shared" si="35"/>
        <v>2.1385046403473063E-3</v>
      </c>
      <c r="Y202" s="61">
        <v>44866</v>
      </c>
      <c r="Z202" s="57">
        <f t="shared" si="36"/>
        <v>1.2196365834696858E-3</v>
      </c>
      <c r="AA202" s="57">
        <f t="shared" si="37"/>
        <v>-7.8241920294709914E-4</v>
      </c>
      <c r="AB202" s="57">
        <f t="shared" si="38"/>
        <v>6.9492833071230845E-3</v>
      </c>
      <c r="AC202" s="57">
        <f t="shared" si="39"/>
        <v>-8.1610693606468665E-3</v>
      </c>
      <c r="AD202" s="57">
        <f t="shared" si="40"/>
        <v>-1.8185952443109055E-2</v>
      </c>
    </row>
    <row r="203" spans="1:30" x14ac:dyDescent="0.35">
      <c r="A203" s="61">
        <v>44865</v>
      </c>
      <c r="B203">
        <v>134.97</v>
      </c>
      <c r="C203">
        <v>227.54</v>
      </c>
      <c r="D203">
        <v>180.9</v>
      </c>
      <c r="E203">
        <v>60.06</v>
      </c>
      <c r="F203">
        <v>232.13</v>
      </c>
      <c r="I203" s="61">
        <v>44865</v>
      </c>
      <c r="J203" s="57">
        <f t="shared" si="34"/>
        <v>-2.466189165124812E-2</v>
      </c>
      <c r="K203" s="57">
        <f t="shared" si="34"/>
        <v>-4.2976867446914519E-3</v>
      </c>
      <c r="L203" s="57">
        <f t="shared" si="34"/>
        <v>5.0986587954469946E-3</v>
      </c>
      <c r="M203" s="57">
        <f t="shared" si="34"/>
        <v>-3.1951599806602247E-2</v>
      </c>
      <c r="N203" s="57">
        <f t="shared" si="34"/>
        <v>-1.5983246236428595E-2</v>
      </c>
      <c r="O203" s="57">
        <f t="shared" si="35"/>
        <v>-7.6407479210771415E-3</v>
      </c>
      <c r="Y203" s="61">
        <v>44865</v>
      </c>
      <c r="Z203" s="57">
        <f t="shared" si="36"/>
        <v>-2.6844625213867917E-2</v>
      </c>
      <c r="AA203" s="57">
        <f t="shared" si="37"/>
        <v>-6.3099023078340612E-3</v>
      </c>
      <c r="AB203" s="57">
        <f t="shared" si="38"/>
        <v>4.7775862181072496E-3</v>
      </c>
      <c r="AC203" s="57">
        <f t="shared" si="39"/>
        <v>-3.3430385698667249E-2</v>
      </c>
      <c r="AD203" s="57">
        <f t="shared" si="40"/>
        <v>-1.6962604277661039E-2</v>
      </c>
    </row>
    <row r="204" spans="1:30" x14ac:dyDescent="0.35">
      <c r="A204" s="61">
        <v>44862</v>
      </c>
      <c r="B204">
        <v>138.34</v>
      </c>
      <c r="C204">
        <v>228.52</v>
      </c>
      <c r="D204">
        <v>179.98</v>
      </c>
      <c r="E204">
        <v>62.01</v>
      </c>
      <c r="F204">
        <v>235.87</v>
      </c>
      <c r="I204" s="61">
        <v>44862</v>
      </c>
      <c r="J204" s="57">
        <f t="shared" si="34"/>
        <v>4.8732337303053833E-2</v>
      </c>
      <c r="K204" s="57">
        <f t="shared" si="34"/>
        <v>1.5123411630514678E-2</v>
      </c>
      <c r="L204" s="57">
        <f t="shared" si="34"/>
        <v>1.1624138934012943E-2</v>
      </c>
      <c r="M204" s="57">
        <f t="shared" si="34"/>
        <v>5.6560965778819514E-2</v>
      </c>
      <c r="N204" s="57">
        <f t="shared" si="34"/>
        <v>3.9432716800538108E-2</v>
      </c>
      <c r="O204" s="57">
        <f t="shared" si="35"/>
        <v>2.3349083139426845E-2</v>
      </c>
      <c r="Y204" s="61">
        <v>44862</v>
      </c>
      <c r="Z204" s="57">
        <f t="shared" si="36"/>
        <v>4.6549603740434035E-2</v>
      </c>
      <c r="AA204" s="57">
        <f t="shared" si="37"/>
        <v>1.311119606737207E-2</v>
      </c>
      <c r="AB204" s="57">
        <f t="shared" si="38"/>
        <v>1.1303066356673197E-2</v>
      </c>
      <c r="AC204" s="57">
        <f t="shared" si="39"/>
        <v>5.5082179886754512E-2</v>
      </c>
      <c r="AD204" s="57">
        <f t="shared" si="40"/>
        <v>3.845335875930566E-2</v>
      </c>
    </row>
    <row r="205" spans="1:30" x14ac:dyDescent="0.35">
      <c r="A205" s="61">
        <v>44861</v>
      </c>
      <c r="B205">
        <v>131.76</v>
      </c>
      <c r="C205">
        <v>225.09</v>
      </c>
      <c r="D205">
        <v>177.9</v>
      </c>
      <c r="E205">
        <v>58.6</v>
      </c>
      <c r="F205">
        <v>226.75</v>
      </c>
      <c r="I205" s="61">
        <v>44861</v>
      </c>
      <c r="J205" s="57">
        <f t="shared" si="34"/>
        <v>2.1479807111066569E-2</v>
      </c>
      <c r="K205" s="57">
        <f t="shared" si="34"/>
        <v>2.0012013883009276E-3</v>
      </c>
      <c r="L205" s="57">
        <f t="shared" si="34"/>
        <v>4.5635167510816917E-3</v>
      </c>
      <c r="M205" s="57">
        <f t="shared" si="34"/>
        <v>-1.9099710161247552E-2</v>
      </c>
      <c r="N205" s="57">
        <f t="shared" si="34"/>
        <v>-1.9953944294771531E-2</v>
      </c>
      <c r="O205" s="57">
        <f t="shared" si="35"/>
        <v>5.0790889457819561E-3</v>
      </c>
      <c r="Y205" s="61">
        <v>44861</v>
      </c>
      <c r="Z205" s="57">
        <f t="shared" si="36"/>
        <v>1.9297073548446772E-2</v>
      </c>
      <c r="AA205" s="57">
        <f t="shared" si="37"/>
        <v>-1.1014174841681226E-5</v>
      </c>
      <c r="AB205" s="57">
        <f t="shared" si="38"/>
        <v>4.2424441737419468E-3</v>
      </c>
      <c r="AC205" s="57">
        <f t="shared" si="39"/>
        <v>-2.057849605331255E-2</v>
      </c>
      <c r="AD205" s="57">
        <f t="shared" si="40"/>
        <v>-2.0933302336003975E-2</v>
      </c>
    </row>
    <row r="206" spans="1:30" x14ac:dyDescent="0.35">
      <c r="A206" s="61">
        <v>44860</v>
      </c>
      <c r="B206">
        <v>128.96</v>
      </c>
      <c r="C206">
        <v>224.64</v>
      </c>
      <c r="D206">
        <v>177.09</v>
      </c>
      <c r="E206">
        <v>59.73</v>
      </c>
      <c r="F206">
        <v>231.32</v>
      </c>
      <c r="I206" s="61">
        <v>44860</v>
      </c>
      <c r="J206" s="57">
        <f t="shared" si="34"/>
        <v>-2.7910210931189502E-2</v>
      </c>
      <c r="K206" s="57">
        <f t="shared" si="34"/>
        <v>9.9765954430936065E-3</v>
      </c>
      <c r="L206" s="57">
        <f t="shared" si="34"/>
        <v>1.2272184018533305E-2</v>
      </c>
      <c r="M206" s="57">
        <f t="shared" si="34"/>
        <v>-2.8714844174703522E-2</v>
      </c>
      <c r="N206" s="57">
        <f t="shared" si="34"/>
        <v>-8.0295405893358665E-2</v>
      </c>
      <c r="O206" s="57">
        <f t="shared" si="35"/>
        <v>-1.4929560023045187E-3</v>
      </c>
      <c r="Y206" s="61">
        <v>44860</v>
      </c>
      <c r="Z206" s="57">
        <f t="shared" si="36"/>
        <v>-3.0092944493809299E-2</v>
      </c>
      <c r="AA206" s="57">
        <f t="shared" si="37"/>
        <v>7.9643798799509981E-3</v>
      </c>
      <c r="AB206" s="57">
        <f t="shared" si="38"/>
        <v>1.1951111441193559E-2</v>
      </c>
      <c r="AC206" s="57">
        <f t="shared" si="39"/>
        <v>-3.019363006676852E-2</v>
      </c>
      <c r="AD206" s="57">
        <f t="shared" si="40"/>
        <v>-8.1274763934591113E-2</v>
      </c>
    </row>
    <row r="207" spans="1:30" x14ac:dyDescent="0.35">
      <c r="A207" s="61">
        <v>44859</v>
      </c>
      <c r="B207">
        <v>132.61000000000001</v>
      </c>
      <c r="C207">
        <v>222.41</v>
      </c>
      <c r="D207">
        <v>174.93</v>
      </c>
      <c r="E207">
        <v>61.47</v>
      </c>
      <c r="F207">
        <v>250.66</v>
      </c>
      <c r="I207" s="61">
        <v>44859</v>
      </c>
      <c r="J207" s="57">
        <f t="shared" si="34"/>
        <v>5.1209950966969314E-2</v>
      </c>
      <c r="K207" s="57">
        <f t="shared" si="34"/>
        <v>5.1480259157069441E-2</v>
      </c>
      <c r="L207" s="57">
        <f t="shared" si="34"/>
        <v>1.0343136511189602E-2</v>
      </c>
      <c r="M207" s="57">
        <f t="shared" si="34"/>
        <v>4.6109524084867251E-2</v>
      </c>
      <c r="N207" s="57">
        <f t="shared" si="34"/>
        <v>1.369746868055479E-2</v>
      </c>
      <c r="O207" s="57">
        <f t="shared" si="35"/>
        <v>4.0798846186779404E-2</v>
      </c>
      <c r="Y207" s="61">
        <v>44859</v>
      </c>
      <c r="Z207" s="57">
        <f t="shared" si="36"/>
        <v>4.9027217404349517E-2</v>
      </c>
      <c r="AA207" s="57">
        <f t="shared" si="37"/>
        <v>4.9468043593926835E-2</v>
      </c>
      <c r="AB207" s="57">
        <f t="shared" si="38"/>
        <v>1.0022063933849856E-2</v>
      </c>
      <c r="AC207" s="57">
        <f t="shared" si="39"/>
        <v>4.463073819280225E-2</v>
      </c>
      <c r="AD207" s="57">
        <f t="shared" si="40"/>
        <v>1.2718110639322345E-2</v>
      </c>
    </row>
    <row r="208" spans="1:30" x14ac:dyDescent="0.35">
      <c r="A208" s="61">
        <v>44858</v>
      </c>
      <c r="B208">
        <v>125.99</v>
      </c>
      <c r="C208">
        <v>211.25</v>
      </c>
      <c r="D208">
        <v>173.13</v>
      </c>
      <c r="E208">
        <v>58.7</v>
      </c>
      <c r="F208">
        <v>247.25</v>
      </c>
      <c r="I208" s="61">
        <v>44858</v>
      </c>
      <c r="J208" s="57">
        <f t="shared" si="34"/>
        <v>1.0612507341833853E-2</v>
      </c>
      <c r="K208" s="57">
        <f t="shared" si="34"/>
        <v>-1.498771272205373E-2</v>
      </c>
      <c r="L208" s="57">
        <f t="shared" si="34"/>
        <v>-3.4650034996714448E-4</v>
      </c>
      <c r="M208" s="57">
        <f t="shared" si="34"/>
        <v>-2.0422062917981772E-3</v>
      </c>
      <c r="N208" s="57">
        <f t="shared" si="34"/>
        <v>2.0966499479335061E-2</v>
      </c>
      <c r="O208" s="57">
        <f t="shared" si="35"/>
        <v>-4.8996543959335124E-3</v>
      </c>
      <c r="Y208" s="61">
        <v>44858</v>
      </c>
      <c r="Z208" s="57">
        <f t="shared" si="36"/>
        <v>8.4297737792140559E-3</v>
      </c>
      <c r="AA208" s="57">
        <f t="shared" si="37"/>
        <v>-1.699992828519634E-2</v>
      </c>
      <c r="AB208" s="57">
        <f t="shared" si="38"/>
        <v>-6.6757292730688954E-4</v>
      </c>
      <c r="AC208" s="57">
        <f t="shared" si="39"/>
        <v>-3.5209921838631761E-3</v>
      </c>
      <c r="AD208" s="57">
        <f t="shared" si="40"/>
        <v>1.9987141438102617E-2</v>
      </c>
    </row>
    <row r="209" spans="1:30" x14ac:dyDescent="0.35">
      <c r="A209" s="61">
        <v>44855</v>
      </c>
      <c r="B209">
        <v>124.66</v>
      </c>
      <c r="C209">
        <v>214.44</v>
      </c>
      <c r="D209">
        <v>173.19</v>
      </c>
      <c r="E209">
        <v>58.82</v>
      </c>
      <c r="F209">
        <v>242.12</v>
      </c>
      <c r="I209" s="61">
        <v>44855</v>
      </c>
      <c r="J209" s="57">
        <f t="shared" si="34"/>
        <v>2.2060910901034438E-2</v>
      </c>
      <c r="K209" s="57">
        <f t="shared" si="34"/>
        <v>3.3959442705482401E-2</v>
      </c>
      <c r="L209" s="57">
        <f t="shared" si="34"/>
        <v>2.4727257223055129E-2</v>
      </c>
      <c r="M209" s="57">
        <f t="shared" si="34"/>
        <v>1.8012323332674732E-2</v>
      </c>
      <c r="N209" s="57">
        <f t="shared" si="34"/>
        <v>2.4966274681360284E-2</v>
      </c>
      <c r="O209" s="57">
        <f t="shared" si="35"/>
        <v>2.8653367163023306E-2</v>
      </c>
      <c r="Y209" s="61">
        <v>44855</v>
      </c>
      <c r="Z209" s="57">
        <f t="shared" si="36"/>
        <v>1.987817733841464E-2</v>
      </c>
      <c r="AA209" s="57">
        <f t="shared" si="37"/>
        <v>3.1947227142339794E-2</v>
      </c>
      <c r="AB209" s="57">
        <f t="shared" si="38"/>
        <v>2.4406184645715385E-2</v>
      </c>
      <c r="AC209" s="57">
        <f t="shared" si="39"/>
        <v>1.6533537440609734E-2</v>
      </c>
      <c r="AD209" s="57">
        <f t="shared" si="40"/>
        <v>2.398691664012784E-2</v>
      </c>
    </row>
    <row r="210" spans="1:30" x14ac:dyDescent="0.35">
      <c r="A210" s="61">
        <v>44854</v>
      </c>
      <c r="B210">
        <v>121.94</v>
      </c>
      <c r="C210">
        <v>207.28</v>
      </c>
      <c r="D210">
        <v>168.96</v>
      </c>
      <c r="E210">
        <v>57.77</v>
      </c>
      <c r="F210">
        <v>236.15</v>
      </c>
      <c r="I210" s="61">
        <v>44854</v>
      </c>
      <c r="J210" s="57">
        <f t="shared" si="34"/>
        <v>1.1796383440369564E-2</v>
      </c>
      <c r="K210" s="57">
        <f t="shared" si="34"/>
        <v>-6.8787009568105975E-2</v>
      </c>
      <c r="L210" s="57">
        <f t="shared" si="34"/>
        <v>5.6980211146377959E-3</v>
      </c>
      <c r="M210" s="57">
        <f t="shared" si="34"/>
        <v>9.3913733721632843E-3</v>
      </c>
      <c r="N210" s="57">
        <f t="shared" si="34"/>
        <v>-1.3964414177107469E-3</v>
      </c>
      <c r="O210" s="57">
        <f t="shared" si="35"/>
        <v>-3.0963884106423756E-2</v>
      </c>
      <c r="Y210" s="61">
        <v>44854</v>
      </c>
      <c r="Z210" s="57">
        <f t="shared" si="36"/>
        <v>9.6136498777497671E-3</v>
      </c>
      <c r="AA210" s="57">
        <f t="shared" si="37"/>
        <v>-7.0799225131248589E-2</v>
      </c>
      <c r="AB210" s="57">
        <f t="shared" si="38"/>
        <v>5.376948537298051E-3</v>
      </c>
      <c r="AC210" s="57">
        <f t="shared" si="39"/>
        <v>7.9125874800982845E-3</v>
      </c>
      <c r="AD210" s="57">
        <f t="shared" si="40"/>
        <v>-2.3757994589431921E-3</v>
      </c>
    </row>
    <row r="211" spans="1:30" x14ac:dyDescent="0.35">
      <c r="A211" s="61">
        <v>44853</v>
      </c>
      <c r="B211">
        <v>120.51</v>
      </c>
      <c r="C211">
        <v>222.04</v>
      </c>
      <c r="D211">
        <v>168</v>
      </c>
      <c r="E211">
        <v>57.23</v>
      </c>
      <c r="F211">
        <v>236.48</v>
      </c>
      <c r="I211" s="61">
        <v>44853</v>
      </c>
      <c r="J211" s="57">
        <f t="shared" si="34"/>
        <v>6.9947824538755376E-3</v>
      </c>
      <c r="K211" s="57">
        <f t="shared" si="34"/>
        <v>8.3667358252663884E-3</v>
      </c>
      <c r="L211" s="57">
        <f t="shared" si="34"/>
        <v>3.193304710300901E-2</v>
      </c>
      <c r="M211" s="57">
        <f t="shared" si="34"/>
        <v>-1.1984511656450127E-2</v>
      </c>
      <c r="N211" s="57">
        <f t="shared" si="34"/>
        <v>-8.5056725685590494E-3</v>
      </c>
      <c r="O211" s="57">
        <f t="shared" si="35"/>
        <v>1.2106420797963261E-2</v>
      </c>
      <c r="Y211" s="61">
        <v>44853</v>
      </c>
      <c r="Z211" s="57">
        <f t="shared" si="36"/>
        <v>4.8120488912557395E-3</v>
      </c>
      <c r="AA211" s="57">
        <f t="shared" si="37"/>
        <v>6.3545202621237799E-3</v>
      </c>
      <c r="AB211" s="57">
        <f t="shared" si="38"/>
        <v>3.1611974525669266E-2</v>
      </c>
      <c r="AC211" s="57">
        <f t="shared" si="39"/>
        <v>-1.3463297548515126E-2</v>
      </c>
      <c r="AD211" s="57">
        <f t="shared" si="40"/>
        <v>-9.4850306097914953E-3</v>
      </c>
    </row>
    <row r="212" spans="1:30" x14ac:dyDescent="0.35">
      <c r="A212" s="61">
        <v>44852</v>
      </c>
      <c r="B212">
        <v>119.67</v>
      </c>
      <c r="C212">
        <v>220.19</v>
      </c>
      <c r="D212">
        <v>162.72</v>
      </c>
      <c r="E212">
        <v>57.92</v>
      </c>
      <c r="F212">
        <v>238.5</v>
      </c>
      <c r="I212" s="61">
        <v>44852</v>
      </c>
      <c r="J212" s="57">
        <f t="shared" si="34"/>
        <v>6.6233736159760316E-3</v>
      </c>
      <c r="K212" s="57">
        <f t="shared" si="34"/>
        <v>3.8221823844711423E-3</v>
      </c>
      <c r="L212" s="57">
        <f t="shared" si="34"/>
        <v>8.7029528105533119E-3</v>
      </c>
      <c r="M212" s="57">
        <f t="shared" si="34"/>
        <v>-6.9036937502064315E-4</v>
      </c>
      <c r="N212" s="57">
        <f t="shared" si="34"/>
        <v>4.0753790413938515E-3</v>
      </c>
      <c r="O212" s="57">
        <f t="shared" si="35"/>
        <v>5.336677986920055E-3</v>
      </c>
      <c r="Y212" s="61">
        <v>44852</v>
      </c>
      <c r="Z212" s="57">
        <f t="shared" si="36"/>
        <v>4.4406400533562335E-3</v>
      </c>
      <c r="AA212" s="57">
        <f t="shared" si="37"/>
        <v>1.8099668213285335E-3</v>
      </c>
      <c r="AB212" s="57">
        <f t="shared" si="38"/>
        <v>8.3818802332135661E-3</v>
      </c>
      <c r="AC212" s="57">
        <f t="shared" si="39"/>
        <v>-2.1691552670856425E-3</v>
      </c>
      <c r="AD212" s="57">
        <f t="shared" si="40"/>
        <v>3.0960210001614065E-3</v>
      </c>
    </row>
    <row r="213" spans="1:30" x14ac:dyDescent="0.35">
      <c r="A213" s="61">
        <v>44851</v>
      </c>
      <c r="B213">
        <v>118.88</v>
      </c>
      <c r="C213">
        <v>219.35</v>
      </c>
      <c r="D213">
        <v>161.31</v>
      </c>
      <c r="E213">
        <v>57.96</v>
      </c>
      <c r="F213">
        <v>237.53</v>
      </c>
      <c r="I213" s="61">
        <v>44851</v>
      </c>
      <c r="J213" s="57">
        <f t="shared" si="34"/>
        <v>5.720789649876093E-2</v>
      </c>
      <c r="K213" s="57">
        <f t="shared" si="34"/>
        <v>6.770743015142637E-2</v>
      </c>
      <c r="L213" s="57">
        <f t="shared" si="34"/>
        <v>7.2795468452087073E-3</v>
      </c>
      <c r="M213" s="57">
        <f t="shared" si="34"/>
        <v>3.5473429678668053E-2</v>
      </c>
      <c r="N213" s="57">
        <f t="shared" si="34"/>
        <v>3.8495173364484332E-2</v>
      </c>
      <c r="O213" s="57">
        <f t="shared" si="35"/>
        <v>5.0032043737688832E-2</v>
      </c>
      <c r="Y213" s="61">
        <v>44851</v>
      </c>
      <c r="Z213" s="57">
        <f t="shared" si="36"/>
        <v>5.5025162936141132E-2</v>
      </c>
      <c r="AA213" s="57">
        <f t="shared" si="37"/>
        <v>6.5695214588283757E-2</v>
      </c>
      <c r="AB213" s="57">
        <f t="shared" si="38"/>
        <v>6.9584742678689623E-3</v>
      </c>
      <c r="AC213" s="57">
        <f t="shared" si="39"/>
        <v>3.3994643786603052E-2</v>
      </c>
      <c r="AD213" s="57">
        <f t="shared" si="40"/>
        <v>3.7515815323251885E-2</v>
      </c>
    </row>
    <row r="214" spans="1:30" x14ac:dyDescent="0.35">
      <c r="A214" s="61">
        <v>44848</v>
      </c>
      <c r="B214">
        <v>112.27</v>
      </c>
      <c r="C214">
        <v>204.99</v>
      </c>
      <c r="D214">
        <v>160.13999999999999</v>
      </c>
      <c r="E214">
        <v>55.94</v>
      </c>
      <c r="F214">
        <v>228.56</v>
      </c>
      <c r="I214" s="61">
        <v>44848</v>
      </c>
      <c r="J214" s="57">
        <f t="shared" si="34"/>
        <v>-6.3246157045843271E-2</v>
      </c>
      <c r="K214" s="57">
        <f t="shared" si="34"/>
        <v>-7.8454127090807319E-2</v>
      </c>
      <c r="L214" s="57">
        <f t="shared" si="34"/>
        <v>-3.159257272684074E-2</v>
      </c>
      <c r="M214" s="57">
        <f t="shared" si="34"/>
        <v>-5.2240289535734993E-2</v>
      </c>
      <c r="N214" s="57">
        <f t="shared" si="34"/>
        <v>-2.4547472850429176E-2</v>
      </c>
      <c r="O214" s="57">
        <f t="shared" si="35"/>
        <v>-6.2232401705070821E-2</v>
      </c>
      <c r="Y214" s="61">
        <v>44848</v>
      </c>
      <c r="Z214" s="57">
        <f t="shared" si="36"/>
        <v>-6.5428890608463075E-2</v>
      </c>
      <c r="AA214" s="57">
        <f t="shared" si="37"/>
        <v>-8.0466342653949932E-2</v>
      </c>
      <c r="AB214" s="57">
        <f t="shared" si="38"/>
        <v>-3.1913645304180484E-2</v>
      </c>
      <c r="AC214" s="57">
        <f t="shared" si="39"/>
        <v>-5.3719075427799995E-2</v>
      </c>
      <c r="AD214" s="57">
        <f t="shared" si="40"/>
        <v>-2.552683089166162E-2</v>
      </c>
    </row>
    <row r="215" spans="1:30" x14ac:dyDescent="0.35">
      <c r="A215" s="61">
        <v>44847</v>
      </c>
      <c r="B215">
        <v>119.6</v>
      </c>
      <c r="C215">
        <v>221.72</v>
      </c>
      <c r="D215">
        <v>165.28</v>
      </c>
      <c r="E215">
        <v>58.94</v>
      </c>
      <c r="F215">
        <v>234.24</v>
      </c>
      <c r="I215" s="61">
        <v>44847</v>
      </c>
      <c r="J215" s="57">
        <f t="shared" si="34"/>
        <v>3.9220713153281329E-2</v>
      </c>
      <c r="K215" s="57">
        <f t="shared" si="34"/>
        <v>2.0412591384959395E-2</v>
      </c>
      <c r="L215" s="57">
        <f t="shared" si="34"/>
        <v>4.7327053044525551E-2</v>
      </c>
      <c r="M215" s="57">
        <f t="shared" si="34"/>
        <v>1.8666523669863072E-2</v>
      </c>
      <c r="N215" s="57">
        <f t="shared" si="34"/>
        <v>3.6918038475852032E-2</v>
      </c>
      <c r="O215" s="57">
        <f t="shared" si="35"/>
        <v>3.0724413816373509E-2</v>
      </c>
      <c r="Y215" s="61">
        <v>44847</v>
      </c>
      <c r="Z215" s="57">
        <f t="shared" si="36"/>
        <v>3.7037979590661532E-2</v>
      </c>
      <c r="AA215" s="57">
        <f t="shared" si="37"/>
        <v>1.8400375821816785E-2</v>
      </c>
      <c r="AB215" s="57">
        <f t="shared" si="38"/>
        <v>4.7005980467185807E-2</v>
      </c>
      <c r="AC215" s="57">
        <f t="shared" si="39"/>
        <v>1.7187737777798074E-2</v>
      </c>
      <c r="AD215" s="57">
        <f t="shared" si="40"/>
        <v>3.5938680434619584E-2</v>
      </c>
    </row>
    <row r="216" spans="1:30" x14ac:dyDescent="0.35">
      <c r="A216" s="61">
        <v>44846</v>
      </c>
      <c r="B216">
        <v>115</v>
      </c>
      <c r="C216">
        <v>217.24</v>
      </c>
      <c r="D216">
        <v>157.63999999999999</v>
      </c>
      <c r="E216">
        <v>57.85</v>
      </c>
      <c r="F216">
        <v>225.75</v>
      </c>
      <c r="I216" s="61">
        <v>44846</v>
      </c>
      <c r="J216" s="57">
        <f t="shared" si="34"/>
        <v>-7.4504373052279556E-3</v>
      </c>
      <c r="K216" s="57">
        <f t="shared" si="34"/>
        <v>3.4121857241000077E-3</v>
      </c>
      <c r="L216" s="57">
        <f t="shared" si="34"/>
        <v>2.9859302385649334E-3</v>
      </c>
      <c r="M216" s="57">
        <f t="shared" si="34"/>
        <v>3.8101881911106364E-3</v>
      </c>
      <c r="N216" s="57">
        <f t="shared" si="34"/>
        <v>1.5072261032259987E-3</v>
      </c>
      <c r="O216" s="57">
        <f t="shared" si="35"/>
        <v>1.0665961195437141E-3</v>
      </c>
      <c r="Y216" s="61">
        <v>44846</v>
      </c>
      <c r="Z216" s="57">
        <f t="shared" si="36"/>
        <v>-9.6331708678477537E-3</v>
      </c>
      <c r="AA216" s="57">
        <f t="shared" si="37"/>
        <v>1.3999701609573988E-3</v>
      </c>
      <c r="AB216" s="57">
        <f t="shared" si="38"/>
        <v>2.6648576612251884E-3</v>
      </c>
      <c r="AC216" s="57">
        <f t="shared" si="39"/>
        <v>2.331402299045637E-3</v>
      </c>
      <c r="AD216" s="57">
        <f t="shared" si="40"/>
        <v>5.2786806199355343E-4</v>
      </c>
    </row>
    <row r="217" spans="1:30" x14ac:dyDescent="0.35">
      <c r="A217" s="61">
        <v>44845</v>
      </c>
      <c r="B217">
        <v>115.86</v>
      </c>
      <c r="C217">
        <v>216.5</v>
      </c>
      <c r="D217">
        <v>157.16999999999999</v>
      </c>
      <c r="E217">
        <v>57.63</v>
      </c>
      <c r="F217">
        <v>225.41</v>
      </c>
      <c r="I217" s="61">
        <v>44845</v>
      </c>
      <c r="J217" s="57">
        <f t="shared" si="34"/>
        <v>-7.2239736240322754E-3</v>
      </c>
      <c r="K217" s="57">
        <f t="shared" si="34"/>
        <v>-2.9401835731148303E-2</v>
      </c>
      <c r="L217" s="57">
        <f t="shared" si="34"/>
        <v>1.9089434056243764E-4</v>
      </c>
      <c r="M217" s="57">
        <f t="shared" si="34"/>
        <v>-3.1185056458097327E-3</v>
      </c>
      <c r="N217" s="57">
        <f t="shared" si="34"/>
        <v>-1.6892144942705314E-2</v>
      </c>
      <c r="O217" s="57">
        <f t="shared" si="35"/>
        <v>-1.7003369995056021E-2</v>
      </c>
      <c r="Y217" s="61">
        <v>44845</v>
      </c>
      <c r="Z217" s="57">
        <f t="shared" si="36"/>
        <v>-9.4067071866520725E-3</v>
      </c>
      <c r="AA217" s="57">
        <f t="shared" si="37"/>
        <v>-3.1414051294290909E-2</v>
      </c>
      <c r="AB217" s="57">
        <f t="shared" si="38"/>
        <v>-1.3017823677730742E-4</v>
      </c>
      <c r="AC217" s="57">
        <f t="shared" si="39"/>
        <v>-4.5972915378747316E-3</v>
      </c>
      <c r="AD217" s="57">
        <f t="shared" si="40"/>
        <v>-1.7871502983937759E-2</v>
      </c>
    </row>
    <row r="218" spans="1:30" x14ac:dyDescent="0.35">
      <c r="A218" s="61">
        <v>44844</v>
      </c>
      <c r="B218">
        <v>116.7</v>
      </c>
      <c r="C218">
        <v>222.96</v>
      </c>
      <c r="D218">
        <v>157.13999999999999</v>
      </c>
      <c r="E218">
        <v>57.81</v>
      </c>
      <c r="F218">
        <v>229.25</v>
      </c>
      <c r="I218" s="61">
        <v>44844</v>
      </c>
      <c r="J218" s="57">
        <f t="shared" si="34"/>
        <v>-3.4198565546127817E-2</v>
      </c>
      <c r="K218" s="57">
        <f t="shared" si="34"/>
        <v>-4.9324037499770817E-4</v>
      </c>
      <c r="L218" s="57">
        <f t="shared" si="34"/>
        <v>-1.8224169910223416E-2</v>
      </c>
      <c r="M218" s="57">
        <f t="shared" si="34"/>
        <v>-1.0838815788113942E-2</v>
      </c>
      <c r="N218" s="57">
        <f t="shared" si="34"/>
        <v>-2.1533119636372545E-2</v>
      </c>
      <c r="O218" s="57">
        <f t="shared" si="35"/>
        <v>-1.2328209963240969E-2</v>
      </c>
      <c r="Y218" s="61">
        <v>44844</v>
      </c>
      <c r="Z218" s="57">
        <f t="shared" si="36"/>
        <v>-3.6381299108747614E-2</v>
      </c>
      <c r="AA218" s="57">
        <f t="shared" si="37"/>
        <v>-2.5054559381403169E-3</v>
      </c>
      <c r="AB218" s="57">
        <f t="shared" si="38"/>
        <v>-1.854524248756316E-2</v>
      </c>
      <c r="AC218" s="57">
        <f t="shared" si="39"/>
        <v>-1.2317601680178942E-2</v>
      </c>
      <c r="AD218" s="57">
        <f t="shared" si="40"/>
        <v>-2.2512477677604989E-2</v>
      </c>
    </row>
    <row r="219" spans="1:30" x14ac:dyDescent="0.35">
      <c r="A219" s="61">
        <v>44841</v>
      </c>
      <c r="B219">
        <v>120.76</v>
      </c>
      <c r="C219">
        <v>223.07</v>
      </c>
      <c r="D219">
        <v>160.03</v>
      </c>
      <c r="E219">
        <v>58.44</v>
      </c>
      <c r="F219">
        <v>234.24</v>
      </c>
      <c r="I219" s="61">
        <v>44841</v>
      </c>
      <c r="J219" s="57">
        <f t="shared" si="34"/>
        <v>-8.3679676470112499E-2</v>
      </c>
      <c r="K219" s="57">
        <f t="shared" si="34"/>
        <v>-6.5331119487161221E-2</v>
      </c>
      <c r="L219" s="57">
        <f t="shared" si="34"/>
        <v>-8.6483662383273346E-3</v>
      </c>
      <c r="M219" s="57">
        <f t="shared" si="34"/>
        <v>-0.14929879939837931</v>
      </c>
      <c r="N219" s="57">
        <f t="shared" si="34"/>
        <v>-5.2191541798809998E-2</v>
      </c>
      <c r="O219" s="57">
        <f t="shared" si="35"/>
        <v>-5.8765603680663032E-2</v>
      </c>
      <c r="Y219" s="61">
        <v>44841</v>
      </c>
      <c r="Z219" s="57">
        <f t="shared" si="36"/>
        <v>-8.5862410032732303E-2</v>
      </c>
      <c r="AA219" s="57">
        <f t="shared" si="37"/>
        <v>-6.7343335050303835E-2</v>
      </c>
      <c r="AB219" s="57">
        <f t="shared" si="38"/>
        <v>-8.9694388156670805E-3</v>
      </c>
      <c r="AC219" s="57">
        <f t="shared" si="39"/>
        <v>-0.1507775852904443</v>
      </c>
      <c r="AD219" s="57">
        <f t="shared" si="40"/>
        <v>-5.3170899840042446E-2</v>
      </c>
    </row>
    <row r="220" spans="1:30" x14ac:dyDescent="0.35">
      <c r="A220" s="61">
        <v>44840</v>
      </c>
      <c r="B220">
        <v>131.30000000000001</v>
      </c>
      <c r="C220">
        <v>238.13</v>
      </c>
      <c r="D220">
        <v>161.41999999999999</v>
      </c>
      <c r="E220">
        <v>67.849999999999994</v>
      </c>
      <c r="F220">
        <v>246.79</v>
      </c>
      <c r="I220" s="61">
        <v>44840</v>
      </c>
      <c r="J220" s="57">
        <f t="shared" ref="J220:N270" si="41">LN(B220/B221)</f>
        <v>-5.9987271270215354E-3</v>
      </c>
      <c r="K220" s="57">
        <f t="shared" si="41"/>
        <v>-1.1191497775743495E-2</v>
      </c>
      <c r="L220" s="57">
        <f t="shared" si="41"/>
        <v>1.8065814041089697E-2</v>
      </c>
      <c r="M220" s="57">
        <f t="shared" si="41"/>
        <v>-1.3255764515597078E-3</v>
      </c>
      <c r="N220" s="57">
        <f t="shared" si="41"/>
        <v>-9.7180143415412246E-3</v>
      </c>
      <c r="O220" s="57">
        <f t="shared" si="35"/>
        <v>-3.2265936212815286E-3</v>
      </c>
      <c r="Y220" s="61">
        <v>44840</v>
      </c>
      <c r="Z220" s="57">
        <f t="shared" si="36"/>
        <v>-8.1814606896413334E-3</v>
      </c>
      <c r="AA220" s="57">
        <f t="shared" si="37"/>
        <v>-1.3203713338886104E-2</v>
      </c>
      <c r="AB220" s="57">
        <f t="shared" si="38"/>
        <v>1.7744741463749953E-2</v>
      </c>
      <c r="AC220" s="57">
        <f t="shared" si="39"/>
        <v>-2.8043623436247072E-3</v>
      </c>
      <c r="AD220" s="57">
        <f t="shared" si="40"/>
        <v>-1.0697372382773671E-2</v>
      </c>
    </row>
    <row r="221" spans="1:30" x14ac:dyDescent="0.35">
      <c r="A221" s="61">
        <v>44839</v>
      </c>
      <c r="B221">
        <v>132.09</v>
      </c>
      <c r="C221">
        <v>240.81</v>
      </c>
      <c r="D221">
        <v>158.53</v>
      </c>
      <c r="E221">
        <v>67.94</v>
      </c>
      <c r="F221">
        <v>249.2</v>
      </c>
      <c r="I221" s="61">
        <v>44839</v>
      </c>
      <c r="J221" s="57">
        <f t="shared" si="41"/>
        <v>3.1847160675199195E-3</v>
      </c>
      <c r="K221" s="57">
        <f t="shared" si="41"/>
        <v>-3.521016449787117E-2</v>
      </c>
      <c r="L221" s="57">
        <f t="shared" si="41"/>
        <v>5.6933352166854108E-3</v>
      </c>
      <c r="M221" s="57">
        <f t="shared" si="41"/>
        <v>5.8892816778719187E-4</v>
      </c>
      <c r="N221" s="57">
        <f t="shared" si="41"/>
        <v>1.2849343239165513E-3</v>
      </c>
      <c r="O221" s="57">
        <f t="shared" si="35"/>
        <v>-1.588212945604435E-2</v>
      </c>
      <c r="Y221" s="61">
        <v>44839</v>
      </c>
      <c r="Z221" s="57">
        <f t="shared" si="36"/>
        <v>1.0019825049001215E-3</v>
      </c>
      <c r="AA221" s="57">
        <f t="shared" si="37"/>
        <v>-3.7222380061013777E-2</v>
      </c>
      <c r="AB221" s="57">
        <f t="shared" si="38"/>
        <v>5.3722626393456659E-3</v>
      </c>
      <c r="AC221" s="57">
        <f t="shared" si="39"/>
        <v>-8.898577242778073E-4</v>
      </c>
      <c r="AD221" s="57">
        <f t="shared" si="40"/>
        <v>3.0557628268410605E-4</v>
      </c>
    </row>
    <row r="222" spans="1:30" x14ac:dyDescent="0.35">
      <c r="A222" s="61">
        <v>44838</v>
      </c>
      <c r="B222">
        <v>131.66999999999999</v>
      </c>
      <c r="C222">
        <v>249.44</v>
      </c>
      <c r="D222">
        <v>157.63</v>
      </c>
      <c r="E222">
        <v>67.900000000000006</v>
      </c>
      <c r="F222">
        <v>248.88</v>
      </c>
      <c r="I222" s="61">
        <v>44838</v>
      </c>
      <c r="J222" s="57">
        <f t="shared" si="41"/>
        <v>5.1025515571251165E-2</v>
      </c>
      <c r="K222" s="57">
        <f t="shared" si="41"/>
        <v>2.8629151114306955E-2</v>
      </c>
      <c r="L222" s="57">
        <f t="shared" si="41"/>
        <v>3.8147889101301298E-2</v>
      </c>
      <c r="M222" s="57">
        <f t="shared" si="41"/>
        <v>2.6716013219163882E-2</v>
      </c>
      <c r="N222" s="57">
        <f t="shared" si="41"/>
        <v>3.3253339637792853E-2</v>
      </c>
      <c r="O222" s="57">
        <f t="shared" si="35"/>
        <v>3.538121034680667E-2</v>
      </c>
      <c r="Y222" s="61">
        <v>44838</v>
      </c>
      <c r="Z222" s="57">
        <f t="shared" si="36"/>
        <v>4.8842782008631368E-2</v>
      </c>
      <c r="AA222" s="57">
        <f t="shared" si="37"/>
        <v>2.6616935551164345E-2</v>
      </c>
      <c r="AB222" s="57">
        <f t="shared" si="38"/>
        <v>3.7826816523961554E-2</v>
      </c>
      <c r="AC222" s="57">
        <f t="shared" si="39"/>
        <v>2.5237227327098884E-2</v>
      </c>
      <c r="AD222" s="57">
        <f t="shared" si="40"/>
        <v>3.2273981596560405E-2</v>
      </c>
    </row>
    <row r="223" spans="1:30" x14ac:dyDescent="0.35">
      <c r="A223" s="61">
        <v>44837</v>
      </c>
      <c r="B223">
        <v>125.12</v>
      </c>
      <c r="C223">
        <v>242.4</v>
      </c>
      <c r="D223">
        <v>151.72999999999999</v>
      </c>
      <c r="E223">
        <v>66.11</v>
      </c>
      <c r="F223">
        <v>240.74</v>
      </c>
      <c r="I223" s="61">
        <v>44837</v>
      </c>
      <c r="J223" s="57">
        <f t="shared" si="41"/>
        <v>3.026477388728872E-2</v>
      </c>
      <c r="K223" s="57">
        <f t="shared" si="41"/>
        <v>-9.0083523298933155E-2</v>
      </c>
      <c r="L223" s="57">
        <f t="shared" si="41"/>
        <v>5.4583622514522048E-2</v>
      </c>
      <c r="M223" s="57">
        <f t="shared" si="41"/>
        <v>4.2487273839316247E-2</v>
      </c>
      <c r="N223" s="57">
        <f t="shared" si="41"/>
        <v>3.3108336061293472E-2</v>
      </c>
      <c r="O223" s="57">
        <f t="shared" si="35"/>
        <v>-2.4849570497084028E-2</v>
      </c>
      <c r="Y223" s="61">
        <v>44837</v>
      </c>
      <c r="Z223" s="57">
        <f t="shared" si="36"/>
        <v>2.8082040324668923E-2</v>
      </c>
      <c r="AA223" s="57">
        <f t="shared" si="37"/>
        <v>-9.2095738862075768E-2</v>
      </c>
      <c r="AB223" s="57">
        <f t="shared" si="38"/>
        <v>5.4262549937182304E-2</v>
      </c>
      <c r="AC223" s="57">
        <f t="shared" si="39"/>
        <v>4.1008487947251246E-2</v>
      </c>
      <c r="AD223" s="57">
        <f t="shared" si="40"/>
        <v>3.2128978020061025E-2</v>
      </c>
    </row>
    <row r="224" spans="1:30" x14ac:dyDescent="0.35">
      <c r="A224" s="61">
        <v>44834</v>
      </c>
      <c r="B224">
        <v>121.39</v>
      </c>
      <c r="C224">
        <v>265.25</v>
      </c>
      <c r="D224">
        <v>143.66999999999999</v>
      </c>
      <c r="E224">
        <v>63.36</v>
      </c>
      <c r="F224">
        <v>232.9</v>
      </c>
      <c r="I224" s="61">
        <v>44834</v>
      </c>
      <c r="J224" s="57">
        <f t="shared" si="41"/>
        <v>-6.650543827782727E-3</v>
      </c>
      <c r="K224" s="57">
        <f t="shared" si="41"/>
        <v>-1.1097478266149974E-2</v>
      </c>
      <c r="L224" s="57">
        <f t="shared" si="41"/>
        <v>-7.6272731433246902E-3</v>
      </c>
      <c r="M224" s="57">
        <f t="shared" si="41"/>
        <v>-1.2235446758838409E-2</v>
      </c>
      <c r="N224" s="57">
        <f t="shared" si="41"/>
        <v>-1.9558446584400601E-2</v>
      </c>
      <c r="O224" s="57">
        <f t="shared" si="35"/>
        <v>-9.7422604434996025E-3</v>
      </c>
      <c r="Y224" s="61">
        <v>44834</v>
      </c>
      <c r="Z224" s="57">
        <f t="shared" si="36"/>
        <v>-8.833277390402525E-3</v>
      </c>
      <c r="AA224" s="57">
        <f t="shared" si="37"/>
        <v>-1.3109693829292583E-2</v>
      </c>
      <c r="AB224" s="57">
        <f t="shared" si="38"/>
        <v>-7.9483457206644351E-3</v>
      </c>
      <c r="AC224" s="57">
        <f t="shared" si="39"/>
        <v>-1.3714232650903409E-2</v>
      </c>
      <c r="AD224" s="57">
        <f t="shared" si="40"/>
        <v>-2.0537804625633045E-2</v>
      </c>
    </row>
    <row r="225" spans="1:30" x14ac:dyDescent="0.35">
      <c r="A225" s="61">
        <v>44833</v>
      </c>
      <c r="B225">
        <v>122.2</v>
      </c>
      <c r="C225">
        <v>268.20999999999998</v>
      </c>
      <c r="D225">
        <v>144.77000000000001</v>
      </c>
      <c r="E225">
        <v>64.14</v>
      </c>
      <c r="F225">
        <v>237.5</v>
      </c>
      <c r="I225" s="61">
        <v>44833</v>
      </c>
      <c r="J225" s="57">
        <f t="shared" si="41"/>
        <v>-4.135867535857788E-2</v>
      </c>
      <c r="K225" s="57">
        <f t="shared" si="41"/>
        <v>-7.0530284441017596E-2</v>
      </c>
      <c r="L225" s="57">
        <f t="shared" si="41"/>
        <v>-6.9523597881146412E-3</v>
      </c>
      <c r="M225" s="57">
        <f t="shared" si="41"/>
        <v>-6.3719663982381242E-2</v>
      </c>
      <c r="N225" s="57">
        <f t="shared" si="41"/>
        <v>-1.4919724273191366E-2</v>
      </c>
      <c r="O225" s="57">
        <f t="shared" si="35"/>
        <v>-4.8340817080869444E-2</v>
      </c>
      <c r="Y225" s="61">
        <v>44833</v>
      </c>
      <c r="Z225" s="57">
        <f t="shared" si="36"/>
        <v>-4.3541408921197677E-2</v>
      </c>
      <c r="AA225" s="57">
        <f t="shared" si="37"/>
        <v>-7.254250000416021E-2</v>
      </c>
      <c r="AB225" s="57">
        <f t="shared" si="38"/>
        <v>-7.2734323654543862E-3</v>
      </c>
      <c r="AC225" s="57">
        <f t="shared" si="39"/>
        <v>-6.5198449874446243E-2</v>
      </c>
      <c r="AD225" s="57">
        <f t="shared" si="40"/>
        <v>-1.5899082314423812E-2</v>
      </c>
    </row>
    <row r="226" spans="1:30" x14ac:dyDescent="0.35">
      <c r="A226" s="61">
        <v>44832</v>
      </c>
      <c r="B226">
        <v>127.36</v>
      </c>
      <c r="C226">
        <v>287.81</v>
      </c>
      <c r="D226">
        <v>145.78</v>
      </c>
      <c r="E226">
        <v>68.36</v>
      </c>
      <c r="F226">
        <v>241.07</v>
      </c>
      <c r="I226" s="61">
        <v>44832</v>
      </c>
      <c r="J226" s="57">
        <f t="shared" si="41"/>
        <v>2.5688318568216347E-2</v>
      </c>
      <c r="K226" s="57">
        <f t="shared" si="41"/>
        <v>1.7065679170471873E-2</v>
      </c>
      <c r="L226" s="57">
        <f t="shared" si="41"/>
        <v>3.3196911663172367E-2</v>
      </c>
      <c r="M226" s="57">
        <f t="shared" si="41"/>
        <v>1.7561138968616895E-2</v>
      </c>
      <c r="N226" s="57">
        <f t="shared" si="41"/>
        <v>1.9519761926180764E-2</v>
      </c>
      <c r="O226" s="57">
        <f t="shared" si="35"/>
        <v>2.2512844182574612E-2</v>
      </c>
      <c r="Y226" s="61">
        <v>44832</v>
      </c>
      <c r="Z226" s="57">
        <f t="shared" si="36"/>
        <v>2.350558500559655E-2</v>
      </c>
      <c r="AA226" s="57">
        <f t="shared" si="37"/>
        <v>1.5053463607329265E-2</v>
      </c>
      <c r="AB226" s="57">
        <f t="shared" si="38"/>
        <v>3.2875839085832623E-2</v>
      </c>
      <c r="AC226" s="57">
        <f t="shared" si="39"/>
        <v>1.6082353076551897E-2</v>
      </c>
      <c r="AD226" s="57">
        <f t="shared" si="40"/>
        <v>1.854040388494832E-2</v>
      </c>
    </row>
    <row r="227" spans="1:30" x14ac:dyDescent="0.35">
      <c r="A227" s="61">
        <v>44831</v>
      </c>
      <c r="B227">
        <v>124.13</v>
      </c>
      <c r="C227">
        <v>282.94</v>
      </c>
      <c r="D227">
        <v>141.02000000000001</v>
      </c>
      <c r="E227">
        <v>67.17</v>
      </c>
      <c r="F227">
        <v>236.41</v>
      </c>
      <c r="I227" s="61">
        <v>44831</v>
      </c>
      <c r="J227" s="57">
        <f t="shared" si="41"/>
        <v>1.5015906505222753E-2</v>
      </c>
      <c r="K227" s="57">
        <f t="shared" si="41"/>
        <v>2.4797764085939072E-2</v>
      </c>
      <c r="L227" s="57">
        <f t="shared" si="41"/>
        <v>4.2556210302510216E-4</v>
      </c>
      <c r="M227" s="57">
        <f t="shared" si="41"/>
        <v>1.3036822086956499E-2</v>
      </c>
      <c r="N227" s="57">
        <f t="shared" si="41"/>
        <v>-4.3894891734243902E-3</v>
      </c>
      <c r="O227" s="57">
        <f t="shared" si="35"/>
        <v>1.6006133901893073E-2</v>
      </c>
      <c r="Y227" s="61">
        <v>44831</v>
      </c>
      <c r="Z227" s="57">
        <f t="shared" si="36"/>
        <v>1.2833172942602954E-2</v>
      </c>
      <c r="AA227" s="57">
        <f t="shared" si="37"/>
        <v>2.2785548522796462E-2</v>
      </c>
      <c r="AB227" s="57">
        <f t="shared" si="38"/>
        <v>1.044895256853571E-4</v>
      </c>
      <c r="AC227" s="57">
        <f t="shared" si="39"/>
        <v>1.1558036194891499E-2</v>
      </c>
      <c r="AD227" s="57">
        <f t="shared" si="40"/>
        <v>-5.3688472146568352E-3</v>
      </c>
    </row>
    <row r="228" spans="1:30" x14ac:dyDescent="0.35">
      <c r="A228" s="61">
        <v>44830</v>
      </c>
      <c r="B228">
        <v>122.28</v>
      </c>
      <c r="C228">
        <v>276.01</v>
      </c>
      <c r="D228">
        <v>140.96</v>
      </c>
      <c r="E228">
        <v>66.3</v>
      </c>
      <c r="F228">
        <v>237.45</v>
      </c>
      <c r="I228" s="61">
        <v>44830</v>
      </c>
      <c r="J228" s="57">
        <f t="shared" si="41"/>
        <v>-2.3279421778047649E-2</v>
      </c>
      <c r="K228" s="57">
        <f t="shared" si="41"/>
        <v>2.4667187027956512E-3</v>
      </c>
      <c r="L228" s="57">
        <f t="shared" si="41"/>
        <v>-2.6670113978082784E-2</v>
      </c>
      <c r="M228" s="57">
        <f t="shared" si="41"/>
        <v>-2.4729399611914348E-2</v>
      </c>
      <c r="N228" s="57">
        <f t="shared" si="41"/>
        <v>-1.9774077167140861E-3</v>
      </c>
      <c r="O228" s="57">
        <f t="shared" si="35"/>
        <v>-1.031419225271037E-2</v>
      </c>
      <c r="Y228" s="61">
        <v>44830</v>
      </c>
      <c r="Z228" s="57">
        <f t="shared" si="36"/>
        <v>-2.5462155340667446E-2</v>
      </c>
      <c r="AA228" s="57">
        <f t="shared" si="37"/>
        <v>4.5450313965304237E-4</v>
      </c>
      <c r="AB228" s="57">
        <f t="shared" si="38"/>
        <v>-2.6991186555422528E-2</v>
      </c>
      <c r="AC228" s="57">
        <f t="shared" si="39"/>
        <v>-2.6208185503979346E-2</v>
      </c>
      <c r="AD228" s="57">
        <f t="shared" si="40"/>
        <v>-2.9567657579465311E-3</v>
      </c>
    </row>
    <row r="229" spans="1:30" x14ac:dyDescent="0.35">
      <c r="A229" s="61">
        <v>44827</v>
      </c>
      <c r="B229">
        <v>125.16</v>
      </c>
      <c r="C229">
        <v>275.33</v>
      </c>
      <c r="D229">
        <v>144.77000000000001</v>
      </c>
      <c r="E229">
        <v>67.959999999999994</v>
      </c>
      <c r="F229">
        <v>237.92</v>
      </c>
      <c r="I229" s="61">
        <v>44827</v>
      </c>
      <c r="J229" s="57">
        <f t="shared" si="41"/>
        <v>-3.5889498984803163E-3</v>
      </c>
      <c r="K229" s="57">
        <f t="shared" si="41"/>
        <v>-4.7036617462740724E-2</v>
      </c>
      <c r="L229" s="57">
        <f t="shared" si="41"/>
        <v>-6.7568911393715125E-2</v>
      </c>
      <c r="M229" s="57">
        <f t="shared" si="41"/>
        <v>-2.2407455767015267E-2</v>
      </c>
      <c r="N229" s="57">
        <f t="shared" si="41"/>
        <v>-1.2779459783285468E-2</v>
      </c>
      <c r="O229" s="57">
        <f t="shared" si="35"/>
        <v>-4.0853132794452164E-2</v>
      </c>
      <c r="Y229" s="61">
        <v>44827</v>
      </c>
      <c r="Z229" s="57">
        <f t="shared" si="36"/>
        <v>-5.7716834611001144E-3</v>
      </c>
      <c r="AA229" s="57">
        <f t="shared" si="37"/>
        <v>-4.904883302588333E-2</v>
      </c>
      <c r="AB229" s="57">
        <f t="shared" si="38"/>
        <v>-6.7889983971054876E-2</v>
      </c>
      <c r="AC229" s="57">
        <f t="shared" si="39"/>
        <v>-2.3886241659080265E-2</v>
      </c>
      <c r="AD229" s="57">
        <f t="shared" si="40"/>
        <v>-1.3758817824517914E-2</v>
      </c>
    </row>
    <row r="230" spans="1:30" x14ac:dyDescent="0.35">
      <c r="A230" s="61">
        <v>44826</v>
      </c>
      <c r="B230">
        <v>125.61</v>
      </c>
      <c r="C230">
        <v>288.58999999999997</v>
      </c>
      <c r="D230">
        <v>154.88999999999999</v>
      </c>
      <c r="E230">
        <v>69.5</v>
      </c>
      <c r="F230">
        <v>240.98</v>
      </c>
      <c r="I230" s="61">
        <v>44826</v>
      </c>
      <c r="J230" s="57">
        <f t="shared" si="41"/>
        <v>-5.4230620990346104E-2</v>
      </c>
      <c r="K230" s="57">
        <f t="shared" si="41"/>
        <v>-4.1438596370890729E-2</v>
      </c>
      <c r="L230" s="57">
        <f t="shared" si="41"/>
        <v>-7.7444340753550338E-4</v>
      </c>
      <c r="M230" s="57">
        <f t="shared" si="41"/>
        <v>-6.9203880398065243E-2</v>
      </c>
      <c r="N230" s="57">
        <f t="shared" si="41"/>
        <v>8.4596174709630455E-3</v>
      </c>
      <c r="O230" s="57">
        <f t="shared" si="35"/>
        <v>-3.421482279650722E-2</v>
      </c>
      <c r="Y230" s="61">
        <v>44826</v>
      </c>
      <c r="Z230" s="57">
        <f t="shared" si="36"/>
        <v>-5.6413354552965901E-2</v>
      </c>
      <c r="AA230" s="57">
        <f t="shared" si="37"/>
        <v>-4.3450811934033336E-2</v>
      </c>
      <c r="AB230" s="57">
        <f t="shared" si="38"/>
        <v>-1.0955159848752484E-3</v>
      </c>
      <c r="AC230" s="57">
        <f t="shared" si="39"/>
        <v>-7.0682666290130244E-2</v>
      </c>
      <c r="AD230" s="57">
        <f t="shared" si="40"/>
        <v>7.4802594297306004E-3</v>
      </c>
    </row>
    <row r="231" spans="1:30" x14ac:dyDescent="0.35">
      <c r="A231" s="61">
        <v>44825</v>
      </c>
      <c r="B231">
        <v>132.61000000000001</v>
      </c>
      <c r="C231">
        <v>300.8</v>
      </c>
      <c r="D231">
        <v>155.01</v>
      </c>
      <c r="E231">
        <v>74.48</v>
      </c>
      <c r="F231">
        <v>238.95</v>
      </c>
      <c r="I231" s="61">
        <v>44825</v>
      </c>
      <c r="J231" s="57">
        <f t="shared" si="41"/>
        <v>6.430403820123008E-3</v>
      </c>
      <c r="K231" s="57">
        <f t="shared" si="41"/>
        <v>-2.6021516440425243E-2</v>
      </c>
      <c r="L231" s="57">
        <f t="shared" si="41"/>
        <v>-8.1596392196670153E-3</v>
      </c>
      <c r="M231" s="57">
        <f t="shared" si="41"/>
        <v>-1.0285270660173425E-2</v>
      </c>
      <c r="N231" s="57">
        <f t="shared" si="41"/>
        <v>-1.4541178527194089E-2</v>
      </c>
      <c r="O231" s="57">
        <f t="shared" si="35"/>
        <v>-1.4549447239604904E-2</v>
      </c>
      <c r="Y231" s="61">
        <v>44825</v>
      </c>
      <c r="Z231" s="57">
        <f t="shared" si="36"/>
        <v>4.24767025750321E-3</v>
      </c>
      <c r="AA231" s="57">
        <f t="shared" si="37"/>
        <v>-2.8033732003567853E-2</v>
      </c>
      <c r="AB231" s="57">
        <f t="shared" si="38"/>
        <v>-8.4807117970067611E-3</v>
      </c>
      <c r="AC231" s="57">
        <f t="shared" si="39"/>
        <v>-1.1764056552238425E-2</v>
      </c>
      <c r="AD231" s="57">
        <f t="shared" si="40"/>
        <v>-1.5520536568426535E-2</v>
      </c>
    </row>
    <row r="232" spans="1:30" x14ac:dyDescent="0.35">
      <c r="A232" s="61">
        <v>44824</v>
      </c>
      <c r="B232">
        <v>131.76</v>
      </c>
      <c r="C232">
        <v>308.73</v>
      </c>
      <c r="D232">
        <v>156.28</v>
      </c>
      <c r="E232">
        <v>75.25</v>
      </c>
      <c r="F232">
        <v>242.45</v>
      </c>
      <c r="I232" s="61">
        <v>44824</v>
      </c>
      <c r="J232" s="57">
        <f t="shared" si="41"/>
        <v>-1.5513527485285984E-2</v>
      </c>
      <c r="K232" s="57">
        <f t="shared" si="41"/>
        <v>-1.1006799427831242E-3</v>
      </c>
      <c r="L232" s="57">
        <f t="shared" si="41"/>
        <v>-3.9593895521170819E-3</v>
      </c>
      <c r="M232" s="57">
        <f t="shared" si="41"/>
        <v>-1.9998035210822E-2</v>
      </c>
      <c r="N232" s="57">
        <f t="shared" si="41"/>
        <v>-8.5016016091634724E-3</v>
      </c>
      <c r="O232" s="57">
        <f t="shared" si="35"/>
        <v>-5.5385374688801479E-3</v>
      </c>
      <c r="Y232" s="61">
        <v>44824</v>
      </c>
      <c r="Z232" s="57">
        <f t="shared" si="36"/>
        <v>-1.7696261047905781E-2</v>
      </c>
      <c r="AA232" s="57">
        <f t="shared" si="37"/>
        <v>-3.1128955059257328E-3</v>
      </c>
      <c r="AB232" s="57">
        <f t="shared" si="38"/>
        <v>-4.2804621294568268E-3</v>
      </c>
      <c r="AC232" s="57">
        <f t="shared" si="39"/>
        <v>-2.1476821102886998E-2</v>
      </c>
      <c r="AD232" s="57">
        <f t="shared" si="40"/>
        <v>-9.4809596503959183E-3</v>
      </c>
    </row>
    <row r="233" spans="1:30" x14ac:dyDescent="0.35">
      <c r="A233" s="61">
        <v>44823</v>
      </c>
      <c r="B233">
        <v>133.82</v>
      </c>
      <c r="C233">
        <v>309.07</v>
      </c>
      <c r="D233">
        <v>156.9</v>
      </c>
      <c r="E233">
        <v>76.77</v>
      </c>
      <c r="F233">
        <v>244.52</v>
      </c>
      <c r="I233" s="61">
        <v>44823</v>
      </c>
      <c r="J233" s="57">
        <f t="shared" si="41"/>
        <v>1.3845217399395406E-2</v>
      </c>
      <c r="K233" s="57">
        <f t="shared" si="41"/>
        <v>1.8680534070586171E-2</v>
      </c>
      <c r="L233" s="57">
        <f t="shared" si="41"/>
        <v>2.8721896240958074E-3</v>
      </c>
      <c r="M233" s="57">
        <f t="shared" si="41"/>
        <v>3.3924875960465832E-3</v>
      </c>
      <c r="N233" s="57">
        <f t="shared" si="41"/>
        <v>-8.9931739699737915E-4</v>
      </c>
      <c r="O233" s="57">
        <f t="shared" si="35"/>
        <v>1.3005488793325561E-2</v>
      </c>
      <c r="Y233" s="61">
        <v>44823</v>
      </c>
      <c r="Z233" s="57">
        <f t="shared" si="36"/>
        <v>1.1662483836775608E-2</v>
      </c>
      <c r="AA233" s="57">
        <f t="shared" si="37"/>
        <v>1.6668318507443561E-2</v>
      </c>
      <c r="AB233" s="57">
        <f t="shared" si="38"/>
        <v>2.5511170467560624E-3</v>
      </c>
      <c r="AC233" s="57">
        <f t="shared" si="39"/>
        <v>1.913701703981584E-3</v>
      </c>
      <c r="AD233" s="57">
        <f t="shared" si="40"/>
        <v>-1.8786754382298244E-3</v>
      </c>
    </row>
    <row r="234" spans="1:30" x14ac:dyDescent="0.35">
      <c r="A234" s="61">
        <v>44820</v>
      </c>
      <c r="B234">
        <v>131.97999999999999</v>
      </c>
      <c r="C234">
        <v>303.35000000000002</v>
      </c>
      <c r="D234">
        <v>156.44999999999999</v>
      </c>
      <c r="E234">
        <v>76.510000000000005</v>
      </c>
      <c r="F234">
        <v>244.74</v>
      </c>
      <c r="I234" s="61">
        <v>44820</v>
      </c>
      <c r="J234" s="57">
        <f t="shared" si="41"/>
        <v>2.059245268881375E-2</v>
      </c>
      <c r="K234" s="57">
        <f t="shared" si="41"/>
        <v>-1.3177402664513328E-3</v>
      </c>
      <c r="L234" s="57">
        <f t="shared" si="41"/>
        <v>-2.6304856645425142E-2</v>
      </c>
      <c r="M234" s="57">
        <f t="shared" si="41"/>
        <v>-1.9586087086484703E-3</v>
      </c>
      <c r="N234" s="57">
        <f t="shared" si="41"/>
        <v>-2.6116068055146244E-3</v>
      </c>
      <c r="O234" s="57">
        <f t="shared" si="35"/>
        <v>-2.5243162009597779E-3</v>
      </c>
      <c r="Y234" s="61">
        <v>44820</v>
      </c>
      <c r="Z234" s="57">
        <f t="shared" si="36"/>
        <v>1.8409719126193953E-2</v>
      </c>
      <c r="AA234" s="57">
        <f t="shared" si="37"/>
        <v>-3.3299558295939416E-3</v>
      </c>
      <c r="AB234" s="57">
        <f t="shared" si="38"/>
        <v>-2.6625929222764886E-2</v>
      </c>
      <c r="AC234" s="57">
        <f t="shared" si="39"/>
        <v>-3.4373946007134693E-3</v>
      </c>
      <c r="AD234" s="57">
        <f t="shared" si="40"/>
        <v>-3.5909648467470695E-3</v>
      </c>
    </row>
    <row r="235" spans="1:30" x14ac:dyDescent="0.35">
      <c r="A235" s="61">
        <v>44819</v>
      </c>
      <c r="B235">
        <v>129.29</v>
      </c>
      <c r="C235">
        <v>303.75</v>
      </c>
      <c r="D235">
        <v>160.62</v>
      </c>
      <c r="E235">
        <v>76.66</v>
      </c>
      <c r="F235">
        <v>245.38</v>
      </c>
      <c r="I235" s="61">
        <v>44819</v>
      </c>
      <c r="J235" s="57">
        <f t="shared" si="41"/>
        <v>-1.5274503515373657E-2</v>
      </c>
      <c r="K235" s="57">
        <f t="shared" si="41"/>
        <v>3.7601469199043673E-3</v>
      </c>
      <c r="L235" s="57">
        <f t="shared" si="41"/>
        <v>-1.6363945377756942E-2</v>
      </c>
      <c r="M235" s="57">
        <f t="shared" si="41"/>
        <v>-1.0252506910468638E-2</v>
      </c>
      <c r="N235" s="57">
        <f t="shared" si="41"/>
        <v>-2.7493693164691652E-2</v>
      </c>
      <c r="O235" s="57">
        <f t="shared" si="35"/>
        <v>-6.1013853733800742E-3</v>
      </c>
      <c r="Y235" s="61">
        <v>44819</v>
      </c>
      <c r="Z235" s="57">
        <f t="shared" si="36"/>
        <v>-1.7457237077993456E-2</v>
      </c>
      <c r="AA235" s="57">
        <f t="shared" si="37"/>
        <v>1.7479313567617585E-3</v>
      </c>
      <c r="AB235" s="57">
        <f t="shared" si="38"/>
        <v>-1.6685017955096686E-2</v>
      </c>
      <c r="AC235" s="57">
        <f t="shared" si="39"/>
        <v>-1.1731292802533638E-2</v>
      </c>
      <c r="AD235" s="57">
        <f t="shared" si="40"/>
        <v>-2.8473051205924096E-2</v>
      </c>
    </row>
    <row r="236" spans="1:30" x14ac:dyDescent="0.35">
      <c r="A236" s="61">
        <v>44818</v>
      </c>
      <c r="B236">
        <v>131.28</v>
      </c>
      <c r="C236">
        <v>302.61</v>
      </c>
      <c r="D236">
        <v>163.27000000000001</v>
      </c>
      <c r="E236">
        <v>77.45</v>
      </c>
      <c r="F236">
        <v>252.22</v>
      </c>
      <c r="I236" s="61">
        <v>44818</v>
      </c>
      <c r="J236" s="57">
        <f t="shared" si="41"/>
        <v>-2.2849308907821488E-4</v>
      </c>
      <c r="K236" s="57">
        <f t="shared" si="41"/>
        <v>3.5245939061674884E-2</v>
      </c>
      <c r="L236" s="57">
        <f t="shared" si="41"/>
        <v>2.3925772492517938E-2</v>
      </c>
      <c r="M236" s="57">
        <f t="shared" si="41"/>
        <v>5.4376104980032938E-3</v>
      </c>
      <c r="N236" s="57">
        <f t="shared" si="41"/>
        <v>9.1231834336034001E-4</v>
      </c>
      <c r="O236" s="57">
        <f t="shared" si="35"/>
        <v>2.33884442681375E-2</v>
      </c>
      <c r="Y236" s="61">
        <v>44818</v>
      </c>
      <c r="Z236" s="57">
        <f t="shared" si="36"/>
        <v>-2.4112266516980131E-3</v>
      </c>
      <c r="AA236" s="57">
        <f t="shared" si="37"/>
        <v>3.3233723498532278E-2</v>
      </c>
      <c r="AB236" s="57">
        <f t="shared" si="38"/>
        <v>2.3604699915178193E-2</v>
      </c>
      <c r="AC236" s="57">
        <f t="shared" si="39"/>
        <v>3.9588246059382949E-3</v>
      </c>
      <c r="AD236" s="57">
        <f t="shared" si="40"/>
        <v>-6.7039697872105231E-5</v>
      </c>
    </row>
    <row r="237" spans="1:30" x14ac:dyDescent="0.35">
      <c r="A237" s="61">
        <v>44817</v>
      </c>
      <c r="B237">
        <v>131.31</v>
      </c>
      <c r="C237">
        <v>292.13</v>
      </c>
      <c r="D237">
        <v>159.41</v>
      </c>
      <c r="E237">
        <v>77.03</v>
      </c>
      <c r="F237">
        <v>251.99</v>
      </c>
      <c r="I237" s="61">
        <v>44817</v>
      </c>
      <c r="J237" s="57">
        <f t="shared" si="41"/>
        <v>-9.9517570696499483E-2</v>
      </c>
      <c r="K237" s="57">
        <f t="shared" si="41"/>
        <v>-4.120941817834195E-2</v>
      </c>
      <c r="L237" s="57">
        <f t="shared" si="41"/>
        <v>-1.919850212423695E-2</v>
      </c>
      <c r="M237" s="57">
        <f t="shared" si="41"/>
        <v>-9.4212011745114857E-2</v>
      </c>
      <c r="N237" s="57">
        <f t="shared" si="41"/>
        <v>-5.6547532862243129E-2</v>
      </c>
      <c r="O237" s="57">
        <f t="shared" si="35"/>
        <v>-5.0392359398011982E-2</v>
      </c>
      <c r="Y237" s="61">
        <v>44817</v>
      </c>
      <c r="Z237" s="57">
        <f t="shared" si="36"/>
        <v>-0.10170030425911929</v>
      </c>
      <c r="AA237" s="57">
        <f t="shared" si="37"/>
        <v>-4.3221633741484557E-2</v>
      </c>
      <c r="AB237" s="57">
        <f t="shared" si="38"/>
        <v>-1.9519574701576694E-2</v>
      </c>
      <c r="AC237" s="57">
        <f t="shared" si="39"/>
        <v>-9.5690797637179859E-2</v>
      </c>
      <c r="AD237" s="57">
        <f t="shared" si="40"/>
        <v>-5.7526890903475576E-2</v>
      </c>
    </row>
    <row r="238" spans="1:30" x14ac:dyDescent="0.35">
      <c r="A238" s="61">
        <v>44816</v>
      </c>
      <c r="B238">
        <v>145.05000000000001</v>
      </c>
      <c r="C238">
        <v>304.42</v>
      </c>
      <c r="D238">
        <v>162.5</v>
      </c>
      <c r="E238">
        <v>84.64</v>
      </c>
      <c r="F238">
        <v>266.64999999999998</v>
      </c>
      <c r="I238" s="61">
        <v>44816</v>
      </c>
      <c r="J238" s="57">
        <f t="shared" si="41"/>
        <v>8.1683965184713003E-3</v>
      </c>
      <c r="K238" s="57">
        <f t="shared" si="41"/>
        <v>1.569308815574234E-2</v>
      </c>
      <c r="L238" s="57">
        <f t="shared" si="41"/>
        <v>1.5691704116287793E-2</v>
      </c>
      <c r="M238" s="57">
        <f t="shared" si="41"/>
        <v>-9.5244414516107052E-3</v>
      </c>
      <c r="N238" s="57">
        <f t="shared" si="41"/>
        <v>8.2469259179344546E-3</v>
      </c>
      <c r="O238" s="57">
        <f t="shared" si="35"/>
        <v>1.307514530204355E-2</v>
      </c>
      <c r="Y238" s="61">
        <v>44816</v>
      </c>
      <c r="Z238" s="57">
        <f t="shared" si="36"/>
        <v>5.9856629558515022E-3</v>
      </c>
      <c r="AA238" s="57">
        <f t="shared" si="37"/>
        <v>1.3680872592599732E-2</v>
      </c>
      <c r="AB238" s="57">
        <f t="shared" si="38"/>
        <v>1.5370631538948047E-2</v>
      </c>
      <c r="AC238" s="57">
        <f t="shared" si="39"/>
        <v>-1.1003227343675705E-2</v>
      </c>
      <c r="AD238" s="57">
        <f t="shared" si="40"/>
        <v>7.2675678767020096E-3</v>
      </c>
    </row>
    <row r="239" spans="1:30" x14ac:dyDescent="0.35">
      <c r="A239" s="61">
        <v>44813</v>
      </c>
      <c r="B239">
        <v>143.87</v>
      </c>
      <c r="C239">
        <v>299.68</v>
      </c>
      <c r="D239">
        <v>159.97</v>
      </c>
      <c r="E239">
        <v>85.45</v>
      </c>
      <c r="F239">
        <v>264.45999999999998</v>
      </c>
      <c r="I239" s="61">
        <v>44813</v>
      </c>
      <c r="J239" s="57">
        <f t="shared" si="41"/>
        <v>2.7982232377506265E-2</v>
      </c>
      <c r="K239" s="57">
        <f t="shared" si="41"/>
        <v>3.5389301050192584E-2</v>
      </c>
      <c r="L239" s="57">
        <f t="shared" si="41"/>
        <v>2.5450854599692055E-2</v>
      </c>
      <c r="M239" s="57">
        <f t="shared" si="41"/>
        <v>3.1744923241013488E-2</v>
      </c>
      <c r="N239" s="57">
        <f t="shared" si="41"/>
        <v>2.2716950733982184E-2</v>
      </c>
      <c r="O239" s="57">
        <f t="shared" si="35"/>
        <v>3.1124800220395817E-2</v>
      </c>
      <c r="Y239" s="61">
        <v>44813</v>
      </c>
      <c r="Z239" s="57">
        <f t="shared" si="36"/>
        <v>2.5799498814886468E-2</v>
      </c>
      <c r="AA239" s="57">
        <f t="shared" si="37"/>
        <v>3.3377085487049978E-2</v>
      </c>
      <c r="AB239" s="57">
        <f t="shared" si="38"/>
        <v>2.5129782022352311E-2</v>
      </c>
      <c r="AC239" s="57">
        <f t="shared" si="39"/>
        <v>3.026613734894849E-2</v>
      </c>
      <c r="AD239" s="57">
        <f t="shared" si="40"/>
        <v>2.173759269274974E-2</v>
      </c>
    </row>
    <row r="240" spans="1:30" x14ac:dyDescent="0.35">
      <c r="A240" s="61">
        <v>44812</v>
      </c>
      <c r="B240">
        <v>139.9</v>
      </c>
      <c r="C240">
        <v>289.26</v>
      </c>
      <c r="D240">
        <v>155.94999999999999</v>
      </c>
      <c r="E240">
        <v>82.78</v>
      </c>
      <c r="F240">
        <v>258.52</v>
      </c>
      <c r="I240" s="61">
        <v>44812</v>
      </c>
      <c r="J240" s="57">
        <f t="shared" si="41"/>
        <v>1.9925579815217351E-2</v>
      </c>
      <c r="K240" s="57">
        <f t="shared" si="41"/>
        <v>1.9408595830780351E-2</v>
      </c>
      <c r="L240" s="57">
        <f t="shared" si="41"/>
        <v>5.4009004171527248E-3</v>
      </c>
      <c r="M240" s="57">
        <f t="shared" si="41"/>
        <v>3.9046773220099591E-2</v>
      </c>
      <c r="N240" s="57">
        <f t="shared" si="41"/>
        <v>1.6646990933283736E-3</v>
      </c>
      <c r="O240" s="57">
        <f t="shared" si="35"/>
        <v>1.645146784914019E-2</v>
      </c>
      <c r="Y240" s="61">
        <v>44812</v>
      </c>
      <c r="Z240" s="57">
        <f t="shared" si="36"/>
        <v>1.7742846252597554E-2</v>
      </c>
      <c r="AA240" s="57">
        <f t="shared" si="37"/>
        <v>1.7396380267637741E-2</v>
      </c>
      <c r="AB240" s="57">
        <f t="shared" si="38"/>
        <v>5.0798278398129799E-3</v>
      </c>
      <c r="AC240" s="57">
        <f t="shared" si="39"/>
        <v>3.756798732803459E-2</v>
      </c>
      <c r="AD240" s="57">
        <f t="shared" si="40"/>
        <v>6.8534105209592838E-4</v>
      </c>
    </row>
    <row r="241" spans="1:30" x14ac:dyDescent="0.35">
      <c r="A241" s="61">
        <v>44811</v>
      </c>
      <c r="B241">
        <v>137.13999999999999</v>
      </c>
      <c r="C241">
        <v>283.7</v>
      </c>
      <c r="D241">
        <v>155.11000000000001</v>
      </c>
      <c r="E241">
        <v>79.61</v>
      </c>
      <c r="F241">
        <v>258.08999999999997</v>
      </c>
      <c r="I241" s="61">
        <v>44811</v>
      </c>
      <c r="J241" s="57">
        <f t="shared" si="41"/>
        <v>1.8323482598610247E-2</v>
      </c>
      <c r="K241" s="57">
        <f t="shared" si="41"/>
        <v>3.3257562321776464E-2</v>
      </c>
      <c r="L241" s="57">
        <f t="shared" si="41"/>
        <v>-1.2875301969496227E-2</v>
      </c>
      <c r="M241" s="57">
        <f t="shared" si="41"/>
        <v>1.1242460356488772E-2</v>
      </c>
      <c r="N241" s="57">
        <f t="shared" si="41"/>
        <v>1.8931218172573695E-2</v>
      </c>
      <c r="O241" s="57">
        <f t="shared" si="35"/>
        <v>1.8715224733641168E-2</v>
      </c>
      <c r="Y241" s="61">
        <v>44811</v>
      </c>
      <c r="Z241" s="57">
        <f t="shared" si="36"/>
        <v>1.614074903599045E-2</v>
      </c>
      <c r="AA241" s="57">
        <f t="shared" si="37"/>
        <v>3.1245346758633854E-2</v>
      </c>
      <c r="AB241" s="57">
        <f t="shared" si="38"/>
        <v>-1.3196374546835973E-2</v>
      </c>
      <c r="AC241" s="57">
        <f t="shared" si="39"/>
        <v>9.763674464423772E-3</v>
      </c>
      <c r="AD241" s="57">
        <f t="shared" si="40"/>
        <v>1.795186013134125E-2</v>
      </c>
    </row>
    <row r="242" spans="1:30" x14ac:dyDescent="0.35">
      <c r="A242" s="61">
        <v>44810</v>
      </c>
      <c r="B242">
        <v>134.65</v>
      </c>
      <c r="C242">
        <v>274.42</v>
      </c>
      <c r="D242">
        <v>157.12</v>
      </c>
      <c r="E242">
        <v>78.72</v>
      </c>
      <c r="F242">
        <v>253.25</v>
      </c>
      <c r="I242" s="61">
        <v>44810</v>
      </c>
      <c r="J242" s="57">
        <f t="shared" si="41"/>
        <v>-1.3425990992414458E-2</v>
      </c>
      <c r="K242" s="57">
        <f t="shared" si="41"/>
        <v>1.5460345029268038E-2</v>
      </c>
      <c r="L242" s="57">
        <f t="shared" si="41"/>
        <v>-4.6353703978448194E-3</v>
      </c>
      <c r="M242" s="57">
        <f t="shared" si="41"/>
        <v>-1.9124890909682044E-2</v>
      </c>
      <c r="N242" s="57">
        <f t="shared" si="41"/>
        <v>-1.103464888924017E-2</v>
      </c>
      <c r="O242" s="57">
        <f t="shared" si="35"/>
        <v>3.0790401527217692E-3</v>
      </c>
      <c r="Y242" s="61">
        <v>44810</v>
      </c>
      <c r="Z242" s="57">
        <f t="shared" si="36"/>
        <v>-1.5608724555034256E-2</v>
      </c>
      <c r="AA242" s="57">
        <f t="shared" si="37"/>
        <v>1.344812946612543E-2</v>
      </c>
      <c r="AB242" s="57">
        <f t="shared" si="38"/>
        <v>-4.9564429751845643E-3</v>
      </c>
      <c r="AC242" s="57">
        <f t="shared" si="39"/>
        <v>-2.0603676801747042E-2</v>
      </c>
      <c r="AD242" s="57">
        <f t="shared" si="40"/>
        <v>-1.2014006930472616E-2</v>
      </c>
    </row>
    <row r="243" spans="1:30" x14ac:dyDescent="0.35">
      <c r="A243" s="61">
        <v>44806</v>
      </c>
      <c r="B243">
        <v>136.47</v>
      </c>
      <c r="C243">
        <v>270.20999999999998</v>
      </c>
      <c r="D243">
        <v>157.85</v>
      </c>
      <c r="E243">
        <v>80.239999999999995</v>
      </c>
      <c r="F243">
        <v>256.06</v>
      </c>
      <c r="I243" s="61">
        <v>44806</v>
      </c>
      <c r="J243" s="57">
        <f t="shared" si="41"/>
        <v>-2.1027456881395814E-2</v>
      </c>
      <c r="K243" s="57">
        <f t="shared" si="41"/>
        <v>-2.5395522295419599E-2</v>
      </c>
      <c r="L243" s="57">
        <f t="shared" si="41"/>
        <v>1.4742281737203431E-2</v>
      </c>
      <c r="M243" s="57">
        <f t="shared" si="41"/>
        <v>-2.5713417656654618E-2</v>
      </c>
      <c r="N243" s="57">
        <f t="shared" si="41"/>
        <v>-1.6807118316381174E-2</v>
      </c>
      <c r="O243" s="57">
        <f t="shared" si="35"/>
        <v>-1.5271902224507996E-2</v>
      </c>
      <c r="Y243" s="61">
        <v>44806</v>
      </c>
      <c r="Z243" s="57">
        <f t="shared" si="36"/>
        <v>-2.3210190444015611E-2</v>
      </c>
      <c r="AA243" s="57">
        <f t="shared" si="37"/>
        <v>-2.7407737858562209E-2</v>
      </c>
      <c r="AB243" s="57">
        <f t="shared" si="38"/>
        <v>1.4421209159863686E-2</v>
      </c>
      <c r="AC243" s="57">
        <f t="shared" si="39"/>
        <v>-2.7192203548719616E-2</v>
      </c>
      <c r="AD243" s="57">
        <f t="shared" si="40"/>
        <v>-1.7786476357613618E-2</v>
      </c>
    </row>
    <row r="244" spans="1:30" x14ac:dyDescent="0.35">
      <c r="A244" s="61">
        <v>44805</v>
      </c>
      <c r="B244">
        <v>139.37</v>
      </c>
      <c r="C244">
        <v>277.16000000000003</v>
      </c>
      <c r="D244">
        <v>155.54</v>
      </c>
      <c r="E244">
        <v>82.33</v>
      </c>
      <c r="F244">
        <v>260.39999999999998</v>
      </c>
      <c r="I244" s="61">
        <v>44805</v>
      </c>
      <c r="J244" s="57">
        <f t="shared" si="41"/>
        <v>-7.9750139725304106E-2</v>
      </c>
      <c r="K244" s="57">
        <f t="shared" si="41"/>
        <v>5.6081338076958117E-3</v>
      </c>
      <c r="L244" s="57">
        <f t="shared" si="41"/>
        <v>-1.6071774510032142E-2</v>
      </c>
      <c r="M244" s="57">
        <f t="shared" si="41"/>
        <v>-3.0385112671250977E-2</v>
      </c>
      <c r="N244" s="57">
        <f t="shared" si="41"/>
        <v>-4.1006438360591075E-3</v>
      </c>
      <c r="O244" s="57">
        <f t="shared" si="35"/>
        <v>-1.8052303095773662E-2</v>
      </c>
      <c r="Y244" s="61">
        <v>44805</v>
      </c>
      <c r="Z244" s="57">
        <f t="shared" si="36"/>
        <v>-8.193287328792391E-2</v>
      </c>
      <c r="AA244" s="57">
        <f t="shared" si="37"/>
        <v>3.5959182445532028E-3</v>
      </c>
      <c r="AB244" s="57">
        <f t="shared" si="38"/>
        <v>-1.6392847087371886E-2</v>
      </c>
      <c r="AC244" s="57">
        <f t="shared" si="39"/>
        <v>-3.1863898563315979E-2</v>
      </c>
      <c r="AD244" s="57">
        <f t="shared" si="40"/>
        <v>-5.0800018772915526E-3</v>
      </c>
    </row>
    <row r="245" spans="1:30" x14ac:dyDescent="0.35">
      <c r="A245" s="61">
        <v>44804</v>
      </c>
      <c r="B245">
        <v>150.94</v>
      </c>
      <c r="C245">
        <v>275.61</v>
      </c>
      <c r="D245">
        <v>158.06</v>
      </c>
      <c r="E245">
        <v>84.87</v>
      </c>
      <c r="F245">
        <v>261.47000000000003</v>
      </c>
      <c r="I245" s="61">
        <v>44804</v>
      </c>
      <c r="J245" s="57">
        <f t="shared" si="41"/>
        <v>-2.4476059882374064E-2</v>
      </c>
      <c r="K245" s="57">
        <f t="shared" si="41"/>
        <v>-7.5545713612690489E-3</v>
      </c>
      <c r="L245" s="57">
        <f t="shared" si="41"/>
        <v>-1.6066618983486883E-2</v>
      </c>
      <c r="M245" s="57">
        <f t="shared" si="41"/>
        <v>-2.4097551579060416E-2</v>
      </c>
      <c r="N245" s="57">
        <f t="shared" si="41"/>
        <v>-5.7204030599273571E-3</v>
      </c>
      <c r="O245" s="57">
        <f t="shared" si="35"/>
        <v>-1.3375966567733932E-2</v>
      </c>
      <c r="Y245" s="61">
        <v>44804</v>
      </c>
      <c r="Z245" s="57">
        <f t="shared" si="36"/>
        <v>-2.6658793444993861E-2</v>
      </c>
      <c r="AA245" s="57">
        <f t="shared" si="37"/>
        <v>-9.5667869244116573E-3</v>
      </c>
      <c r="AB245" s="57">
        <f t="shared" si="38"/>
        <v>-1.6387691560826628E-2</v>
      </c>
      <c r="AC245" s="57">
        <f t="shared" si="39"/>
        <v>-2.5576337471125414E-2</v>
      </c>
      <c r="AD245" s="57">
        <f t="shared" si="40"/>
        <v>-6.6997611011598021E-3</v>
      </c>
    </row>
    <row r="246" spans="1:30" x14ac:dyDescent="0.35">
      <c r="A246" s="61">
        <v>44803</v>
      </c>
      <c r="B246">
        <v>154.68</v>
      </c>
      <c r="C246">
        <v>277.7</v>
      </c>
      <c r="D246">
        <v>160.62</v>
      </c>
      <c r="E246">
        <v>86.94</v>
      </c>
      <c r="F246">
        <v>262.97000000000003</v>
      </c>
      <c r="I246" s="61">
        <v>44803</v>
      </c>
      <c r="J246" s="57">
        <f t="shared" si="41"/>
        <v>-2.129985542431119E-2</v>
      </c>
      <c r="K246" s="57">
        <f t="shared" si="41"/>
        <v>-2.5316007478527851E-2</v>
      </c>
      <c r="L246" s="57">
        <f t="shared" si="41"/>
        <v>-2.46592048996142E-2</v>
      </c>
      <c r="M246" s="57">
        <f t="shared" si="41"/>
        <v>-1.7671325718612761E-2</v>
      </c>
      <c r="N246" s="57">
        <f t="shared" si="41"/>
        <v>-8.5574168554222486E-3</v>
      </c>
      <c r="O246" s="57">
        <f t="shared" si="35"/>
        <v>-2.3540584827732233E-2</v>
      </c>
      <c r="Y246" s="61">
        <v>44803</v>
      </c>
      <c r="Z246" s="57">
        <f t="shared" si="36"/>
        <v>-2.3482588986930987E-2</v>
      </c>
      <c r="AA246" s="57">
        <f t="shared" si="37"/>
        <v>-2.7328223041670461E-2</v>
      </c>
      <c r="AB246" s="57">
        <f t="shared" si="38"/>
        <v>-2.4980277476953944E-2</v>
      </c>
      <c r="AC246" s="57">
        <f t="shared" si="39"/>
        <v>-1.9150111610677759E-2</v>
      </c>
      <c r="AD246" s="57">
        <f t="shared" si="40"/>
        <v>-9.5367748966546945E-3</v>
      </c>
    </row>
    <row r="247" spans="1:30" x14ac:dyDescent="0.35">
      <c r="A247" s="61">
        <v>44802</v>
      </c>
      <c r="B247">
        <v>158.01</v>
      </c>
      <c r="C247">
        <v>284.82</v>
      </c>
      <c r="D247">
        <v>164.63</v>
      </c>
      <c r="E247">
        <v>88.49</v>
      </c>
      <c r="F247">
        <v>265.23</v>
      </c>
      <c r="I247" s="61">
        <v>44802</v>
      </c>
      <c r="J247" s="57">
        <f t="shared" si="41"/>
        <v>-2.863487495030256E-2</v>
      </c>
      <c r="K247" s="57">
        <f t="shared" si="41"/>
        <v>-1.14155295267093E-2</v>
      </c>
      <c r="L247" s="57">
        <f t="shared" si="41"/>
        <v>7.4381515962375936E-3</v>
      </c>
      <c r="M247" s="57">
        <f t="shared" si="41"/>
        <v>-2.9946023506036704E-2</v>
      </c>
      <c r="N247" s="57">
        <f t="shared" si="41"/>
        <v>-1.0725370945340151E-2</v>
      </c>
      <c r="O247" s="57">
        <f t="shared" si="35"/>
        <v>-1.1291099099177351E-2</v>
      </c>
      <c r="Y247" s="61">
        <v>44802</v>
      </c>
      <c r="Z247" s="57">
        <f t="shared" si="36"/>
        <v>-3.0817608512922357E-2</v>
      </c>
      <c r="AA247" s="57">
        <f t="shared" si="37"/>
        <v>-1.3427745089851909E-2</v>
      </c>
      <c r="AB247" s="57">
        <f t="shared" si="38"/>
        <v>7.1170790188978487E-3</v>
      </c>
      <c r="AC247" s="57">
        <f t="shared" si="39"/>
        <v>-3.1424809398101702E-2</v>
      </c>
      <c r="AD247" s="57">
        <f t="shared" si="40"/>
        <v>-1.1704728986572597E-2</v>
      </c>
    </row>
    <row r="248" spans="1:30" x14ac:dyDescent="0.35">
      <c r="A248" s="61">
        <v>44799</v>
      </c>
      <c r="B248">
        <v>162.6</v>
      </c>
      <c r="C248">
        <v>288.08999999999997</v>
      </c>
      <c r="D248">
        <v>163.41</v>
      </c>
      <c r="E248">
        <v>91.18</v>
      </c>
      <c r="F248">
        <v>268.08999999999997</v>
      </c>
      <c r="I248" s="61">
        <v>44799</v>
      </c>
      <c r="J248" s="57">
        <f t="shared" si="41"/>
        <v>-9.6818602113300567E-2</v>
      </c>
      <c r="K248" s="57">
        <f t="shared" si="41"/>
        <v>-2.7322981534034452E-2</v>
      </c>
      <c r="L248" s="57">
        <f t="shared" si="41"/>
        <v>-7.3774074808051525E-3</v>
      </c>
      <c r="M248" s="57">
        <f t="shared" si="41"/>
        <v>-6.3729354192461521E-2</v>
      </c>
      <c r="N248" s="57">
        <f t="shared" si="41"/>
        <v>-3.935125780439977E-2</v>
      </c>
      <c r="O248" s="57">
        <f t="shared" si="35"/>
        <v>-3.856650073436195E-2</v>
      </c>
      <c r="Y248" s="61">
        <v>44799</v>
      </c>
      <c r="Z248" s="57">
        <f t="shared" si="36"/>
        <v>-9.9001335675920371E-2</v>
      </c>
      <c r="AA248" s="57">
        <f t="shared" si="37"/>
        <v>-2.9335197097177062E-2</v>
      </c>
      <c r="AB248" s="57">
        <f t="shared" si="38"/>
        <v>-7.6984800581448975E-3</v>
      </c>
      <c r="AC248" s="57">
        <f t="shared" si="39"/>
        <v>-6.5208140084526522E-2</v>
      </c>
      <c r="AD248" s="57">
        <f t="shared" si="40"/>
        <v>-4.0330615845632217E-2</v>
      </c>
    </row>
    <row r="249" spans="1:30" x14ac:dyDescent="0.35">
      <c r="A249" s="61">
        <v>44798</v>
      </c>
      <c r="B249">
        <v>179.13</v>
      </c>
      <c r="C249">
        <v>296.07</v>
      </c>
      <c r="D249">
        <v>164.62</v>
      </c>
      <c r="E249">
        <v>97.18</v>
      </c>
      <c r="F249">
        <v>278.85000000000002</v>
      </c>
      <c r="I249" s="61">
        <v>44798</v>
      </c>
      <c r="J249" s="57">
        <f t="shared" si="41"/>
        <v>3.9339069958991654E-2</v>
      </c>
      <c r="K249" s="57">
        <f t="shared" si="41"/>
        <v>-3.4728696165365757E-3</v>
      </c>
      <c r="L249" s="57">
        <f t="shared" si="41"/>
        <v>8.7246214016546125E-3</v>
      </c>
      <c r="M249" s="57">
        <f t="shared" si="41"/>
        <v>4.6872884165622297E-2</v>
      </c>
      <c r="N249" s="57">
        <f t="shared" si="41"/>
        <v>1.1034296291789666E-2</v>
      </c>
      <c r="O249" s="57">
        <f t="shared" si="35"/>
        <v>1.0093543345450982E-2</v>
      </c>
      <c r="Y249" s="61">
        <v>44798</v>
      </c>
      <c r="Z249" s="57">
        <f t="shared" si="36"/>
        <v>3.7156336396371857E-2</v>
      </c>
      <c r="AA249" s="57">
        <f t="shared" si="37"/>
        <v>-5.4850851796791845E-3</v>
      </c>
      <c r="AB249" s="57">
        <f t="shared" si="38"/>
        <v>8.4035488243148666E-3</v>
      </c>
      <c r="AC249" s="57">
        <f t="shared" si="39"/>
        <v>4.5394098273557296E-2</v>
      </c>
      <c r="AD249" s="57">
        <f t="shared" si="40"/>
        <v>1.005493825055722E-2</v>
      </c>
    </row>
    <row r="250" spans="1:30" x14ac:dyDescent="0.35">
      <c r="A250" s="61">
        <v>44797</v>
      </c>
      <c r="B250">
        <v>172.22</v>
      </c>
      <c r="C250">
        <v>297.10000000000002</v>
      </c>
      <c r="D250">
        <v>163.19</v>
      </c>
      <c r="E250">
        <v>92.73</v>
      </c>
      <c r="F250">
        <v>275.79000000000002</v>
      </c>
      <c r="I250" s="61">
        <v>44797</v>
      </c>
      <c r="J250" s="57">
        <f t="shared" si="41"/>
        <v>2.3835141941433921E-3</v>
      </c>
      <c r="K250" s="57">
        <f t="shared" si="41"/>
        <v>2.190212315185422E-3</v>
      </c>
      <c r="L250" s="57">
        <f t="shared" si="41"/>
        <v>7.3805612107967012E-3</v>
      </c>
      <c r="M250" s="57">
        <f t="shared" si="41"/>
        <v>2.5915142459661E-3</v>
      </c>
      <c r="N250" s="57">
        <f t="shared" si="41"/>
        <v>-2.3540926794204851E-3</v>
      </c>
      <c r="O250" s="57">
        <f t="shared" si="35"/>
        <v>3.2502422085895519E-3</v>
      </c>
      <c r="Y250" s="61">
        <v>44797</v>
      </c>
      <c r="Z250" s="57">
        <f t="shared" si="36"/>
        <v>2.0078063152359407E-4</v>
      </c>
      <c r="AA250" s="57">
        <f t="shared" si="37"/>
        <v>1.7799675204281315E-4</v>
      </c>
      <c r="AB250" s="57">
        <f t="shared" si="38"/>
        <v>7.0594886334569562E-3</v>
      </c>
      <c r="AC250" s="57">
        <f t="shared" si="39"/>
        <v>1.1127283539011008E-3</v>
      </c>
      <c r="AD250" s="57">
        <f t="shared" si="40"/>
        <v>-3.3334507206529305E-3</v>
      </c>
    </row>
    <row r="251" spans="1:30" x14ac:dyDescent="0.35">
      <c r="A251" s="61">
        <v>44796</v>
      </c>
      <c r="B251">
        <v>171.81</v>
      </c>
      <c r="C251">
        <v>296.45</v>
      </c>
      <c r="D251">
        <v>161.99</v>
      </c>
      <c r="E251">
        <v>92.49</v>
      </c>
      <c r="F251">
        <v>276.44</v>
      </c>
      <c r="I251" s="61">
        <v>44796</v>
      </c>
      <c r="J251" s="57">
        <f t="shared" si="41"/>
        <v>8.5927753609407829E-3</v>
      </c>
      <c r="K251" s="57">
        <f t="shared" si="41"/>
        <v>2.2308040167364873E-2</v>
      </c>
      <c r="L251" s="57">
        <f t="shared" si="41"/>
        <v>3.1925945193059677E-2</v>
      </c>
      <c r="M251" s="57">
        <f t="shared" si="41"/>
        <v>-3.7770508400677264E-3</v>
      </c>
      <c r="N251" s="57">
        <f t="shared" si="41"/>
        <v>-4.7276292965457867E-3</v>
      </c>
      <c r="O251" s="57">
        <f t="shared" si="35"/>
        <v>1.9901640768148925E-2</v>
      </c>
      <c r="Y251" s="61">
        <v>44796</v>
      </c>
      <c r="Z251" s="57">
        <f t="shared" si="36"/>
        <v>6.4100417983209848E-3</v>
      </c>
      <c r="AA251" s="57">
        <f t="shared" si="37"/>
        <v>2.0295824604222263E-2</v>
      </c>
      <c r="AB251" s="57">
        <f t="shared" si="38"/>
        <v>3.1604872615719933E-2</v>
      </c>
      <c r="AC251" s="57">
        <f t="shared" si="39"/>
        <v>-5.2558367321327258E-3</v>
      </c>
      <c r="AD251" s="57">
        <f t="shared" si="40"/>
        <v>-5.7069873377782318E-3</v>
      </c>
    </row>
    <row r="252" spans="1:30" x14ac:dyDescent="0.35">
      <c r="A252" s="61">
        <v>44795</v>
      </c>
      <c r="B252">
        <v>170.34</v>
      </c>
      <c r="C252">
        <v>289.91000000000003</v>
      </c>
      <c r="D252">
        <v>156.9</v>
      </c>
      <c r="E252">
        <v>92.84</v>
      </c>
      <c r="F252">
        <v>277.75</v>
      </c>
      <c r="I252" s="61">
        <v>44795</v>
      </c>
      <c r="J252" s="57">
        <f t="shared" si="41"/>
        <v>-4.6736137528481589E-2</v>
      </c>
      <c r="K252" s="57">
        <f t="shared" si="41"/>
        <v>-2.3049879963997422E-2</v>
      </c>
      <c r="L252" s="57">
        <f t="shared" si="41"/>
        <v>-5.0224206785085303E-3</v>
      </c>
      <c r="M252" s="57">
        <f t="shared" si="41"/>
        <v>-3.2949641047472611E-2</v>
      </c>
      <c r="N252" s="57">
        <f t="shared" si="41"/>
        <v>-2.9794720335371786E-2</v>
      </c>
      <c r="O252" s="57">
        <f t="shared" si="35"/>
        <v>-2.4378607593206442E-2</v>
      </c>
      <c r="Y252" s="61">
        <v>44795</v>
      </c>
      <c r="Z252" s="57">
        <f t="shared" si="36"/>
        <v>-4.8918871091101386E-2</v>
      </c>
      <c r="AA252" s="57">
        <f t="shared" si="37"/>
        <v>-2.5062095527140033E-2</v>
      </c>
      <c r="AB252" s="57">
        <f t="shared" si="38"/>
        <v>-5.3434932558482752E-3</v>
      </c>
      <c r="AC252" s="57">
        <f t="shared" si="39"/>
        <v>-3.4428426939537612E-2</v>
      </c>
      <c r="AD252" s="57">
        <f t="shared" si="40"/>
        <v>-3.077407837660423E-2</v>
      </c>
    </row>
    <row r="253" spans="1:30" x14ac:dyDescent="0.35">
      <c r="A253" s="61">
        <v>44792</v>
      </c>
      <c r="B253">
        <v>178.49</v>
      </c>
      <c r="C253">
        <v>296.67</v>
      </c>
      <c r="D253">
        <v>157.69</v>
      </c>
      <c r="E253">
        <v>95.95</v>
      </c>
      <c r="F253">
        <v>286.14999999999998</v>
      </c>
      <c r="I253" s="61">
        <v>44792</v>
      </c>
      <c r="J253" s="57">
        <f t="shared" si="41"/>
        <v>-5.0472183094854316E-2</v>
      </c>
      <c r="K253" s="57">
        <f t="shared" si="41"/>
        <v>-2.0683260589828421E-2</v>
      </c>
      <c r="L253" s="57">
        <f t="shared" si="41"/>
        <v>-8.3989000558419378E-3</v>
      </c>
      <c r="M253" s="57">
        <f t="shared" si="41"/>
        <v>-4.5733311835675257E-2</v>
      </c>
      <c r="N253" s="57">
        <f t="shared" si="41"/>
        <v>-1.3950809269815763E-2</v>
      </c>
      <c r="O253" s="57">
        <f t="shared" si="35"/>
        <v>-2.4588631698710551E-2</v>
      </c>
      <c r="Y253" s="61">
        <v>44792</v>
      </c>
      <c r="Z253" s="57">
        <f t="shared" si="36"/>
        <v>-5.2654916657474113E-2</v>
      </c>
      <c r="AA253" s="57">
        <f t="shared" si="37"/>
        <v>-2.2695476152971031E-2</v>
      </c>
      <c r="AB253" s="57">
        <f t="shared" si="38"/>
        <v>-8.7199726331816836E-3</v>
      </c>
      <c r="AC253" s="57">
        <f t="shared" si="39"/>
        <v>-4.7212097727740258E-2</v>
      </c>
      <c r="AD253" s="57">
        <f t="shared" si="40"/>
        <v>-1.4930167311048209E-2</v>
      </c>
    </row>
    <row r="254" spans="1:30" x14ac:dyDescent="0.35">
      <c r="A254" s="61">
        <v>44791</v>
      </c>
      <c r="B254">
        <v>187.73</v>
      </c>
      <c r="C254">
        <v>302.87</v>
      </c>
      <c r="D254">
        <v>159.02000000000001</v>
      </c>
      <c r="E254">
        <v>100.44</v>
      </c>
      <c r="F254">
        <v>290.17</v>
      </c>
      <c r="I254" s="61">
        <v>44791</v>
      </c>
      <c r="J254" s="57">
        <f t="shared" si="41"/>
        <v>2.3607865818935835E-2</v>
      </c>
      <c r="K254" s="57">
        <f t="shared" si="41"/>
        <v>-3.7240308663840115E-3</v>
      </c>
      <c r="L254" s="57">
        <f t="shared" si="41"/>
        <v>8.3354865043449109E-3</v>
      </c>
      <c r="M254" s="57">
        <f t="shared" si="41"/>
        <v>2.1841741915048854E-2</v>
      </c>
      <c r="N254" s="57">
        <f t="shared" si="41"/>
        <v>-3.9553612247874006E-3</v>
      </c>
      <c r="O254" s="57">
        <f t="shared" si="35"/>
        <v>5.3539837828656192E-3</v>
      </c>
      <c r="Y254" s="61">
        <v>44791</v>
      </c>
      <c r="Z254" s="57">
        <f t="shared" si="36"/>
        <v>2.1425132256316037E-2</v>
      </c>
      <c r="AA254" s="57">
        <f t="shared" si="37"/>
        <v>-5.7362464295266204E-3</v>
      </c>
      <c r="AB254" s="57">
        <f t="shared" si="38"/>
        <v>8.0144139270051651E-3</v>
      </c>
      <c r="AC254" s="57">
        <f t="shared" si="39"/>
        <v>2.0362956022983856E-2</v>
      </c>
      <c r="AD254" s="57">
        <f t="shared" si="40"/>
        <v>-4.9347192660198456E-3</v>
      </c>
    </row>
    <row r="255" spans="1:30" x14ac:dyDescent="0.35">
      <c r="A255" s="61">
        <v>44790</v>
      </c>
      <c r="B255">
        <v>183.35</v>
      </c>
      <c r="C255">
        <v>304</v>
      </c>
      <c r="D255">
        <v>157.69999999999999</v>
      </c>
      <c r="E255">
        <v>98.27</v>
      </c>
      <c r="F255">
        <v>291.32</v>
      </c>
      <c r="I255" s="61">
        <v>44790</v>
      </c>
      <c r="J255" s="57">
        <f t="shared" si="41"/>
        <v>-2.9238391689616852E-2</v>
      </c>
      <c r="K255" s="57">
        <f t="shared" si="41"/>
        <v>-8.38579337627407E-3</v>
      </c>
      <c r="L255" s="57">
        <f t="shared" si="41"/>
        <v>8.2137292828423913E-3</v>
      </c>
      <c r="M255" s="57">
        <f t="shared" si="41"/>
        <v>-1.9449396276429054E-2</v>
      </c>
      <c r="N255" s="57">
        <f t="shared" si="41"/>
        <v>-4.7600384382539178E-3</v>
      </c>
      <c r="O255" s="57">
        <f t="shared" si="35"/>
        <v>-9.152458809917224E-3</v>
      </c>
      <c r="Y255" s="61">
        <v>44790</v>
      </c>
      <c r="Z255" s="57">
        <f t="shared" si="36"/>
        <v>-3.1421125252236649E-2</v>
      </c>
      <c r="AA255" s="57">
        <f t="shared" si="37"/>
        <v>-1.0398008939416678E-2</v>
      </c>
      <c r="AB255" s="57">
        <f t="shared" si="38"/>
        <v>7.8926567055026455E-3</v>
      </c>
      <c r="AC255" s="57">
        <f t="shared" si="39"/>
        <v>-2.0928182168494052E-2</v>
      </c>
      <c r="AD255" s="57">
        <f t="shared" si="40"/>
        <v>-5.7393964794863628E-3</v>
      </c>
    </row>
    <row r="256" spans="1:30" x14ac:dyDescent="0.35">
      <c r="A256" s="61">
        <v>44789</v>
      </c>
      <c r="B256">
        <v>188.79</v>
      </c>
      <c r="C256">
        <v>306.56</v>
      </c>
      <c r="D256">
        <v>156.41</v>
      </c>
      <c r="E256">
        <v>100.2</v>
      </c>
      <c r="F256">
        <v>292.70999999999998</v>
      </c>
      <c r="I256" s="61">
        <v>44789</v>
      </c>
      <c r="J256" s="57">
        <f t="shared" si="41"/>
        <v>-8.0715797877503118E-3</v>
      </c>
      <c r="K256" s="57">
        <f t="shared" si="41"/>
        <v>-8.9628449583389475E-3</v>
      </c>
      <c r="L256" s="57">
        <f t="shared" si="41"/>
        <v>-2.5541167067900088E-3</v>
      </c>
      <c r="M256" s="57">
        <f t="shared" si="41"/>
        <v>-8.0513331903283771E-3</v>
      </c>
      <c r="N256" s="57">
        <f t="shared" si="41"/>
        <v>-2.5930616051429507E-3</v>
      </c>
      <c r="O256" s="57">
        <f t="shared" si="35"/>
        <v>-7.1081587547468716E-3</v>
      </c>
      <c r="Y256" s="61">
        <v>44789</v>
      </c>
      <c r="Z256" s="57">
        <f t="shared" si="36"/>
        <v>-1.0254313350370109E-2</v>
      </c>
      <c r="AA256" s="57">
        <f t="shared" si="37"/>
        <v>-1.0975060521481556E-2</v>
      </c>
      <c r="AB256" s="57">
        <f t="shared" si="38"/>
        <v>-2.8751892841297538E-3</v>
      </c>
      <c r="AC256" s="57">
        <f t="shared" si="39"/>
        <v>-9.5301190823933769E-3</v>
      </c>
      <c r="AD256" s="57">
        <f t="shared" si="40"/>
        <v>-3.5724196463753962E-3</v>
      </c>
    </row>
    <row r="257" spans="1:30" x14ac:dyDescent="0.35">
      <c r="A257" s="61">
        <v>44788</v>
      </c>
      <c r="B257">
        <v>190.32</v>
      </c>
      <c r="C257">
        <v>309.32</v>
      </c>
      <c r="D257">
        <v>156.81</v>
      </c>
      <c r="E257">
        <v>101.01</v>
      </c>
      <c r="F257">
        <v>293.47000000000003</v>
      </c>
      <c r="I257" s="61">
        <v>44788</v>
      </c>
      <c r="J257" s="57">
        <f t="shared" si="41"/>
        <v>1.7117081497375036E-2</v>
      </c>
      <c r="K257" s="57">
        <f t="shared" si="41"/>
        <v>3.0493870084300437E-2</v>
      </c>
      <c r="L257" s="57">
        <f t="shared" si="41"/>
        <v>-1.9200994112910257E-2</v>
      </c>
      <c r="M257" s="57">
        <f t="shared" si="41"/>
        <v>1.7835914359688729E-3</v>
      </c>
      <c r="N257" s="57">
        <f t="shared" si="41"/>
        <v>5.3298838122049679E-3</v>
      </c>
      <c r="O257" s="57">
        <f t="shared" si="35"/>
        <v>1.4885600481339046E-2</v>
      </c>
      <c r="Y257" s="61">
        <v>44788</v>
      </c>
      <c r="Z257" s="57">
        <f t="shared" si="36"/>
        <v>1.4934347934755239E-2</v>
      </c>
      <c r="AA257" s="57">
        <f t="shared" si="37"/>
        <v>2.8481654521157827E-2</v>
      </c>
      <c r="AB257" s="57">
        <f t="shared" si="38"/>
        <v>-1.9522066690250001E-2</v>
      </c>
      <c r="AC257" s="57">
        <f t="shared" si="39"/>
        <v>3.0480554390387377E-4</v>
      </c>
      <c r="AD257" s="57">
        <f t="shared" si="40"/>
        <v>4.3505257709725229E-3</v>
      </c>
    </row>
    <row r="258" spans="1:30" x14ac:dyDescent="0.35">
      <c r="A258" s="61">
        <v>44785</v>
      </c>
      <c r="B258">
        <v>187.09</v>
      </c>
      <c r="C258">
        <v>300.02999999999997</v>
      </c>
      <c r="D258">
        <v>159.85</v>
      </c>
      <c r="E258">
        <v>100.83</v>
      </c>
      <c r="F258">
        <v>291.91000000000003</v>
      </c>
      <c r="I258" s="61">
        <v>44785</v>
      </c>
      <c r="J258" s="57">
        <f t="shared" si="41"/>
        <v>4.1860358366189898E-2</v>
      </c>
      <c r="K258" s="57">
        <f t="shared" si="41"/>
        <v>4.5690284234629674E-2</v>
      </c>
      <c r="L258" s="57">
        <f t="shared" si="41"/>
        <v>1.4398850579875444E-3</v>
      </c>
      <c r="M258" s="57">
        <f t="shared" si="41"/>
        <v>2.7244711014835388E-2</v>
      </c>
      <c r="N258" s="57">
        <f t="shared" si="41"/>
        <v>1.6893635838120518E-2</v>
      </c>
      <c r="O258" s="57">
        <f t="shared" si="35"/>
        <v>3.345428922392505E-2</v>
      </c>
      <c r="Y258" s="61">
        <v>44785</v>
      </c>
      <c r="Z258" s="57">
        <f t="shared" si="36"/>
        <v>3.9677624803570101E-2</v>
      </c>
      <c r="AA258" s="57">
        <f t="shared" si="37"/>
        <v>4.3678068671487068E-2</v>
      </c>
      <c r="AB258" s="57">
        <f t="shared" si="38"/>
        <v>1.1188124806477992E-3</v>
      </c>
      <c r="AC258" s="57">
        <f t="shared" si="39"/>
        <v>2.576592512277039E-2</v>
      </c>
      <c r="AD258" s="57">
        <f t="shared" si="40"/>
        <v>1.5914277796888074E-2</v>
      </c>
    </row>
    <row r="259" spans="1:30" x14ac:dyDescent="0.35">
      <c r="A259" s="61">
        <v>44784</v>
      </c>
      <c r="B259">
        <v>179.42</v>
      </c>
      <c r="C259">
        <v>286.63</v>
      </c>
      <c r="D259">
        <v>159.62</v>
      </c>
      <c r="E259">
        <v>98.12</v>
      </c>
      <c r="F259">
        <v>287.02</v>
      </c>
      <c r="I259" s="61">
        <v>44784</v>
      </c>
      <c r="J259" s="57">
        <f t="shared" si="41"/>
        <v>-8.601845540972328E-3</v>
      </c>
      <c r="K259" s="57">
        <f t="shared" si="41"/>
        <v>-2.6611322636493736E-2</v>
      </c>
      <c r="L259" s="57">
        <f t="shared" si="41"/>
        <v>2.4094495545150727E-2</v>
      </c>
      <c r="M259" s="57">
        <f t="shared" si="41"/>
        <v>-9.4335537542713354E-3</v>
      </c>
      <c r="N259" s="57">
        <f t="shared" si="41"/>
        <v>-7.4282683893107391E-3</v>
      </c>
      <c r="O259" s="57">
        <f t="shared" si="35"/>
        <v>-1.0424988943988025E-2</v>
      </c>
      <c r="Y259" s="61">
        <v>44784</v>
      </c>
      <c r="Z259" s="57">
        <f t="shared" si="36"/>
        <v>-1.0784579103592127E-2</v>
      </c>
      <c r="AA259" s="57">
        <f t="shared" si="37"/>
        <v>-2.8623538199636346E-2</v>
      </c>
      <c r="AB259" s="57">
        <f t="shared" si="38"/>
        <v>2.3773422967810983E-2</v>
      </c>
      <c r="AC259" s="57">
        <f t="shared" si="39"/>
        <v>-1.0912339646336335E-2</v>
      </c>
      <c r="AD259" s="57">
        <f t="shared" si="40"/>
        <v>-8.4076264305431841E-3</v>
      </c>
    </row>
    <row r="260" spans="1:30" x14ac:dyDescent="0.35">
      <c r="A260" s="61">
        <v>44783</v>
      </c>
      <c r="B260">
        <v>180.97</v>
      </c>
      <c r="C260">
        <v>294.36</v>
      </c>
      <c r="D260">
        <v>155.82</v>
      </c>
      <c r="E260">
        <v>99.05</v>
      </c>
      <c r="F260">
        <v>289.16000000000003</v>
      </c>
      <c r="I260" s="61">
        <v>44783</v>
      </c>
      <c r="J260" s="57">
        <f t="shared" si="41"/>
        <v>5.7486763948637165E-2</v>
      </c>
      <c r="K260" s="57">
        <f t="shared" si="41"/>
        <v>3.8191212017232856E-2</v>
      </c>
      <c r="L260" s="57">
        <f t="shared" si="41"/>
        <v>2.6347089751914618E-3</v>
      </c>
      <c r="M260" s="57">
        <f t="shared" si="41"/>
        <v>3.6079765182744097E-2</v>
      </c>
      <c r="N260" s="57">
        <f t="shared" si="41"/>
        <v>2.4009832872652865E-2</v>
      </c>
      <c r="O260" s="57">
        <f t="shared" ref="O260:O323" si="42">J260*$X$10+K260*$X$11+L260*$X$12+M260*$X$13+N260*$X$14</f>
        <v>3.3615605357742613E-2</v>
      </c>
      <c r="Y260" s="61">
        <v>44783</v>
      </c>
      <c r="Z260" s="57">
        <f t="shared" ref="Z260:Z323" si="43">J260-$R$4</f>
        <v>5.5304030386017368E-2</v>
      </c>
      <c r="AA260" s="57">
        <f t="shared" ref="AA260:AA323" si="44">K260-$S$4</f>
        <v>3.617899645409025E-2</v>
      </c>
      <c r="AB260" s="57">
        <f t="shared" ref="AB260:AB323" si="45">L260-$T$4</f>
        <v>2.3136363978517168E-3</v>
      </c>
      <c r="AC260" s="57">
        <f t="shared" ref="AC260:AC323" si="46">M260-$U$4</f>
        <v>3.4600979290679096E-2</v>
      </c>
      <c r="AD260" s="57">
        <f t="shared" ref="AD260:AD323" si="47">N260-$V$4</f>
        <v>2.3030474831420421E-2</v>
      </c>
    </row>
    <row r="261" spans="1:30" x14ac:dyDescent="0.35">
      <c r="A261" s="61">
        <v>44782</v>
      </c>
      <c r="B261">
        <v>170.86</v>
      </c>
      <c r="C261">
        <v>283.33</v>
      </c>
      <c r="D261">
        <v>155.41</v>
      </c>
      <c r="E261">
        <v>95.54</v>
      </c>
      <c r="F261">
        <v>282.3</v>
      </c>
      <c r="I261" s="61">
        <v>44782</v>
      </c>
      <c r="J261" s="57">
        <f t="shared" si="41"/>
        <v>-4.0545706795272321E-2</v>
      </c>
      <c r="K261" s="57">
        <f t="shared" si="41"/>
        <v>-2.4715855061426047E-2</v>
      </c>
      <c r="L261" s="57">
        <f t="shared" si="41"/>
        <v>1.2952710070838626E-2</v>
      </c>
      <c r="M261" s="57">
        <f t="shared" si="41"/>
        <v>-4.6324933140548821E-2</v>
      </c>
      <c r="N261" s="57">
        <f t="shared" si="41"/>
        <v>7.0385275114170451E-3</v>
      </c>
      <c r="O261" s="57">
        <f t="shared" si="42"/>
        <v>-1.9175318753546125E-2</v>
      </c>
      <c r="Y261" s="61">
        <v>44782</v>
      </c>
      <c r="Z261" s="57">
        <f t="shared" si="43"/>
        <v>-4.2728440357892118E-2</v>
      </c>
      <c r="AA261" s="57">
        <f t="shared" si="44"/>
        <v>-2.6728070624568657E-2</v>
      </c>
      <c r="AB261" s="57">
        <f t="shared" si="45"/>
        <v>1.263163749349888E-2</v>
      </c>
      <c r="AC261" s="57">
        <f t="shared" si="46"/>
        <v>-4.7803719032613823E-2</v>
      </c>
      <c r="AD261" s="57">
        <f t="shared" si="47"/>
        <v>6.0591694701846001E-3</v>
      </c>
    </row>
    <row r="262" spans="1:30" x14ac:dyDescent="0.35">
      <c r="A262" s="61">
        <v>44781</v>
      </c>
      <c r="B262">
        <v>177.93</v>
      </c>
      <c r="C262">
        <v>290.42</v>
      </c>
      <c r="D262">
        <v>153.41</v>
      </c>
      <c r="E262">
        <v>100.07</v>
      </c>
      <c r="F262">
        <v>280.32</v>
      </c>
      <c r="I262" s="61">
        <v>44781</v>
      </c>
      <c r="J262" s="57">
        <f t="shared" si="41"/>
        <v>-6.5054742618580436E-2</v>
      </c>
      <c r="K262" s="57">
        <f t="shared" si="41"/>
        <v>7.7775673342690508E-3</v>
      </c>
      <c r="L262" s="57">
        <f t="shared" si="41"/>
        <v>-1.4981276210219922E-3</v>
      </c>
      <c r="M262" s="57">
        <f t="shared" si="41"/>
        <v>-2.2137478788483971E-2</v>
      </c>
      <c r="N262" s="57">
        <f t="shared" si="41"/>
        <v>-9.1970181143315923E-3</v>
      </c>
      <c r="O262" s="57">
        <f t="shared" si="42"/>
        <v>-1.061454576512532E-2</v>
      </c>
      <c r="Y262" s="61">
        <v>44781</v>
      </c>
      <c r="Z262" s="57">
        <f t="shared" si="43"/>
        <v>-6.723747618120024E-2</v>
      </c>
      <c r="AA262" s="57">
        <f t="shared" si="44"/>
        <v>5.7653517711264424E-3</v>
      </c>
      <c r="AB262" s="57">
        <f t="shared" si="45"/>
        <v>-1.8192001983617372E-3</v>
      </c>
      <c r="AC262" s="57">
        <f t="shared" si="46"/>
        <v>-2.3616264680548969E-2</v>
      </c>
      <c r="AD262" s="57">
        <f t="shared" si="47"/>
        <v>-1.0176376155564038E-2</v>
      </c>
    </row>
    <row r="263" spans="1:30" x14ac:dyDescent="0.35">
      <c r="A263" s="61">
        <v>44778</v>
      </c>
      <c r="B263">
        <v>189.89</v>
      </c>
      <c r="C263">
        <v>288.17</v>
      </c>
      <c r="D263">
        <v>153.63999999999999</v>
      </c>
      <c r="E263">
        <v>102.31</v>
      </c>
      <c r="F263">
        <v>282.91000000000003</v>
      </c>
      <c r="I263" s="61">
        <v>44778</v>
      </c>
      <c r="J263" s="57">
        <f t="shared" si="41"/>
        <v>-1.1831359873527634E-2</v>
      </c>
      <c r="K263" s="57">
        <f t="shared" si="41"/>
        <v>-6.8592564656837149E-2</v>
      </c>
      <c r="L263" s="57">
        <f t="shared" si="41"/>
        <v>1.6405643885130199E-2</v>
      </c>
      <c r="M263" s="57">
        <f t="shared" si="41"/>
        <v>-1.5517719973706661E-2</v>
      </c>
      <c r="N263" s="57">
        <f t="shared" si="41"/>
        <v>-2.6122579102179923E-3</v>
      </c>
      <c r="O263" s="57">
        <f t="shared" si="42"/>
        <v>-3.4135233125962047E-2</v>
      </c>
      <c r="Y263" s="61">
        <v>44778</v>
      </c>
      <c r="Z263" s="57">
        <f t="shared" si="43"/>
        <v>-1.4014093436147432E-2</v>
      </c>
      <c r="AA263" s="57">
        <f t="shared" si="44"/>
        <v>-7.0604780219979763E-2</v>
      </c>
      <c r="AB263" s="57">
        <f t="shared" si="45"/>
        <v>1.6084571307790455E-2</v>
      </c>
      <c r="AC263" s="57">
        <f t="shared" si="46"/>
        <v>-1.6996505865771661E-2</v>
      </c>
      <c r="AD263" s="57">
        <f t="shared" si="47"/>
        <v>-3.5916159514504378E-3</v>
      </c>
    </row>
    <row r="264" spans="1:30" x14ac:dyDescent="0.35">
      <c r="A264" s="61">
        <v>44777</v>
      </c>
      <c r="B264">
        <v>192.15</v>
      </c>
      <c r="C264">
        <v>308.63</v>
      </c>
      <c r="D264">
        <v>151.13999999999999</v>
      </c>
      <c r="E264">
        <v>103.91</v>
      </c>
      <c r="F264">
        <v>283.64999999999998</v>
      </c>
      <c r="I264" s="61">
        <v>44777</v>
      </c>
      <c r="J264" s="57">
        <f t="shared" si="41"/>
        <v>1.6899740925626253E-2</v>
      </c>
      <c r="K264" s="57">
        <f t="shared" si="41"/>
        <v>3.9933173206640827E-3</v>
      </c>
      <c r="L264" s="57">
        <f t="shared" si="41"/>
        <v>-2.7538444950441093E-2</v>
      </c>
      <c r="M264" s="57">
        <f t="shared" si="41"/>
        <v>5.7639715288330992E-2</v>
      </c>
      <c r="N264" s="57">
        <f t="shared" si="41"/>
        <v>4.1687335154011835E-3</v>
      </c>
      <c r="O264" s="57">
        <f t="shared" si="42"/>
        <v>1.3699412823445468E-3</v>
      </c>
      <c r="Y264" s="61">
        <v>44777</v>
      </c>
      <c r="Z264" s="57">
        <f t="shared" si="43"/>
        <v>1.4717007363006455E-2</v>
      </c>
      <c r="AA264" s="57">
        <f t="shared" si="44"/>
        <v>1.9811017575214738E-3</v>
      </c>
      <c r="AB264" s="57">
        <f t="shared" si="45"/>
        <v>-2.7859517527780837E-2</v>
      </c>
      <c r="AC264" s="57">
        <f t="shared" si="46"/>
        <v>5.6160929396265991E-2</v>
      </c>
      <c r="AD264" s="57">
        <f t="shared" si="47"/>
        <v>3.1893754741687385E-3</v>
      </c>
    </row>
    <row r="265" spans="1:30" x14ac:dyDescent="0.35">
      <c r="A265" s="61">
        <v>44776</v>
      </c>
      <c r="B265">
        <v>188.93</v>
      </c>
      <c r="C265">
        <v>307.39999999999998</v>
      </c>
      <c r="D265">
        <v>155.36000000000001</v>
      </c>
      <c r="E265">
        <v>98.09</v>
      </c>
      <c r="F265">
        <v>282.47000000000003</v>
      </c>
      <c r="I265" s="61">
        <v>44776</v>
      </c>
      <c r="J265" s="57">
        <f t="shared" si="41"/>
        <v>1.9616332259345275E-2</v>
      </c>
      <c r="K265" s="57">
        <f t="shared" si="41"/>
        <v>2.2402621138707415E-2</v>
      </c>
      <c r="L265" s="57">
        <f t="shared" si="41"/>
        <v>-2.403931340637384E-2</v>
      </c>
      <c r="M265" s="57">
        <f t="shared" si="41"/>
        <v>-1.2159436469278454E-2</v>
      </c>
      <c r="N265" s="57">
        <f t="shared" si="41"/>
        <v>2.7456012353546548E-2</v>
      </c>
      <c r="O265" s="57">
        <f t="shared" si="42"/>
        <v>1.0477824398491122E-2</v>
      </c>
      <c r="Y265" s="61">
        <v>44776</v>
      </c>
      <c r="Z265" s="57">
        <f t="shared" si="43"/>
        <v>1.7433598696725477E-2</v>
      </c>
      <c r="AA265" s="57">
        <f t="shared" si="44"/>
        <v>2.0390405575564804E-2</v>
      </c>
      <c r="AB265" s="57">
        <f t="shared" si="45"/>
        <v>-2.4360385983713585E-2</v>
      </c>
      <c r="AC265" s="57">
        <f t="shared" si="46"/>
        <v>-1.3638222361343454E-2</v>
      </c>
      <c r="AD265" s="57">
        <f t="shared" si="47"/>
        <v>2.6476654312314104E-2</v>
      </c>
    </row>
    <row r="266" spans="1:30" x14ac:dyDescent="0.35">
      <c r="A266" s="61">
        <v>44775</v>
      </c>
      <c r="B266">
        <v>185.26</v>
      </c>
      <c r="C266">
        <v>300.58999999999997</v>
      </c>
      <c r="D266">
        <v>159.13999999999999</v>
      </c>
      <c r="E266">
        <v>99.29</v>
      </c>
      <c r="F266">
        <v>274.82</v>
      </c>
      <c r="I266" s="61">
        <v>44775</v>
      </c>
      <c r="J266" s="57">
        <f t="shared" si="41"/>
        <v>4.5987042388536646E-3</v>
      </c>
      <c r="K266" s="57">
        <f t="shared" si="41"/>
        <v>1.1072754340314231E-2</v>
      </c>
      <c r="L266" s="57">
        <f t="shared" si="41"/>
        <v>-8.5719279757375828E-3</v>
      </c>
      <c r="M266" s="57">
        <f t="shared" si="41"/>
        <v>2.5604499680330347E-2</v>
      </c>
      <c r="N266" s="57">
        <f t="shared" si="41"/>
        <v>-1.1540746363081363E-2</v>
      </c>
      <c r="O266" s="57">
        <f t="shared" si="42"/>
        <v>5.1072511798738061E-3</v>
      </c>
      <c r="Y266" s="61">
        <v>44775</v>
      </c>
      <c r="Z266" s="57">
        <f t="shared" si="43"/>
        <v>2.4159706762338666E-3</v>
      </c>
      <c r="AA266" s="57">
        <f t="shared" si="44"/>
        <v>9.0605387771716221E-3</v>
      </c>
      <c r="AB266" s="57">
        <f t="shared" si="45"/>
        <v>-8.8930005530773286E-3</v>
      </c>
      <c r="AC266" s="57">
        <f t="shared" si="46"/>
        <v>2.4125713788265349E-2</v>
      </c>
      <c r="AD266" s="57">
        <f t="shared" si="47"/>
        <v>-1.2520104404313809E-2</v>
      </c>
    </row>
    <row r="267" spans="1:30" x14ac:dyDescent="0.35">
      <c r="A267" s="61">
        <v>44774</v>
      </c>
      <c r="B267">
        <v>184.41</v>
      </c>
      <c r="C267">
        <v>297.27999999999997</v>
      </c>
      <c r="D267">
        <v>160.51</v>
      </c>
      <c r="E267">
        <v>96.78</v>
      </c>
      <c r="F267">
        <v>278.01</v>
      </c>
      <c r="I267" s="61">
        <v>44774</v>
      </c>
      <c r="J267" s="57">
        <f t="shared" si="41"/>
        <v>1.5189888825675705E-2</v>
      </c>
      <c r="K267" s="57">
        <f t="shared" si="41"/>
        <v>4.3739381280400201E-4</v>
      </c>
      <c r="L267" s="57">
        <f t="shared" si="41"/>
        <v>-2.0167817916915898E-2</v>
      </c>
      <c r="M267" s="57">
        <f t="shared" si="41"/>
        <v>2.4158037584129603E-2</v>
      </c>
      <c r="N267" s="57">
        <f t="shared" si="41"/>
        <v>-9.7718898394702214E-3</v>
      </c>
      <c r="O267" s="57">
        <f t="shared" si="42"/>
        <v>-7.2145667926077467E-4</v>
      </c>
      <c r="Y267" s="61">
        <v>44774</v>
      </c>
      <c r="Z267" s="57">
        <f t="shared" si="43"/>
        <v>1.3007155263055906E-2</v>
      </c>
      <c r="AA267" s="57">
        <f t="shared" si="44"/>
        <v>-1.5748217503386069E-3</v>
      </c>
      <c r="AB267" s="57">
        <f t="shared" si="45"/>
        <v>-2.0488890494255643E-2</v>
      </c>
      <c r="AC267" s="57">
        <f t="shared" si="46"/>
        <v>2.2679251692064605E-2</v>
      </c>
      <c r="AD267" s="57">
        <f t="shared" si="47"/>
        <v>-1.0751247880702667E-2</v>
      </c>
    </row>
    <row r="268" spans="1:30" x14ac:dyDescent="0.35">
      <c r="A268" s="61">
        <v>44771</v>
      </c>
      <c r="B268">
        <v>181.63</v>
      </c>
      <c r="C268">
        <v>297.14999999999998</v>
      </c>
      <c r="D268">
        <v>163.78</v>
      </c>
      <c r="E268">
        <v>94.47</v>
      </c>
      <c r="F268">
        <v>280.74</v>
      </c>
      <c r="I268" s="61">
        <v>44771</v>
      </c>
      <c r="J268" s="57">
        <f t="shared" si="41"/>
        <v>9.9040840560257314E-3</v>
      </c>
      <c r="K268" s="57">
        <f t="shared" si="41"/>
        <v>5.6238327702471655E-2</v>
      </c>
      <c r="L268" s="57">
        <f t="shared" si="41"/>
        <v>8.5292143898520509E-2</v>
      </c>
      <c r="M268" s="57">
        <f t="shared" si="41"/>
        <v>3.00871518073587E-2</v>
      </c>
      <c r="N268" s="57">
        <f t="shared" si="41"/>
        <v>1.5543703417053157E-2</v>
      </c>
      <c r="O268" s="57">
        <f t="shared" si="42"/>
        <v>5.1107308742557776E-2</v>
      </c>
      <c r="Y268" s="61">
        <v>44771</v>
      </c>
      <c r="Z268" s="57">
        <f t="shared" si="43"/>
        <v>7.7213504934059334E-3</v>
      </c>
      <c r="AA268" s="57">
        <f t="shared" si="44"/>
        <v>5.4226112139329048E-2</v>
      </c>
      <c r="AB268" s="57">
        <f t="shared" si="45"/>
        <v>8.4971071321180758E-2</v>
      </c>
      <c r="AC268" s="57">
        <f t="shared" si="46"/>
        <v>2.8608365915293702E-2</v>
      </c>
      <c r="AD268" s="57">
        <f t="shared" si="47"/>
        <v>1.4564345375820711E-2</v>
      </c>
    </row>
    <row r="269" spans="1:30" x14ac:dyDescent="0.35">
      <c r="A269" s="61">
        <v>44770</v>
      </c>
      <c r="B269">
        <v>179.84</v>
      </c>
      <c r="C269">
        <v>280.89999999999998</v>
      </c>
      <c r="D269">
        <v>150.38999999999999</v>
      </c>
      <c r="E269">
        <v>91.67</v>
      </c>
      <c r="F269">
        <v>276.41000000000003</v>
      </c>
      <c r="I269" s="61">
        <v>44770</v>
      </c>
      <c r="J269" s="57">
        <f t="shared" si="41"/>
        <v>1.084597203353678E-2</v>
      </c>
      <c r="K269" s="57">
        <f t="shared" si="41"/>
        <v>2.1882396206569659E-2</v>
      </c>
      <c r="L269" s="57">
        <f t="shared" si="41"/>
        <v>7.542168240280255E-3</v>
      </c>
      <c r="M269" s="57">
        <f t="shared" si="41"/>
        <v>2.0387504314092302E-2</v>
      </c>
      <c r="N269" s="57">
        <f t="shared" si="41"/>
        <v>2.8140901241863057E-2</v>
      </c>
      <c r="O269" s="57">
        <f t="shared" si="42"/>
        <v>1.6603444580656792E-2</v>
      </c>
      <c r="Y269" s="61">
        <v>44770</v>
      </c>
      <c r="Z269" s="57">
        <f t="shared" si="43"/>
        <v>8.6632384709169827E-3</v>
      </c>
      <c r="AA269" s="57">
        <f t="shared" si="44"/>
        <v>1.9870180643427049E-2</v>
      </c>
      <c r="AB269" s="57">
        <f t="shared" si="45"/>
        <v>7.2210956629405101E-3</v>
      </c>
      <c r="AC269" s="57">
        <f t="shared" si="46"/>
        <v>1.8908718422027303E-2</v>
      </c>
      <c r="AD269" s="57">
        <f t="shared" si="47"/>
        <v>2.7161543200630613E-2</v>
      </c>
    </row>
    <row r="270" spans="1:30" x14ac:dyDescent="0.35">
      <c r="A270" s="61">
        <v>44769</v>
      </c>
      <c r="B270">
        <v>177.9</v>
      </c>
      <c r="C270">
        <v>274.82</v>
      </c>
      <c r="D270">
        <v>149.26</v>
      </c>
      <c r="E270">
        <v>89.82</v>
      </c>
      <c r="F270">
        <v>268.74</v>
      </c>
      <c r="I270" s="61">
        <v>44769</v>
      </c>
      <c r="J270" s="57">
        <f t="shared" si="41"/>
        <v>7.3278118108535725E-2</v>
      </c>
      <c r="K270" s="57">
        <f t="shared" si="41"/>
        <v>5.9828962889336236E-2</v>
      </c>
      <c r="L270" s="57">
        <f t="shared" si="41"/>
        <v>1.3082660126376896E-2</v>
      </c>
      <c r="M270" s="57">
        <f t="shared" si="41"/>
        <v>5.2219551495965695E-2</v>
      </c>
      <c r="N270" s="57">
        <f t="shared" si="41"/>
        <v>6.4712186088699289E-2</v>
      </c>
      <c r="O270" s="57">
        <f t="shared" si="42"/>
        <v>5.2022219975994349E-2</v>
      </c>
      <c r="Y270" s="61">
        <v>44769</v>
      </c>
      <c r="Z270" s="57">
        <f t="shared" si="43"/>
        <v>7.1095384545915921E-2</v>
      </c>
      <c r="AA270" s="57">
        <f t="shared" si="44"/>
        <v>5.7816747326193629E-2</v>
      </c>
      <c r="AB270" s="57">
        <f t="shared" si="45"/>
        <v>1.276158754903715E-2</v>
      </c>
      <c r="AC270" s="57">
        <f t="shared" si="46"/>
        <v>5.0740765603900694E-2</v>
      </c>
      <c r="AD270" s="57">
        <f t="shared" si="47"/>
        <v>6.3732828047466841E-2</v>
      </c>
    </row>
    <row r="271" spans="1:30" x14ac:dyDescent="0.35">
      <c r="A271" s="61">
        <v>44768</v>
      </c>
      <c r="B271">
        <v>165.33</v>
      </c>
      <c r="C271">
        <v>258.86</v>
      </c>
      <c r="D271">
        <v>147.32</v>
      </c>
      <c r="E271">
        <v>85.25</v>
      </c>
      <c r="F271">
        <v>251.9</v>
      </c>
      <c r="I271" s="61">
        <v>44768</v>
      </c>
      <c r="J271" s="57">
        <f t="shared" ref="J271:N321" si="48">LN(B271/B272)</f>
        <v>-2.9265729590025859E-2</v>
      </c>
      <c r="K271" s="57">
        <f t="shared" si="48"/>
        <v>-3.6302797309474721E-2</v>
      </c>
      <c r="L271" s="57">
        <f t="shared" si="48"/>
        <v>-7.8431774610258926E-3</v>
      </c>
      <c r="M271" s="57">
        <f t="shared" si="48"/>
        <v>-2.650771559912319E-2</v>
      </c>
      <c r="N271" s="57">
        <f t="shared" si="48"/>
        <v>-2.7139292179077037E-2</v>
      </c>
      <c r="O271" s="57">
        <f t="shared" si="42"/>
        <v>-2.7888285396050684E-2</v>
      </c>
      <c r="Y271" s="61">
        <v>44768</v>
      </c>
      <c r="Z271" s="57">
        <f t="shared" si="43"/>
        <v>-3.1448463152645656E-2</v>
      </c>
      <c r="AA271" s="57">
        <f t="shared" si="44"/>
        <v>-3.8315012872617328E-2</v>
      </c>
      <c r="AB271" s="57">
        <f t="shared" si="45"/>
        <v>-8.1642500383656384E-3</v>
      </c>
      <c r="AC271" s="57">
        <f t="shared" si="46"/>
        <v>-2.7986501491188188E-2</v>
      </c>
      <c r="AD271" s="57">
        <f t="shared" si="47"/>
        <v>-2.8118650220309481E-2</v>
      </c>
    </row>
    <row r="272" spans="1:30" x14ac:dyDescent="0.35">
      <c r="A272" s="61">
        <v>44767</v>
      </c>
      <c r="B272">
        <v>170.24</v>
      </c>
      <c r="C272">
        <v>268.43</v>
      </c>
      <c r="D272">
        <v>148.47999999999999</v>
      </c>
      <c r="E272">
        <v>87.54</v>
      </c>
      <c r="F272">
        <v>258.83</v>
      </c>
      <c r="I272" s="61">
        <v>44767</v>
      </c>
      <c r="J272" s="57">
        <f t="shared" si="48"/>
        <v>-1.7180051587672253E-2</v>
      </c>
      <c r="K272" s="57">
        <f t="shared" si="48"/>
        <v>-1.4093857868883458E-2</v>
      </c>
      <c r="L272" s="57">
        <f t="shared" si="48"/>
        <v>2.9318394719334836E-2</v>
      </c>
      <c r="M272" s="57">
        <f t="shared" si="48"/>
        <v>-6.3767011793844563E-3</v>
      </c>
      <c r="N272" s="57">
        <f t="shared" si="48"/>
        <v>-5.8938131665450463E-3</v>
      </c>
      <c r="O272" s="57">
        <f t="shared" si="42"/>
        <v>-4.4925485696276808E-3</v>
      </c>
      <c r="Y272" s="61">
        <v>44767</v>
      </c>
      <c r="Z272" s="57">
        <f t="shared" si="43"/>
        <v>-1.936278515029205E-2</v>
      </c>
      <c r="AA272" s="57">
        <f t="shared" si="44"/>
        <v>-1.6106073432026066E-2</v>
      </c>
      <c r="AB272" s="57">
        <f t="shared" si="45"/>
        <v>2.8997322141995092E-2</v>
      </c>
      <c r="AC272" s="57">
        <f t="shared" si="46"/>
        <v>-7.8554870714494553E-3</v>
      </c>
      <c r="AD272" s="57">
        <f t="shared" si="47"/>
        <v>-6.8731712077774914E-3</v>
      </c>
    </row>
    <row r="273" spans="1:30" x14ac:dyDescent="0.35">
      <c r="A273" s="61">
        <v>44764</v>
      </c>
      <c r="B273">
        <v>173.19</v>
      </c>
      <c r="C273">
        <v>272.24</v>
      </c>
      <c r="D273">
        <v>144.19</v>
      </c>
      <c r="E273">
        <v>88.1</v>
      </c>
      <c r="F273">
        <v>260.36</v>
      </c>
      <c r="I273" s="61">
        <v>44764</v>
      </c>
      <c r="J273" s="57">
        <f t="shared" si="48"/>
        <v>-4.1341520031983707E-2</v>
      </c>
      <c r="K273" s="57">
        <f t="shared" si="48"/>
        <v>1.9487091376834801E-3</v>
      </c>
      <c r="L273" s="57">
        <f t="shared" si="48"/>
        <v>-8.3566907808634884E-3</v>
      </c>
      <c r="M273" s="57">
        <f t="shared" si="48"/>
        <v>-3.3375495814584759E-2</v>
      </c>
      <c r="N273" s="57">
        <f t="shared" si="48"/>
        <v>-1.7060581352458623E-2</v>
      </c>
      <c r="O273" s="57">
        <f t="shared" si="42"/>
        <v>-1.0938848904913099E-2</v>
      </c>
      <c r="Y273" s="61">
        <v>44764</v>
      </c>
      <c r="Z273" s="57">
        <f t="shared" si="43"/>
        <v>-4.3524253594603504E-2</v>
      </c>
      <c r="AA273" s="57">
        <f t="shared" si="44"/>
        <v>-6.3506425459128714E-5</v>
      </c>
      <c r="AB273" s="57">
        <f t="shared" si="45"/>
        <v>-8.6777633582032342E-3</v>
      </c>
      <c r="AC273" s="57">
        <f t="shared" si="46"/>
        <v>-3.485428170664976E-2</v>
      </c>
      <c r="AD273" s="57">
        <f t="shared" si="47"/>
        <v>-1.8039939393691067E-2</v>
      </c>
    </row>
    <row r="274" spans="1:30" x14ac:dyDescent="0.35">
      <c r="A274" s="61">
        <v>44763</v>
      </c>
      <c r="B274">
        <v>180.5</v>
      </c>
      <c r="C274">
        <v>271.70999999999998</v>
      </c>
      <c r="D274">
        <v>145.4</v>
      </c>
      <c r="E274">
        <v>91.09</v>
      </c>
      <c r="F274">
        <v>264.83999999999997</v>
      </c>
      <c r="I274" s="61">
        <v>44763</v>
      </c>
      <c r="J274" s="57">
        <f t="shared" si="48"/>
        <v>1.3554046359712663E-2</v>
      </c>
      <c r="K274" s="57">
        <f t="shared" si="48"/>
        <v>9.3324739046221808E-2</v>
      </c>
      <c r="L274" s="57">
        <f t="shared" si="48"/>
        <v>-7.6733728111946196E-3</v>
      </c>
      <c r="M274" s="57">
        <f t="shared" si="48"/>
        <v>1.8391832398628637E-2</v>
      </c>
      <c r="N274" s="57">
        <f t="shared" si="48"/>
        <v>9.7513625803999828E-3</v>
      </c>
      <c r="O274" s="57">
        <f t="shared" si="42"/>
        <v>4.9314569211896767E-2</v>
      </c>
      <c r="Y274" s="61">
        <v>44763</v>
      </c>
      <c r="Z274" s="57">
        <f t="shared" si="43"/>
        <v>1.1371312797092865E-2</v>
      </c>
      <c r="AA274" s="57">
        <f t="shared" si="44"/>
        <v>9.1312523483079194E-2</v>
      </c>
      <c r="AB274" s="57">
        <f t="shared" si="45"/>
        <v>-7.9944453885343655E-3</v>
      </c>
      <c r="AC274" s="57">
        <f t="shared" si="46"/>
        <v>1.6913046506563639E-2</v>
      </c>
      <c r="AD274" s="57">
        <f t="shared" si="47"/>
        <v>8.7720045391675369E-3</v>
      </c>
    </row>
    <row r="275" spans="1:30" x14ac:dyDescent="0.35">
      <c r="A275" s="61">
        <v>44762</v>
      </c>
      <c r="B275">
        <v>178.07</v>
      </c>
      <c r="C275">
        <v>247.5</v>
      </c>
      <c r="D275">
        <v>146.52000000000001</v>
      </c>
      <c r="E275">
        <v>89.43</v>
      </c>
      <c r="F275">
        <v>262.27</v>
      </c>
      <c r="I275" s="61">
        <v>44762</v>
      </c>
      <c r="J275" s="57">
        <f t="shared" si="48"/>
        <v>4.6848993359649108E-2</v>
      </c>
      <c r="K275" s="57">
        <f t="shared" si="48"/>
        <v>7.9914426472636486E-3</v>
      </c>
      <c r="L275" s="57">
        <f t="shared" si="48"/>
        <v>1.312147428391282E-2</v>
      </c>
      <c r="M275" s="57">
        <f t="shared" si="48"/>
        <v>4.0505223347509611E-2</v>
      </c>
      <c r="N275" s="57">
        <f t="shared" si="48"/>
        <v>1.050220461585271E-2</v>
      </c>
      <c r="O275" s="57">
        <f t="shared" si="42"/>
        <v>1.8180875688754362E-2</v>
      </c>
      <c r="Y275" s="61">
        <v>44762</v>
      </c>
      <c r="Z275" s="57">
        <f t="shared" si="43"/>
        <v>4.466625979702931E-2</v>
      </c>
      <c r="AA275" s="57">
        <f t="shared" si="44"/>
        <v>5.9792270841210401E-3</v>
      </c>
      <c r="AB275" s="57">
        <f t="shared" si="45"/>
        <v>1.2800401706573074E-2</v>
      </c>
      <c r="AC275" s="57">
        <f t="shared" si="46"/>
        <v>3.902643745544461E-2</v>
      </c>
      <c r="AD275" s="57">
        <f t="shared" si="47"/>
        <v>9.5228465746202643E-3</v>
      </c>
    </row>
    <row r="276" spans="1:30" x14ac:dyDescent="0.35">
      <c r="A276" s="61">
        <v>44761</v>
      </c>
      <c r="B276">
        <v>169.92</v>
      </c>
      <c r="C276">
        <v>245.53</v>
      </c>
      <c r="D276">
        <v>144.61000000000001</v>
      </c>
      <c r="E276">
        <v>85.88</v>
      </c>
      <c r="F276">
        <v>259.52999999999997</v>
      </c>
      <c r="I276" s="61">
        <v>44761</v>
      </c>
      <c r="J276" s="57">
        <f t="shared" si="48"/>
        <v>5.3861263196726725E-2</v>
      </c>
      <c r="K276" s="57">
        <f t="shared" si="48"/>
        <v>2.0491171216018414E-2</v>
      </c>
      <c r="L276" s="57">
        <f t="shared" si="48"/>
        <v>3.5402550037695255E-2</v>
      </c>
      <c r="M276" s="57">
        <f t="shared" si="48"/>
        <v>5.3207217531540167E-2</v>
      </c>
      <c r="N276" s="57">
        <f t="shared" si="48"/>
        <v>2.0554267931723158E-2</v>
      </c>
      <c r="O276" s="57">
        <f t="shared" si="42"/>
        <v>3.1678489487571411E-2</v>
      </c>
      <c r="Y276" s="61">
        <v>44761</v>
      </c>
      <c r="Z276" s="57">
        <f t="shared" si="43"/>
        <v>5.1678529634106928E-2</v>
      </c>
      <c r="AA276" s="57">
        <f t="shared" si="44"/>
        <v>1.8478955652875804E-2</v>
      </c>
      <c r="AB276" s="57">
        <f t="shared" si="45"/>
        <v>3.508147746035551E-2</v>
      </c>
      <c r="AC276" s="57">
        <f t="shared" si="46"/>
        <v>5.1728431639475166E-2</v>
      </c>
      <c r="AD276" s="57">
        <f t="shared" si="47"/>
        <v>1.9574909890490714E-2</v>
      </c>
    </row>
    <row r="277" spans="1:30" x14ac:dyDescent="0.35">
      <c r="A277" s="61">
        <v>44760</v>
      </c>
      <c r="B277">
        <v>161.01</v>
      </c>
      <c r="C277">
        <v>240.55</v>
      </c>
      <c r="D277">
        <v>139.58000000000001</v>
      </c>
      <c r="E277">
        <v>81.430000000000007</v>
      </c>
      <c r="F277">
        <v>254.25</v>
      </c>
      <c r="I277" s="61">
        <v>44760</v>
      </c>
      <c r="J277" s="57">
        <f t="shared" si="48"/>
        <v>2.1279401931343655E-2</v>
      </c>
      <c r="K277" s="57">
        <f t="shared" si="48"/>
        <v>1.9974206632582701E-3</v>
      </c>
      <c r="L277" s="57">
        <f t="shared" si="48"/>
        <v>1.3923682000389204E-2</v>
      </c>
      <c r="M277" s="57">
        <f t="shared" si="48"/>
        <v>3.9374973967867075E-3</v>
      </c>
      <c r="N277" s="57">
        <f t="shared" si="48"/>
        <v>-9.6679618729322448E-3</v>
      </c>
      <c r="O277" s="57">
        <f t="shared" si="42"/>
        <v>8.2419651479788188E-3</v>
      </c>
      <c r="Y277" s="61">
        <v>44760</v>
      </c>
      <c r="Z277" s="57">
        <f t="shared" si="43"/>
        <v>1.9096668368723858E-2</v>
      </c>
      <c r="AA277" s="57">
        <f t="shared" si="44"/>
        <v>-1.4794899884338752E-5</v>
      </c>
      <c r="AB277" s="57">
        <f t="shared" si="45"/>
        <v>1.3602609423049458E-2</v>
      </c>
      <c r="AC277" s="57">
        <f t="shared" si="46"/>
        <v>2.4587115047217086E-3</v>
      </c>
      <c r="AD277" s="57">
        <f t="shared" si="47"/>
        <v>-1.0647319914164691E-2</v>
      </c>
    </row>
    <row r="278" spans="1:30" x14ac:dyDescent="0.35">
      <c r="A278" s="61">
        <v>44757</v>
      </c>
      <c r="B278">
        <v>157.62</v>
      </c>
      <c r="C278">
        <v>240.07</v>
      </c>
      <c r="D278">
        <v>137.65</v>
      </c>
      <c r="E278">
        <v>81.11</v>
      </c>
      <c r="F278">
        <v>256.72000000000003</v>
      </c>
      <c r="I278" s="61">
        <v>44757</v>
      </c>
      <c r="J278" s="57">
        <f t="shared" si="48"/>
        <v>2.5054307228860446E-2</v>
      </c>
      <c r="K278" s="57">
        <f t="shared" si="48"/>
        <v>7.3582003469319047E-3</v>
      </c>
      <c r="L278" s="57">
        <f t="shared" si="48"/>
        <v>1.2500619670124223E-2</v>
      </c>
      <c r="M278" s="57">
        <f t="shared" si="48"/>
        <v>3.1434558647092457E-2</v>
      </c>
      <c r="N278" s="57">
        <f t="shared" si="48"/>
        <v>1.0336818742830604E-2</v>
      </c>
      <c r="O278" s="57">
        <f t="shared" si="42"/>
        <v>1.2997063772698962E-2</v>
      </c>
      <c r="Y278" s="61">
        <v>44757</v>
      </c>
      <c r="Z278" s="57">
        <f t="shared" si="43"/>
        <v>2.2871573666240649E-2</v>
      </c>
      <c r="AA278" s="57">
        <f t="shared" si="44"/>
        <v>5.3459847837892954E-3</v>
      </c>
      <c r="AB278" s="57">
        <f t="shared" si="45"/>
        <v>1.2179547092784477E-2</v>
      </c>
      <c r="AC278" s="57">
        <f t="shared" si="46"/>
        <v>2.9955772755027459E-2</v>
      </c>
      <c r="AD278" s="57">
        <f t="shared" si="47"/>
        <v>9.3574607015981578E-3</v>
      </c>
    </row>
    <row r="279" spans="1:30" x14ac:dyDescent="0.35">
      <c r="A279" s="61">
        <v>44756</v>
      </c>
      <c r="B279">
        <v>153.72</v>
      </c>
      <c r="C279">
        <v>238.31</v>
      </c>
      <c r="D279">
        <v>135.94</v>
      </c>
      <c r="E279">
        <v>78.599999999999994</v>
      </c>
      <c r="F279">
        <v>254.08</v>
      </c>
      <c r="I279" s="61">
        <v>44756</v>
      </c>
      <c r="J279" s="57">
        <f t="shared" si="48"/>
        <v>1.3623475048509279E-2</v>
      </c>
      <c r="K279" s="57">
        <f t="shared" si="48"/>
        <v>5.3434438699629886E-3</v>
      </c>
      <c r="L279" s="57">
        <f t="shared" si="48"/>
        <v>-1.4967606844970989E-2</v>
      </c>
      <c r="M279" s="57">
        <f t="shared" si="48"/>
        <v>1.3835731852650008E-2</v>
      </c>
      <c r="N279" s="57">
        <f t="shared" si="48"/>
        <v>5.3670215649412687E-3</v>
      </c>
      <c r="O279" s="57">
        <f t="shared" si="42"/>
        <v>2.7703472284671526E-3</v>
      </c>
      <c r="Y279" s="61">
        <v>44756</v>
      </c>
      <c r="Z279" s="57">
        <f t="shared" si="43"/>
        <v>1.1440741485889482E-2</v>
      </c>
      <c r="AA279" s="57">
        <f t="shared" si="44"/>
        <v>3.3312283068203797E-3</v>
      </c>
      <c r="AB279" s="57">
        <f t="shared" si="45"/>
        <v>-1.5288679422310734E-2</v>
      </c>
      <c r="AC279" s="57">
        <f t="shared" si="46"/>
        <v>1.2356945960585008E-2</v>
      </c>
      <c r="AD279" s="57">
        <f t="shared" si="47"/>
        <v>4.3876635237088237E-3</v>
      </c>
    </row>
    <row r="280" spans="1:30" x14ac:dyDescent="0.35">
      <c r="A280" s="61">
        <v>44755</v>
      </c>
      <c r="B280">
        <v>151.63999999999999</v>
      </c>
      <c r="C280">
        <v>237.04</v>
      </c>
      <c r="D280">
        <v>137.99</v>
      </c>
      <c r="E280">
        <v>77.52</v>
      </c>
      <c r="F280">
        <v>252.72</v>
      </c>
      <c r="I280" s="61">
        <v>44755</v>
      </c>
      <c r="J280" s="57">
        <f t="shared" si="48"/>
        <v>5.4222178736331684E-3</v>
      </c>
      <c r="K280" s="57">
        <f t="shared" si="48"/>
        <v>1.6890065634870798E-2</v>
      </c>
      <c r="L280" s="57">
        <f t="shared" si="48"/>
        <v>-6.7170091124100703E-3</v>
      </c>
      <c r="M280" s="57">
        <f t="shared" si="48"/>
        <v>1.5076968724963905E-2</v>
      </c>
      <c r="N280" s="57">
        <f t="shared" si="48"/>
        <v>-3.7520532178771529E-3</v>
      </c>
      <c r="O280" s="57">
        <f t="shared" si="42"/>
        <v>8.5462653094845152E-3</v>
      </c>
      <c r="Y280" s="61">
        <v>44755</v>
      </c>
      <c r="Z280" s="57">
        <f t="shared" si="43"/>
        <v>3.2394843110133704E-3</v>
      </c>
      <c r="AA280" s="57">
        <f t="shared" si="44"/>
        <v>1.4877850071728189E-2</v>
      </c>
      <c r="AB280" s="57">
        <f t="shared" si="45"/>
        <v>-7.0380816897498153E-3</v>
      </c>
      <c r="AC280" s="57">
        <f t="shared" si="46"/>
        <v>1.3598182832898905E-2</v>
      </c>
      <c r="AD280" s="57">
        <f t="shared" si="47"/>
        <v>-4.731411259109598E-3</v>
      </c>
    </row>
    <row r="281" spans="1:30" x14ac:dyDescent="0.35">
      <c r="A281" s="61">
        <v>44754</v>
      </c>
      <c r="B281">
        <v>150.82</v>
      </c>
      <c r="C281">
        <v>233.07</v>
      </c>
      <c r="D281">
        <v>138.91999999999999</v>
      </c>
      <c r="E281">
        <v>76.36</v>
      </c>
      <c r="F281">
        <v>253.67</v>
      </c>
      <c r="I281" s="61">
        <v>44754</v>
      </c>
      <c r="J281" s="57">
        <f t="shared" si="48"/>
        <v>-4.6305566632672433E-3</v>
      </c>
      <c r="K281" s="57">
        <f t="shared" si="48"/>
        <v>-5.4342146095704364E-3</v>
      </c>
      <c r="L281" s="57">
        <f t="shared" si="48"/>
        <v>-1.8472158088406698E-2</v>
      </c>
      <c r="M281" s="57">
        <f t="shared" si="48"/>
        <v>-7.6968614273414454E-3</v>
      </c>
      <c r="N281" s="57">
        <f t="shared" si="48"/>
        <v>-4.1844848055338411E-2</v>
      </c>
      <c r="O281" s="57">
        <f t="shared" si="42"/>
        <v>-9.4734469258812015E-3</v>
      </c>
      <c r="Y281" s="61">
        <v>44754</v>
      </c>
      <c r="Z281" s="57">
        <f t="shared" si="43"/>
        <v>-6.8132902258870413E-3</v>
      </c>
      <c r="AA281" s="57">
        <f t="shared" si="44"/>
        <v>-7.4464301727130457E-3</v>
      </c>
      <c r="AB281" s="57">
        <f t="shared" si="45"/>
        <v>-1.8793230665746442E-2</v>
      </c>
      <c r="AC281" s="57">
        <f t="shared" si="46"/>
        <v>-9.1756473194064443E-3</v>
      </c>
      <c r="AD281" s="57">
        <f t="shared" si="47"/>
        <v>-4.2824206096570859E-2</v>
      </c>
    </row>
    <row r="282" spans="1:30" x14ac:dyDescent="0.35">
      <c r="A282" s="61">
        <v>44753</v>
      </c>
      <c r="B282">
        <v>151.52000000000001</v>
      </c>
      <c r="C282">
        <v>234.34</v>
      </c>
      <c r="D282">
        <v>141.51</v>
      </c>
      <c r="E282">
        <v>76.95</v>
      </c>
      <c r="F282">
        <v>264.51</v>
      </c>
      <c r="I282" s="61">
        <v>44753</v>
      </c>
      <c r="J282" s="57">
        <f t="shared" si="48"/>
        <v>-4.4279579344498207E-2</v>
      </c>
      <c r="K282" s="57">
        <f t="shared" si="48"/>
        <v>-6.7723254165758182E-2</v>
      </c>
      <c r="L282" s="57">
        <f t="shared" si="48"/>
        <v>-8.8645578368489568E-3</v>
      </c>
      <c r="M282" s="57">
        <f t="shared" si="48"/>
        <v>-3.0712586687529686E-2</v>
      </c>
      <c r="N282" s="57">
        <f t="shared" si="48"/>
        <v>-1.1838460601183144E-2</v>
      </c>
      <c r="O282" s="57">
        <f t="shared" si="42"/>
        <v>-4.6726552607780761E-2</v>
      </c>
      <c r="Y282" s="61">
        <v>44753</v>
      </c>
      <c r="Z282" s="57">
        <f t="shared" si="43"/>
        <v>-4.6462312907118004E-2</v>
      </c>
      <c r="AA282" s="57">
        <f t="shared" si="44"/>
        <v>-6.9735469728900795E-2</v>
      </c>
      <c r="AB282" s="57">
        <f t="shared" si="45"/>
        <v>-9.1856304141887026E-3</v>
      </c>
      <c r="AC282" s="57">
        <f t="shared" si="46"/>
        <v>-3.2191372579594688E-2</v>
      </c>
      <c r="AD282" s="57">
        <f t="shared" si="47"/>
        <v>-1.2817818642415589E-2</v>
      </c>
    </row>
    <row r="283" spans="1:30" x14ac:dyDescent="0.35">
      <c r="A283" s="61">
        <v>44750</v>
      </c>
      <c r="B283">
        <v>158.38</v>
      </c>
      <c r="C283">
        <v>250.76</v>
      </c>
      <c r="D283">
        <v>142.77000000000001</v>
      </c>
      <c r="E283">
        <v>79.349999999999994</v>
      </c>
      <c r="F283">
        <v>267.66000000000003</v>
      </c>
      <c r="I283" s="61">
        <v>44750</v>
      </c>
      <c r="J283" s="57">
        <f t="shared" si="48"/>
        <v>-1.2619890619865494E-3</v>
      </c>
      <c r="K283" s="57">
        <f t="shared" si="48"/>
        <v>2.5117411689723847E-2</v>
      </c>
      <c r="L283" s="57">
        <f t="shared" si="48"/>
        <v>-5.2394545093572163E-3</v>
      </c>
      <c r="M283" s="57">
        <f t="shared" si="48"/>
        <v>6.3031833161568559E-4</v>
      </c>
      <c r="N283" s="57">
        <f t="shared" si="48"/>
        <v>-2.7608867292982044E-3</v>
      </c>
      <c r="O283" s="57">
        <f t="shared" si="42"/>
        <v>1.1244770925182616E-2</v>
      </c>
      <c r="Y283" s="61">
        <v>44750</v>
      </c>
      <c r="Z283" s="57">
        <f t="shared" si="43"/>
        <v>-3.4447226246063474E-3</v>
      </c>
      <c r="AA283" s="57">
        <f t="shared" si="44"/>
        <v>2.3105196126581237E-2</v>
      </c>
      <c r="AB283" s="57">
        <f t="shared" si="45"/>
        <v>-5.5605270866969612E-3</v>
      </c>
      <c r="AC283" s="57">
        <f t="shared" si="46"/>
        <v>-8.4846756044931358E-4</v>
      </c>
      <c r="AD283" s="57">
        <f t="shared" si="47"/>
        <v>-3.7402447705306499E-3</v>
      </c>
    </row>
    <row r="284" spans="1:30" x14ac:dyDescent="0.35">
      <c r="A284" s="61">
        <v>44749</v>
      </c>
      <c r="B284">
        <v>158.58000000000001</v>
      </c>
      <c r="C284">
        <v>244.54</v>
      </c>
      <c r="D284">
        <v>143.52000000000001</v>
      </c>
      <c r="E284">
        <v>79.3</v>
      </c>
      <c r="F284">
        <v>268.39999999999998</v>
      </c>
      <c r="I284" s="61">
        <v>44749</v>
      </c>
      <c r="J284" s="57">
        <f t="shared" si="48"/>
        <v>4.6994577049942518E-2</v>
      </c>
      <c r="K284" s="57">
        <f t="shared" si="48"/>
        <v>5.3805993886254504E-2</v>
      </c>
      <c r="L284" s="57">
        <f t="shared" si="48"/>
        <v>1.9276010130500464E-2</v>
      </c>
      <c r="M284" s="57">
        <f t="shared" si="48"/>
        <v>5.1094203568297976E-2</v>
      </c>
      <c r="N284" s="57">
        <f t="shared" si="48"/>
        <v>8.192934102045038E-3</v>
      </c>
      <c r="O284" s="57">
        <f t="shared" si="42"/>
        <v>4.3102989097726203E-2</v>
      </c>
      <c r="Y284" s="61">
        <v>44749</v>
      </c>
      <c r="Z284" s="57">
        <f t="shared" si="43"/>
        <v>4.4811843487322721E-2</v>
      </c>
      <c r="AA284" s="57">
        <f t="shared" si="44"/>
        <v>5.1793778323111897E-2</v>
      </c>
      <c r="AB284" s="57">
        <f t="shared" si="45"/>
        <v>1.895493755316072E-2</v>
      </c>
      <c r="AC284" s="57">
        <f t="shared" si="46"/>
        <v>4.9615417676232974E-2</v>
      </c>
      <c r="AD284" s="57">
        <f t="shared" si="47"/>
        <v>7.213576060812593E-3</v>
      </c>
    </row>
    <row r="285" spans="1:30" x14ac:dyDescent="0.35">
      <c r="A285" s="61">
        <v>44748</v>
      </c>
      <c r="B285">
        <v>151.30000000000001</v>
      </c>
      <c r="C285">
        <v>231.73</v>
      </c>
      <c r="D285">
        <v>140.78</v>
      </c>
      <c r="E285">
        <v>75.349999999999994</v>
      </c>
      <c r="F285">
        <v>266.20999999999998</v>
      </c>
      <c r="I285" s="61">
        <v>44748</v>
      </c>
      <c r="J285" s="57">
        <f t="shared" si="48"/>
        <v>1.1032211314364944E-2</v>
      </c>
      <c r="K285" s="57">
        <f t="shared" si="48"/>
        <v>-5.7659368006497177E-3</v>
      </c>
      <c r="L285" s="57">
        <f t="shared" si="48"/>
        <v>-1.326578866990648E-2</v>
      </c>
      <c r="M285" s="57">
        <f t="shared" si="48"/>
        <v>1.9926941167102974E-3</v>
      </c>
      <c r="N285" s="57">
        <f t="shared" si="48"/>
        <v>1.2701943730024361E-2</v>
      </c>
      <c r="O285" s="57">
        <f t="shared" si="42"/>
        <v>-3.1621473668343976E-3</v>
      </c>
      <c r="Y285" s="61">
        <v>44748</v>
      </c>
      <c r="Z285" s="57">
        <f t="shared" si="43"/>
        <v>8.8494777517451467E-3</v>
      </c>
      <c r="AA285" s="57">
        <f t="shared" si="44"/>
        <v>-7.7781523637923261E-3</v>
      </c>
      <c r="AB285" s="57">
        <f t="shared" si="45"/>
        <v>-1.3586861247246226E-2</v>
      </c>
      <c r="AC285" s="57">
        <f t="shared" si="46"/>
        <v>5.1390822464529823E-4</v>
      </c>
      <c r="AD285" s="57">
        <f t="shared" si="47"/>
        <v>1.1722585688791915E-2</v>
      </c>
    </row>
    <row r="286" spans="1:30" x14ac:dyDescent="0.35">
      <c r="A286" s="61">
        <v>44747</v>
      </c>
      <c r="B286">
        <v>149.63999999999999</v>
      </c>
      <c r="C286">
        <v>233.07</v>
      </c>
      <c r="D286">
        <v>142.66</v>
      </c>
      <c r="E286">
        <v>75.2</v>
      </c>
      <c r="F286">
        <v>262.85000000000002</v>
      </c>
      <c r="I286" s="61">
        <v>44747</v>
      </c>
      <c r="J286" s="57">
        <f t="shared" si="48"/>
        <v>2.9913716860232652E-2</v>
      </c>
      <c r="K286" s="57">
        <f t="shared" si="48"/>
        <v>2.5244101140576011E-2</v>
      </c>
      <c r="L286" s="57">
        <f t="shared" si="48"/>
        <v>-2.6629508663329606E-2</v>
      </c>
      <c r="M286" s="57">
        <f t="shared" si="48"/>
        <v>2.0555570261071889E-2</v>
      </c>
      <c r="N286" s="57">
        <f t="shared" si="48"/>
        <v>1.2518587005844331E-2</v>
      </c>
      <c r="O286" s="57">
        <f t="shared" si="42"/>
        <v>1.4024556826476537E-2</v>
      </c>
      <c r="Y286" s="61">
        <v>44747</v>
      </c>
      <c r="Z286" s="57">
        <f t="shared" si="43"/>
        <v>2.7730983297612855E-2</v>
      </c>
      <c r="AA286" s="57">
        <f t="shared" si="44"/>
        <v>2.32318855774334E-2</v>
      </c>
      <c r="AB286" s="57">
        <f t="shared" si="45"/>
        <v>-2.695058124066935E-2</v>
      </c>
      <c r="AC286" s="57">
        <f t="shared" si="46"/>
        <v>1.907678436900689E-2</v>
      </c>
      <c r="AD286" s="57">
        <f t="shared" si="47"/>
        <v>1.1539228964611885E-2</v>
      </c>
    </row>
    <row r="287" spans="1:30" x14ac:dyDescent="0.35">
      <c r="A287" s="61">
        <v>44743</v>
      </c>
      <c r="B287">
        <v>145.22999999999999</v>
      </c>
      <c r="C287">
        <v>227.26</v>
      </c>
      <c r="D287">
        <v>146.51</v>
      </c>
      <c r="E287">
        <v>73.67</v>
      </c>
      <c r="F287">
        <v>259.58</v>
      </c>
      <c r="I287" s="61">
        <v>44743</v>
      </c>
      <c r="J287" s="57">
        <f t="shared" si="48"/>
        <v>-4.2860815352214275E-2</v>
      </c>
      <c r="K287" s="57">
        <f t="shared" si="48"/>
        <v>1.2352668526408915E-2</v>
      </c>
      <c r="L287" s="57">
        <f t="shared" si="48"/>
        <v>1.187833664822617E-2</v>
      </c>
      <c r="M287" s="57">
        <f t="shared" si="48"/>
        <v>-3.7302846361411561E-2</v>
      </c>
      <c r="N287" s="57">
        <f t="shared" si="48"/>
        <v>1.0650552837108888E-2</v>
      </c>
      <c r="O287" s="57">
        <f t="shared" si="42"/>
        <v>-6.5745175786061116E-4</v>
      </c>
      <c r="Y287" s="61">
        <v>44743</v>
      </c>
      <c r="Z287" s="57">
        <f t="shared" si="43"/>
        <v>-4.5043548914834072E-2</v>
      </c>
      <c r="AA287" s="57">
        <f t="shared" si="44"/>
        <v>1.0340452963266307E-2</v>
      </c>
      <c r="AB287" s="57">
        <f t="shared" si="45"/>
        <v>1.1557264070886425E-2</v>
      </c>
      <c r="AC287" s="57">
        <f t="shared" si="46"/>
        <v>-3.8781632253476563E-2</v>
      </c>
      <c r="AD287" s="57">
        <f t="shared" si="47"/>
        <v>9.6711947958764422E-3</v>
      </c>
    </row>
    <row r="288" spans="1:30" x14ac:dyDescent="0.35">
      <c r="A288" s="61">
        <v>44742</v>
      </c>
      <c r="B288">
        <v>151.59</v>
      </c>
      <c r="C288">
        <v>224.47</v>
      </c>
      <c r="D288">
        <v>144.78</v>
      </c>
      <c r="E288">
        <v>76.47</v>
      </c>
      <c r="F288">
        <v>256.83</v>
      </c>
      <c r="I288" s="61">
        <v>44742</v>
      </c>
      <c r="J288" s="57">
        <f t="shared" si="48"/>
        <v>-2.495162180916909E-2</v>
      </c>
      <c r="K288" s="57">
        <f t="shared" si="48"/>
        <v>-1.7750377736998998E-2</v>
      </c>
      <c r="L288" s="57">
        <f t="shared" si="48"/>
        <v>-1.5081174235729716E-2</v>
      </c>
      <c r="M288" s="57">
        <f t="shared" si="48"/>
        <v>-1.9682106286272899E-2</v>
      </c>
      <c r="N288" s="57">
        <f t="shared" si="48"/>
        <v>-1.3266743926107254E-2</v>
      </c>
      <c r="O288" s="57">
        <f t="shared" si="42"/>
        <v>-1.8528072155824256E-2</v>
      </c>
      <c r="Y288" s="61">
        <v>44742</v>
      </c>
      <c r="Z288" s="57">
        <f t="shared" si="43"/>
        <v>-2.7134355371788887E-2</v>
      </c>
      <c r="AA288" s="57">
        <f t="shared" si="44"/>
        <v>-1.9762593300141608E-2</v>
      </c>
      <c r="AB288" s="57">
        <f t="shared" si="45"/>
        <v>-1.5402246813069462E-2</v>
      </c>
      <c r="AC288" s="57">
        <f t="shared" si="46"/>
        <v>-2.1160892178337897E-2</v>
      </c>
      <c r="AD288" s="57">
        <f t="shared" si="47"/>
        <v>-1.42461019673397E-2</v>
      </c>
    </row>
    <row r="289" spans="1:30" x14ac:dyDescent="0.35">
      <c r="A289" s="61">
        <v>44741</v>
      </c>
      <c r="B289">
        <v>155.41999999999999</v>
      </c>
      <c r="C289">
        <v>228.49</v>
      </c>
      <c r="D289">
        <v>146.97999999999999</v>
      </c>
      <c r="E289">
        <v>77.989999999999995</v>
      </c>
      <c r="F289">
        <v>260.26</v>
      </c>
      <c r="I289" s="61">
        <v>44741</v>
      </c>
      <c r="J289" s="57">
        <f t="shared" si="48"/>
        <v>-2.791705216522062E-2</v>
      </c>
      <c r="K289" s="57">
        <f t="shared" si="48"/>
        <v>-1.8085714688167359E-2</v>
      </c>
      <c r="L289" s="57">
        <f t="shared" si="48"/>
        <v>-1.9938690974190897E-2</v>
      </c>
      <c r="M289" s="57">
        <f t="shared" si="48"/>
        <v>-3.5148796792860211E-2</v>
      </c>
      <c r="N289" s="57">
        <f t="shared" si="48"/>
        <v>1.4630442487368323E-2</v>
      </c>
      <c r="O289" s="57">
        <f t="shared" si="42"/>
        <v>-1.9971156900996722E-2</v>
      </c>
      <c r="Y289" s="61">
        <v>44741</v>
      </c>
      <c r="Z289" s="57">
        <f t="shared" si="43"/>
        <v>-3.0099785727840417E-2</v>
      </c>
      <c r="AA289" s="57">
        <f t="shared" si="44"/>
        <v>-2.0097930251309969E-2</v>
      </c>
      <c r="AB289" s="57">
        <f t="shared" si="45"/>
        <v>-2.0259763551530641E-2</v>
      </c>
      <c r="AC289" s="57">
        <f t="shared" si="46"/>
        <v>-3.6627582684925213E-2</v>
      </c>
      <c r="AD289" s="57">
        <f t="shared" si="47"/>
        <v>1.3651084446135877E-2</v>
      </c>
    </row>
    <row r="290" spans="1:30" x14ac:dyDescent="0.35">
      <c r="A290" s="61">
        <v>44740</v>
      </c>
      <c r="B290">
        <v>159.82</v>
      </c>
      <c r="C290">
        <v>232.66</v>
      </c>
      <c r="D290">
        <v>149.94</v>
      </c>
      <c r="E290">
        <v>80.78</v>
      </c>
      <c r="F290">
        <v>256.48</v>
      </c>
      <c r="I290" s="61">
        <v>44740</v>
      </c>
      <c r="J290" s="57">
        <f t="shared" si="48"/>
        <v>-5.4014529025903334E-2</v>
      </c>
      <c r="K290" s="57">
        <f t="shared" si="48"/>
        <v>-5.1353466221133411E-2</v>
      </c>
      <c r="L290" s="57">
        <f t="shared" si="48"/>
        <v>1.5932574599557953E-2</v>
      </c>
      <c r="M290" s="57">
        <f t="shared" si="48"/>
        <v>-6.4476622712866222E-2</v>
      </c>
      <c r="N290" s="57">
        <f t="shared" si="48"/>
        <v>-3.2263956609853053E-2</v>
      </c>
      <c r="O290" s="57">
        <f t="shared" si="42"/>
        <v>-3.6670014445894142E-2</v>
      </c>
      <c r="Y290" s="61">
        <v>44740</v>
      </c>
      <c r="Z290" s="57">
        <f t="shared" si="43"/>
        <v>-5.6197262588523131E-2</v>
      </c>
      <c r="AA290" s="57">
        <f t="shared" si="44"/>
        <v>-5.3365681784276017E-2</v>
      </c>
      <c r="AB290" s="57">
        <f t="shared" si="45"/>
        <v>1.5611502022218207E-2</v>
      </c>
      <c r="AC290" s="57">
        <f t="shared" si="46"/>
        <v>-6.5955408604931223E-2</v>
      </c>
      <c r="AD290" s="57">
        <f t="shared" si="47"/>
        <v>-3.3243314651085501E-2</v>
      </c>
    </row>
    <row r="291" spans="1:30" x14ac:dyDescent="0.35">
      <c r="A291" s="61">
        <v>44739</v>
      </c>
      <c r="B291">
        <v>168.69</v>
      </c>
      <c r="C291">
        <v>244.92</v>
      </c>
      <c r="D291">
        <v>147.57</v>
      </c>
      <c r="E291">
        <v>86.16</v>
      </c>
      <c r="F291">
        <v>264.89</v>
      </c>
      <c r="I291" s="61">
        <v>44739</v>
      </c>
      <c r="J291" s="57">
        <f t="shared" si="48"/>
        <v>-1.5120158625825867E-2</v>
      </c>
      <c r="K291" s="57">
        <f t="shared" si="48"/>
        <v>-3.220352129855599E-3</v>
      </c>
      <c r="L291" s="57">
        <f t="shared" si="48"/>
        <v>1.9156363309405736E-2</v>
      </c>
      <c r="M291" s="57">
        <f t="shared" si="48"/>
        <v>-1.0621203518213555E-2</v>
      </c>
      <c r="N291" s="57">
        <f t="shared" si="48"/>
        <v>-1.0552305055210758E-2</v>
      </c>
      <c r="O291" s="57">
        <f t="shared" si="42"/>
        <v>-1.1263991109516868E-3</v>
      </c>
      <c r="Y291" s="61">
        <v>44739</v>
      </c>
      <c r="Z291" s="57">
        <f t="shared" si="43"/>
        <v>-1.7302892188445666E-2</v>
      </c>
      <c r="AA291" s="57">
        <f t="shared" si="44"/>
        <v>-5.2325676929982079E-3</v>
      </c>
      <c r="AB291" s="57">
        <f t="shared" si="45"/>
        <v>1.8835290732065992E-2</v>
      </c>
      <c r="AC291" s="57">
        <f t="shared" si="46"/>
        <v>-1.2099989410278554E-2</v>
      </c>
      <c r="AD291" s="57">
        <f t="shared" si="47"/>
        <v>-1.1531663096443203E-2</v>
      </c>
    </row>
    <row r="292" spans="1:30" x14ac:dyDescent="0.35">
      <c r="A292" s="61">
        <v>44736</v>
      </c>
      <c r="B292">
        <v>171.26</v>
      </c>
      <c r="C292">
        <v>245.71</v>
      </c>
      <c r="D292">
        <v>144.77000000000001</v>
      </c>
      <c r="E292">
        <v>87.08</v>
      </c>
      <c r="F292">
        <v>267.7</v>
      </c>
      <c r="I292" s="61">
        <v>44736</v>
      </c>
      <c r="J292" s="57">
        <f t="shared" si="48"/>
        <v>5.4044514013846606E-2</v>
      </c>
      <c r="K292" s="57">
        <f t="shared" si="48"/>
        <v>4.4268636610182557E-2</v>
      </c>
      <c r="L292" s="57">
        <f t="shared" si="48"/>
        <v>1.6295625219457294E-2</v>
      </c>
      <c r="M292" s="57">
        <f t="shared" si="48"/>
        <v>5.4877788041210511E-2</v>
      </c>
      <c r="N292" s="57">
        <f t="shared" si="48"/>
        <v>3.3579575512014549E-2</v>
      </c>
      <c r="O292" s="57">
        <f t="shared" si="42"/>
        <v>4.0001104403131642E-2</v>
      </c>
      <c r="Y292" s="61">
        <v>44736</v>
      </c>
      <c r="Z292" s="57">
        <f t="shared" si="43"/>
        <v>5.1861780451226809E-2</v>
      </c>
      <c r="AA292" s="57">
        <f t="shared" si="44"/>
        <v>4.2256421047039951E-2</v>
      </c>
      <c r="AB292" s="57">
        <f t="shared" si="45"/>
        <v>1.597455264211755E-2</v>
      </c>
      <c r="AC292" s="57">
        <f t="shared" si="46"/>
        <v>5.3399002149145509E-2</v>
      </c>
      <c r="AD292" s="57">
        <f t="shared" si="47"/>
        <v>3.2600217470782102E-2</v>
      </c>
    </row>
    <row r="293" spans="1:30" x14ac:dyDescent="0.35">
      <c r="A293" s="61">
        <v>44735</v>
      </c>
      <c r="B293">
        <v>162.25</v>
      </c>
      <c r="C293">
        <v>235.07</v>
      </c>
      <c r="D293">
        <v>142.43</v>
      </c>
      <c r="E293">
        <v>82.43</v>
      </c>
      <c r="F293">
        <v>258.86</v>
      </c>
      <c r="I293" s="61">
        <v>44735</v>
      </c>
      <c r="J293" s="57">
        <f t="shared" si="48"/>
        <v>-8.2860685844472794E-3</v>
      </c>
      <c r="K293" s="57">
        <f t="shared" si="48"/>
        <v>-4.3297461306950587E-3</v>
      </c>
      <c r="L293" s="57">
        <f t="shared" si="48"/>
        <v>-3.7482858438901215E-2</v>
      </c>
      <c r="M293" s="57">
        <f t="shared" si="48"/>
        <v>-1.5886722380039575E-2</v>
      </c>
      <c r="N293" s="57">
        <f t="shared" si="48"/>
        <v>2.2384184262158456E-2</v>
      </c>
      <c r="O293" s="57">
        <f t="shared" si="42"/>
        <v>-1.2030449834313993E-2</v>
      </c>
      <c r="Y293" s="61">
        <v>44735</v>
      </c>
      <c r="Z293" s="57">
        <f t="shared" si="43"/>
        <v>-1.0468802147067077E-2</v>
      </c>
      <c r="AA293" s="57">
        <f t="shared" si="44"/>
        <v>-6.341961693837668E-3</v>
      </c>
      <c r="AB293" s="57">
        <f t="shared" si="45"/>
        <v>-3.7803931016240959E-2</v>
      </c>
      <c r="AC293" s="57">
        <f t="shared" si="46"/>
        <v>-1.7365508272104573E-2</v>
      </c>
      <c r="AD293" s="57">
        <f t="shared" si="47"/>
        <v>2.1404826220926012E-2</v>
      </c>
    </row>
    <row r="294" spans="1:30" x14ac:dyDescent="0.35">
      <c r="A294" s="61">
        <v>44734</v>
      </c>
      <c r="B294">
        <v>163.6</v>
      </c>
      <c r="C294">
        <v>236.09</v>
      </c>
      <c r="D294">
        <v>147.87</v>
      </c>
      <c r="E294">
        <v>83.75</v>
      </c>
      <c r="F294">
        <v>253.13</v>
      </c>
      <c r="I294" s="61">
        <v>44734</v>
      </c>
      <c r="J294" s="57">
        <f t="shared" si="48"/>
        <v>-1.2513071001471371E-2</v>
      </c>
      <c r="K294" s="57">
        <f t="shared" si="48"/>
        <v>-4.0158150051879766E-3</v>
      </c>
      <c r="L294" s="57">
        <f t="shared" si="48"/>
        <v>-4.4442941622846503E-2</v>
      </c>
      <c r="M294" s="57">
        <f t="shared" si="48"/>
        <v>-4.7749792001930126E-4</v>
      </c>
      <c r="N294" s="57">
        <f t="shared" si="48"/>
        <v>-2.4069299603185837E-3</v>
      </c>
      <c r="O294" s="57">
        <f t="shared" si="42"/>
        <v>-1.4592268733539747E-2</v>
      </c>
      <c r="Y294" s="61">
        <v>44734</v>
      </c>
      <c r="Z294" s="57">
        <f t="shared" si="43"/>
        <v>-1.4695804564091169E-2</v>
      </c>
      <c r="AA294" s="57">
        <f t="shared" si="44"/>
        <v>-6.0280305683305859E-3</v>
      </c>
      <c r="AB294" s="57">
        <f t="shared" si="45"/>
        <v>-4.4764014200186247E-2</v>
      </c>
      <c r="AC294" s="57">
        <f t="shared" si="46"/>
        <v>-1.9562838120843005E-3</v>
      </c>
      <c r="AD294" s="57">
        <f t="shared" si="47"/>
        <v>-3.3862880015510287E-3</v>
      </c>
    </row>
    <row r="295" spans="1:30" x14ac:dyDescent="0.35">
      <c r="A295" s="61">
        <v>44733</v>
      </c>
      <c r="B295">
        <v>165.66</v>
      </c>
      <c r="C295">
        <v>237.04</v>
      </c>
      <c r="D295">
        <v>154.59</v>
      </c>
      <c r="E295">
        <v>83.79</v>
      </c>
      <c r="F295">
        <v>253.74</v>
      </c>
      <c r="I295" s="61">
        <v>44733</v>
      </c>
      <c r="J295" s="57">
        <f t="shared" si="48"/>
        <v>4.2291946357082701E-2</v>
      </c>
      <c r="K295" s="57">
        <f t="shared" si="48"/>
        <v>8.9438152567396387E-2</v>
      </c>
      <c r="L295" s="57">
        <f t="shared" si="48"/>
        <v>4.0999900246862918E-2</v>
      </c>
      <c r="M295" s="57">
        <f t="shared" si="48"/>
        <v>2.6852121312706298E-2</v>
      </c>
      <c r="N295" s="57">
        <f t="shared" si="48"/>
        <v>2.4293661678205607E-2</v>
      </c>
      <c r="O295" s="57">
        <f t="shared" si="42"/>
        <v>6.480149979218805E-2</v>
      </c>
      <c r="Y295" s="61">
        <v>44733</v>
      </c>
      <c r="Z295" s="57">
        <f t="shared" si="43"/>
        <v>4.0109212794462903E-2</v>
      </c>
      <c r="AA295" s="57">
        <f t="shared" si="44"/>
        <v>8.7425937004253773E-2</v>
      </c>
      <c r="AB295" s="57">
        <f t="shared" si="45"/>
        <v>4.0678827669523174E-2</v>
      </c>
      <c r="AC295" s="57">
        <f t="shared" si="46"/>
        <v>2.53733354206413E-2</v>
      </c>
      <c r="AD295" s="57">
        <f t="shared" si="47"/>
        <v>2.3314303636973163E-2</v>
      </c>
    </row>
    <row r="296" spans="1:30" x14ac:dyDescent="0.35">
      <c r="A296" s="61">
        <v>44729</v>
      </c>
      <c r="B296">
        <v>158.80000000000001</v>
      </c>
      <c r="C296">
        <v>216.76</v>
      </c>
      <c r="D296">
        <v>148.38</v>
      </c>
      <c r="E296">
        <v>81.569999999999993</v>
      </c>
      <c r="F296">
        <v>247.65</v>
      </c>
      <c r="I296" s="61">
        <v>44729</v>
      </c>
      <c r="J296" s="57">
        <f t="shared" si="48"/>
        <v>1.7725441053877501E-2</v>
      </c>
      <c r="K296" s="57">
        <f t="shared" si="48"/>
        <v>1.7029211593341923E-2</v>
      </c>
      <c r="L296" s="57">
        <f t="shared" si="48"/>
        <v>-4.6740555222642595E-2</v>
      </c>
      <c r="M296" s="57">
        <f t="shared" si="48"/>
        <v>-5.8672702236109596E-3</v>
      </c>
      <c r="N296" s="57">
        <f t="shared" si="48"/>
        <v>1.0880704966600031E-2</v>
      </c>
      <c r="O296" s="57">
        <f t="shared" si="42"/>
        <v>1.9576093177158527E-3</v>
      </c>
      <c r="S296" s="63">
        <f>SUM(O3:O1167)</f>
        <v>1.883544242769829</v>
      </c>
      <c r="T296" s="75"/>
      <c r="U296" s="75"/>
      <c r="V296" s="75"/>
      <c r="Y296" s="61">
        <v>44729</v>
      </c>
      <c r="Z296" s="57">
        <f t="shared" si="43"/>
        <v>1.5542707491257704E-2</v>
      </c>
      <c r="AA296" s="57">
        <f t="shared" si="44"/>
        <v>1.5016996030199315E-2</v>
      </c>
      <c r="AB296" s="57">
        <f t="shared" si="45"/>
        <v>-4.7061627799982339E-2</v>
      </c>
      <c r="AC296" s="57">
        <f t="shared" si="46"/>
        <v>-7.3460561156759585E-3</v>
      </c>
      <c r="AD296" s="57">
        <f t="shared" si="47"/>
        <v>9.9013469253675847E-3</v>
      </c>
    </row>
    <row r="297" spans="1:30" ht="15" thickBot="1" x14ac:dyDescent="0.4">
      <c r="A297" s="61">
        <v>44728</v>
      </c>
      <c r="B297">
        <v>156.01</v>
      </c>
      <c r="C297">
        <v>213.1</v>
      </c>
      <c r="D297">
        <v>155.47999999999999</v>
      </c>
      <c r="E297">
        <v>82.05</v>
      </c>
      <c r="F297">
        <v>244.97</v>
      </c>
      <c r="I297" s="61">
        <v>44728</v>
      </c>
      <c r="J297" s="57">
        <f t="shared" si="48"/>
        <v>-5.7660392393576884E-2</v>
      </c>
      <c r="K297" s="57">
        <f t="shared" si="48"/>
        <v>-8.9276914461129148E-2</v>
      </c>
      <c r="L297" s="57">
        <f t="shared" si="48"/>
        <v>-5.4933432328023855E-2</v>
      </c>
      <c r="M297" s="57">
        <f t="shared" si="48"/>
        <v>-8.4672670346353465E-2</v>
      </c>
      <c r="N297" s="57">
        <f t="shared" si="48"/>
        <v>-2.7340498688504637E-2</v>
      </c>
      <c r="O297" s="57">
        <f t="shared" si="42"/>
        <v>-7.2983360890123097E-2</v>
      </c>
      <c r="T297" s="75"/>
      <c r="U297" s="75"/>
      <c r="V297" s="75"/>
      <c r="Y297" s="61">
        <v>44728</v>
      </c>
      <c r="Z297" s="57">
        <f t="shared" si="43"/>
        <v>-5.9843125956196681E-2</v>
      </c>
      <c r="AA297" s="57">
        <f t="shared" si="44"/>
        <v>-9.1289130024271761E-2</v>
      </c>
      <c r="AB297" s="57">
        <f t="shared" si="45"/>
        <v>-5.5254504905363599E-2</v>
      </c>
      <c r="AC297" s="57">
        <f t="shared" si="46"/>
        <v>-8.6151456238418467E-2</v>
      </c>
      <c r="AD297" s="57">
        <f t="shared" si="47"/>
        <v>-2.8319856729737081E-2</v>
      </c>
    </row>
    <row r="298" spans="1:30" x14ac:dyDescent="0.35">
      <c r="A298" s="61">
        <v>44727</v>
      </c>
      <c r="B298">
        <v>165.27</v>
      </c>
      <c r="C298">
        <v>233</v>
      </c>
      <c r="D298">
        <v>164.26</v>
      </c>
      <c r="E298">
        <v>89.3</v>
      </c>
      <c r="F298">
        <v>251.76</v>
      </c>
      <c r="I298" s="61">
        <v>44727</v>
      </c>
      <c r="J298" s="57">
        <f t="shared" si="48"/>
        <v>4.2709577914804953E-2</v>
      </c>
      <c r="K298" s="57">
        <f t="shared" si="48"/>
        <v>5.3373613516965498E-2</v>
      </c>
      <c r="L298" s="57">
        <f t="shared" si="48"/>
        <v>-1.9831275871273337E-2</v>
      </c>
      <c r="M298" s="57">
        <f t="shared" si="48"/>
        <v>2.6208318363004076E-2</v>
      </c>
      <c r="N298" s="57">
        <f t="shared" si="48"/>
        <v>2.9301844473145128E-2</v>
      </c>
      <c r="O298" s="57">
        <f t="shared" si="42"/>
        <v>3.3153090742375879E-2</v>
      </c>
      <c r="T298" s="75" t="s">
        <v>84</v>
      </c>
      <c r="U298" s="95" t="s">
        <v>78</v>
      </c>
      <c r="V298" s="95" t="s">
        <v>79</v>
      </c>
      <c r="Y298" s="61">
        <v>44727</v>
      </c>
      <c r="Z298" s="57">
        <f t="shared" si="43"/>
        <v>4.0526844352185155E-2</v>
      </c>
      <c r="AA298" s="57">
        <f t="shared" si="44"/>
        <v>5.1361397953822892E-2</v>
      </c>
      <c r="AB298" s="57">
        <f t="shared" si="45"/>
        <v>-2.0152348448613081E-2</v>
      </c>
      <c r="AC298" s="57">
        <f t="shared" si="46"/>
        <v>2.4729532470939078E-2</v>
      </c>
      <c r="AD298" s="57">
        <f t="shared" si="47"/>
        <v>2.8322486431912684E-2</v>
      </c>
    </row>
    <row r="299" spans="1:30" x14ac:dyDescent="0.35">
      <c r="A299" s="61">
        <v>44726</v>
      </c>
      <c r="B299">
        <v>158.36000000000001</v>
      </c>
      <c r="C299">
        <v>220.89</v>
      </c>
      <c r="D299">
        <v>167.55</v>
      </c>
      <c r="E299">
        <v>86.99</v>
      </c>
      <c r="F299">
        <v>244.49</v>
      </c>
      <c r="I299" s="61">
        <v>44726</v>
      </c>
      <c r="J299" s="57">
        <f t="shared" si="48"/>
        <v>1.2006623923964021E-2</v>
      </c>
      <c r="K299" s="57">
        <f t="shared" si="48"/>
        <v>2.3590861101451987E-2</v>
      </c>
      <c r="L299" s="57">
        <f t="shared" si="48"/>
        <v>1.3139036768372743E-3</v>
      </c>
      <c r="M299" s="57">
        <f t="shared" si="48"/>
        <v>0</v>
      </c>
      <c r="N299" s="57">
        <f t="shared" si="48"/>
        <v>9.1628786943501132E-3</v>
      </c>
      <c r="O299" s="57">
        <f t="shared" si="42"/>
        <v>1.4997989555113061E-2</v>
      </c>
      <c r="T299" s="57">
        <f>V299/1165</f>
        <v>0</v>
      </c>
      <c r="U299">
        <v>-0.2</v>
      </c>
      <c r="V299">
        <v>0</v>
      </c>
      <c r="Y299" s="61">
        <v>44726</v>
      </c>
      <c r="Z299" s="57">
        <f t="shared" si="43"/>
        <v>9.8238903613442237E-3</v>
      </c>
      <c r="AA299" s="57">
        <f t="shared" si="44"/>
        <v>2.1578645538309377E-2</v>
      </c>
      <c r="AB299" s="57">
        <f t="shared" si="45"/>
        <v>9.9283109949752915E-4</v>
      </c>
      <c r="AC299" s="57">
        <f t="shared" si="46"/>
        <v>-1.4787858920649992E-3</v>
      </c>
      <c r="AD299" s="57">
        <f t="shared" si="47"/>
        <v>8.1835206531176673E-3</v>
      </c>
    </row>
    <row r="300" spans="1:30" x14ac:dyDescent="0.35">
      <c r="A300" s="61">
        <v>44725</v>
      </c>
      <c r="B300">
        <v>156.47</v>
      </c>
      <c r="C300">
        <v>215.74</v>
      </c>
      <c r="D300">
        <v>167.33</v>
      </c>
      <c r="E300">
        <v>86.99</v>
      </c>
      <c r="F300">
        <v>242.26</v>
      </c>
      <c r="I300" s="61">
        <v>44725</v>
      </c>
      <c r="J300" s="57">
        <f t="shared" si="48"/>
        <v>-8.1403556227564955E-2</v>
      </c>
      <c r="K300" s="57">
        <f t="shared" si="48"/>
        <v>-7.3654280937448677E-2</v>
      </c>
      <c r="L300" s="57">
        <f t="shared" si="48"/>
        <v>-4.7101169431600427E-2</v>
      </c>
      <c r="M300" s="57">
        <f t="shared" si="48"/>
        <v>-8.6187187954522834E-2</v>
      </c>
      <c r="N300" s="57">
        <f t="shared" si="48"/>
        <v>-4.3338432666003839E-2</v>
      </c>
      <c r="O300" s="57">
        <f t="shared" si="42"/>
        <v>-6.8703020250739238E-2</v>
      </c>
      <c r="T300" s="57">
        <f t="shared" ref="T300:T336" si="49">V300/1165</f>
        <v>8.5836909871244631E-4</v>
      </c>
      <c r="U300">
        <v>-0.19</v>
      </c>
      <c r="V300">
        <v>1</v>
      </c>
      <c r="Y300" s="61">
        <v>44725</v>
      </c>
      <c r="Z300" s="57">
        <f t="shared" si="43"/>
        <v>-8.3586289790184759E-2</v>
      </c>
      <c r="AA300" s="57">
        <f t="shared" si="44"/>
        <v>-7.566649650059129E-2</v>
      </c>
      <c r="AB300" s="57">
        <f t="shared" si="45"/>
        <v>-4.7422242008940171E-2</v>
      </c>
      <c r="AC300" s="57">
        <f t="shared" si="46"/>
        <v>-8.7665973846587836E-2</v>
      </c>
      <c r="AD300" s="57">
        <f t="shared" si="47"/>
        <v>-4.4317790707236286E-2</v>
      </c>
    </row>
    <row r="301" spans="1:30" x14ac:dyDescent="0.35">
      <c r="A301" s="61">
        <v>44722</v>
      </c>
      <c r="B301">
        <v>169.74</v>
      </c>
      <c r="C301">
        <v>232.23</v>
      </c>
      <c r="D301">
        <v>175.4</v>
      </c>
      <c r="E301">
        <v>94.82</v>
      </c>
      <c r="F301">
        <v>252.99</v>
      </c>
      <c r="I301" s="61">
        <v>44722</v>
      </c>
      <c r="J301" s="57">
        <f t="shared" si="48"/>
        <v>-6.1352113768163186E-2</v>
      </c>
      <c r="K301" s="57">
        <f t="shared" si="48"/>
        <v>-3.1701599500587034E-2</v>
      </c>
      <c r="L301" s="57">
        <f t="shared" si="48"/>
        <v>-1.2014198686255787E-2</v>
      </c>
      <c r="M301" s="57">
        <f t="shared" si="48"/>
        <v>-4.1117247279849854E-2</v>
      </c>
      <c r="N301" s="57">
        <f t="shared" si="48"/>
        <v>-4.5587096744649072E-2</v>
      </c>
      <c r="O301" s="57">
        <f t="shared" si="42"/>
        <v>-3.4089696005789101E-2</v>
      </c>
      <c r="Q301">
        <f>-0.2--0.19</f>
        <v>-1.0000000000000009E-2</v>
      </c>
      <c r="T301" s="57">
        <f t="shared" si="49"/>
        <v>0</v>
      </c>
      <c r="U301">
        <v>-0.18</v>
      </c>
      <c r="V301">
        <v>0</v>
      </c>
      <c r="Y301" s="61">
        <v>44722</v>
      </c>
      <c r="Z301" s="57">
        <f t="shared" si="43"/>
        <v>-6.353484733078299E-2</v>
      </c>
      <c r="AA301" s="57">
        <f t="shared" si="44"/>
        <v>-3.3713815063729641E-2</v>
      </c>
      <c r="AB301" s="57">
        <f t="shared" si="45"/>
        <v>-1.2335271263595533E-2</v>
      </c>
      <c r="AC301" s="57">
        <f t="shared" si="46"/>
        <v>-4.2596033171914856E-2</v>
      </c>
      <c r="AD301" s="57">
        <f t="shared" si="47"/>
        <v>-4.656645478588152E-2</v>
      </c>
    </row>
    <row r="302" spans="1:30" x14ac:dyDescent="0.35">
      <c r="A302" s="61">
        <v>44721</v>
      </c>
      <c r="B302">
        <v>180.48</v>
      </c>
      <c r="C302">
        <v>239.71</v>
      </c>
      <c r="D302">
        <v>177.52</v>
      </c>
      <c r="E302">
        <v>98.8</v>
      </c>
      <c r="F302">
        <v>264.79000000000002</v>
      </c>
      <c r="I302" s="61">
        <v>44721</v>
      </c>
      <c r="J302" s="57">
        <f t="shared" si="48"/>
        <v>-3.2704026417807591E-2</v>
      </c>
      <c r="K302" s="57">
        <f t="shared" si="48"/>
        <v>-8.9705323504368443E-3</v>
      </c>
      <c r="L302" s="57">
        <f t="shared" si="48"/>
        <v>-2.0131726880486697E-2</v>
      </c>
      <c r="M302" s="57">
        <f t="shared" si="48"/>
        <v>-3.0894335474857051E-2</v>
      </c>
      <c r="N302" s="57">
        <f t="shared" si="48"/>
        <v>-2.1002266734194364E-2</v>
      </c>
      <c r="O302" s="57">
        <f t="shared" si="42"/>
        <v>-1.7406169138740987E-2</v>
      </c>
      <c r="T302" s="57">
        <f t="shared" si="49"/>
        <v>0</v>
      </c>
      <c r="U302">
        <v>-0.16999999999999998</v>
      </c>
      <c r="V302">
        <v>0</v>
      </c>
      <c r="Y302" s="61">
        <v>44721</v>
      </c>
      <c r="Z302" s="57">
        <f t="shared" si="43"/>
        <v>-3.4886759980427388E-2</v>
      </c>
      <c r="AA302" s="57">
        <f t="shared" si="44"/>
        <v>-1.0982747913579453E-2</v>
      </c>
      <c r="AB302" s="57">
        <f t="shared" si="45"/>
        <v>-2.0452799457826441E-2</v>
      </c>
      <c r="AC302" s="57">
        <f t="shared" si="46"/>
        <v>-3.2373121366922053E-2</v>
      </c>
      <c r="AD302" s="57">
        <f t="shared" si="47"/>
        <v>-2.1981624775426808E-2</v>
      </c>
    </row>
    <row r="303" spans="1:30" x14ac:dyDescent="0.35">
      <c r="A303" s="61">
        <v>44720</v>
      </c>
      <c r="B303">
        <v>186.48</v>
      </c>
      <c r="C303">
        <v>241.87</v>
      </c>
      <c r="D303">
        <v>181.13</v>
      </c>
      <c r="E303">
        <v>101.9</v>
      </c>
      <c r="F303">
        <v>270.41000000000003</v>
      </c>
      <c r="I303" s="61">
        <v>44720</v>
      </c>
      <c r="J303" s="57">
        <f t="shared" si="48"/>
        <v>-1.4797736352584934E-2</v>
      </c>
      <c r="K303" s="57">
        <f t="shared" si="48"/>
        <v>1.2397196798292412E-2</v>
      </c>
      <c r="L303" s="57">
        <f t="shared" si="48"/>
        <v>5.1476603305877118E-3</v>
      </c>
      <c r="M303" s="57">
        <f t="shared" si="48"/>
        <v>-3.2631527348327881E-2</v>
      </c>
      <c r="N303" s="57">
        <f t="shared" si="48"/>
        <v>-7.6992883697954151E-3</v>
      </c>
      <c r="O303" s="57">
        <f t="shared" si="42"/>
        <v>3.0905835896329562E-3</v>
      </c>
      <c r="T303" s="57">
        <f t="shared" si="49"/>
        <v>8.5836909871244631E-4</v>
      </c>
      <c r="U303">
        <v>-0.15999999999999998</v>
      </c>
      <c r="V303">
        <v>1</v>
      </c>
      <c r="Y303" s="61">
        <v>44720</v>
      </c>
      <c r="Z303" s="57">
        <f t="shared" si="43"/>
        <v>-1.6980469915204733E-2</v>
      </c>
      <c r="AA303" s="57">
        <f t="shared" si="44"/>
        <v>1.0384981235149804E-2</v>
      </c>
      <c r="AB303" s="57">
        <f t="shared" si="45"/>
        <v>4.8265877532479668E-3</v>
      </c>
      <c r="AC303" s="57">
        <f t="shared" si="46"/>
        <v>-3.4110313240392882E-2</v>
      </c>
      <c r="AD303" s="57">
        <f t="shared" si="47"/>
        <v>-8.678646411027861E-3</v>
      </c>
    </row>
    <row r="304" spans="1:30" x14ac:dyDescent="0.35">
      <c r="A304" s="61">
        <v>44719</v>
      </c>
      <c r="B304">
        <v>189.26</v>
      </c>
      <c r="C304">
        <v>238.89</v>
      </c>
      <c r="D304">
        <v>180.2</v>
      </c>
      <c r="E304">
        <v>105.28</v>
      </c>
      <c r="F304">
        <v>272.5</v>
      </c>
      <c r="I304" s="61">
        <v>44719</v>
      </c>
      <c r="J304" s="57">
        <f t="shared" si="48"/>
        <v>7.4247265137171439E-3</v>
      </c>
      <c r="K304" s="57">
        <f t="shared" si="48"/>
        <v>2.5567421769765127E-3</v>
      </c>
      <c r="L304" s="57">
        <f t="shared" si="48"/>
        <v>1.887852610735152E-2</v>
      </c>
      <c r="M304" s="57">
        <f t="shared" si="48"/>
        <v>-3.508276485058658E-3</v>
      </c>
      <c r="N304" s="57">
        <f t="shared" si="48"/>
        <v>1.3857034661426281E-2</v>
      </c>
      <c r="O304" s="57">
        <f t="shared" si="42"/>
        <v>7.361232039867294E-3</v>
      </c>
      <c r="T304" s="57">
        <f t="shared" si="49"/>
        <v>0</v>
      </c>
      <c r="U304">
        <v>-0.14999999999999997</v>
      </c>
      <c r="V304">
        <v>0</v>
      </c>
      <c r="Y304" s="61">
        <v>44719</v>
      </c>
      <c r="Z304" s="57">
        <f t="shared" si="43"/>
        <v>5.2419929510973459E-3</v>
      </c>
      <c r="AA304" s="57">
        <f t="shared" si="44"/>
        <v>5.4452661383390388E-4</v>
      </c>
      <c r="AB304" s="57">
        <f t="shared" si="45"/>
        <v>1.8557453530011776E-2</v>
      </c>
      <c r="AC304" s="57">
        <f t="shared" si="46"/>
        <v>-4.9870623771236574E-3</v>
      </c>
      <c r="AD304" s="57">
        <f t="shared" si="47"/>
        <v>1.2877676620193835E-2</v>
      </c>
    </row>
    <row r="305" spans="1:30" x14ac:dyDescent="0.35">
      <c r="A305" s="61">
        <v>44718</v>
      </c>
      <c r="B305">
        <v>187.86</v>
      </c>
      <c r="C305">
        <v>238.28</v>
      </c>
      <c r="D305">
        <v>176.83</v>
      </c>
      <c r="E305">
        <v>105.65</v>
      </c>
      <c r="F305">
        <v>268.75</v>
      </c>
      <c r="I305" s="61">
        <v>44718</v>
      </c>
      <c r="J305" s="57">
        <f t="shared" si="48"/>
        <v>3.519440522877866E-3</v>
      </c>
      <c r="K305" s="57">
        <f t="shared" si="48"/>
        <v>1.5905580664472344E-2</v>
      </c>
      <c r="L305" s="57">
        <f t="shared" si="48"/>
        <v>-4.3450114911836209E-3</v>
      </c>
      <c r="M305" s="57">
        <f t="shared" si="48"/>
        <v>-6.1335412858364779E-3</v>
      </c>
      <c r="N305" s="57">
        <f t="shared" si="48"/>
        <v>-4.7144508872274992E-3</v>
      </c>
      <c r="O305" s="57">
        <f t="shared" si="42"/>
        <v>7.4482095995343865E-3</v>
      </c>
      <c r="T305" s="57">
        <f t="shared" si="49"/>
        <v>8.5836909871244631E-4</v>
      </c>
      <c r="U305">
        <v>-0.13999999999999996</v>
      </c>
      <c r="V305">
        <v>1</v>
      </c>
      <c r="Y305" s="61">
        <v>44718</v>
      </c>
      <c r="Z305" s="57">
        <f t="shared" si="43"/>
        <v>1.3367069602580679E-3</v>
      </c>
      <c r="AA305" s="57">
        <f t="shared" si="44"/>
        <v>1.3893365101329736E-2</v>
      </c>
      <c r="AB305" s="57">
        <f t="shared" si="45"/>
        <v>-4.6660840685233658E-3</v>
      </c>
      <c r="AC305" s="57">
        <f t="shared" si="46"/>
        <v>-7.6123271779014769E-3</v>
      </c>
      <c r="AD305" s="57">
        <f t="shared" si="47"/>
        <v>-5.6938089284599442E-3</v>
      </c>
    </row>
    <row r="306" spans="1:30" x14ac:dyDescent="0.35">
      <c r="A306" s="61">
        <v>44715</v>
      </c>
      <c r="B306">
        <v>187.2</v>
      </c>
      <c r="C306">
        <v>234.52</v>
      </c>
      <c r="D306">
        <v>177.6</v>
      </c>
      <c r="E306">
        <v>106.3</v>
      </c>
      <c r="F306">
        <v>270.02</v>
      </c>
      <c r="I306" s="61">
        <v>44715</v>
      </c>
      <c r="J306" s="57">
        <f t="shared" si="48"/>
        <v>-4.5528848600420654E-2</v>
      </c>
      <c r="K306" s="57">
        <f t="shared" si="48"/>
        <v>-9.6696965280169064E-2</v>
      </c>
      <c r="L306" s="57">
        <f t="shared" si="48"/>
        <v>9.0498355199178562E-3</v>
      </c>
      <c r="M306" s="57">
        <f t="shared" si="48"/>
        <v>-2.1314036880906946E-2</v>
      </c>
      <c r="N306" s="57">
        <f t="shared" si="48"/>
        <v>-1.6746627140358794E-2</v>
      </c>
      <c r="O306" s="57">
        <f t="shared" si="42"/>
        <v>-5.7525534603556458E-2</v>
      </c>
      <c r="T306" s="57">
        <f t="shared" si="49"/>
        <v>8.5836909871244631E-4</v>
      </c>
      <c r="U306">
        <v>-0.12999999999999995</v>
      </c>
      <c r="V306">
        <v>1</v>
      </c>
      <c r="Y306" s="61">
        <v>44715</v>
      </c>
      <c r="Z306" s="57">
        <f t="shared" si="43"/>
        <v>-4.7711582163040452E-2</v>
      </c>
      <c r="AA306" s="57">
        <f t="shared" si="44"/>
        <v>-9.8709180843311678E-2</v>
      </c>
      <c r="AB306" s="57">
        <f t="shared" si="45"/>
        <v>8.7287629425781103E-3</v>
      </c>
      <c r="AC306" s="57">
        <f t="shared" si="46"/>
        <v>-2.2792822772971944E-2</v>
      </c>
      <c r="AD306" s="57">
        <f t="shared" si="47"/>
        <v>-1.7725985181591238E-2</v>
      </c>
    </row>
    <row r="307" spans="1:30" x14ac:dyDescent="0.35">
      <c r="A307" s="61">
        <v>44714</v>
      </c>
      <c r="B307">
        <v>195.92</v>
      </c>
      <c r="C307">
        <v>258.33</v>
      </c>
      <c r="D307">
        <v>176</v>
      </c>
      <c r="E307">
        <v>108.59</v>
      </c>
      <c r="F307">
        <v>274.58</v>
      </c>
      <c r="I307" s="61">
        <v>44714</v>
      </c>
      <c r="J307" s="57">
        <f t="shared" si="48"/>
        <v>6.7127960403882317E-2</v>
      </c>
      <c r="K307" s="57">
        <f t="shared" si="48"/>
        <v>4.5700064804426781E-2</v>
      </c>
      <c r="L307" s="57">
        <f t="shared" si="48"/>
        <v>-1.816530926397894E-3</v>
      </c>
      <c r="M307" s="57">
        <f t="shared" si="48"/>
        <v>7.0282956442877118E-2</v>
      </c>
      <c r="N307" s="57">
        <f t="shared" si="48"/>
        <v>7.8976644502631813E-3</v>
      </c>
      <c r="O307" s="57">
        <f t="shared" si="42"/>
        <v>3.8992157533020023E-2</v>
      </c>
      <c r="T307" s="57">
        <f t="shared" si="49"/>
        <v>0</v>
      </c>
      <c r="U307">
        <v>-0.11999999999999995</v>
      </c>
      <c r="V307">
        <v>0</v>
      </c>
      <c r="Y307" s="61">
        <v>44714</v>
      </c>
      <c r="Z307" s="57">
        <f t="shared" si="43"/>
        <v>6.4945226841262513E-2</v>
      </c>
      <c r="AA307" s="57">
        <f t="shared" si="44"/>
        <v>4.3687849241284174E-2</v>
      </c>
      <c r="AB307" s="57">
        <f t="shared" si="45"/>
        <v>-2.1376035037376389E-3</v>
      </c>
      <c r="AC307" s="57">
        <f t="shared" si="46"/>
        <v>6.8804170550812116E-2</v>
      </c>
      <c r="AD307" s="57">
        <f t="shared" si="47"/>
        <v>6.9183064090307363E-3</v>
      </c>
    </row>
    <row r="308" spans="1:30" x14ac:dyDescent="0.35">
      <c r="A308" s="61">
        <v>44713</v>
      </c>
      <c r="B308">
        <v>183.2</v>
      </c>
      <c r="C308">
        <v>246.79</v>
      </c>
      <c r="D308">
        <v>176.32</v>
      </c>
      <c r="E308">
        <v>101.22</v>
      </c>
      <c r="F308">
        <v>272.42</v>
      </c>
      <c r="I308" s="61">
        <v>44713</v>
      </c>
      <c r="J308" s="57">
        <f t="shared" si="48"/>
        <v>-1.9031716298215963E-2</v>
      </c>
      <c r="K308" s="57">
        <f t="shared" si="48"/>
        <v>-2.3863085328824044E-2</v>
      </c>
      <c r="L308" s="57">
        <f t="shared" si="48"/>
        <v>9.4592989789628202E-3</v>
      </c>
      <c r="M308" s="57">
        <f t="shared" si="48"/>
        <v>-6.3029556705266124E-3</v>
      </c>
      <c r="N308" s="57">
        <f t="shared" si="48"/>
        <v>2.0209821499577903E-3</v>
      </c>
      <c r="O308" s="57">
        <f t="shared" si="42"/>
        <v>-1.3991385149251055E-2</v>
      </c>
      <c r="T308" s="57">
        <f t="shared" si="49"/>
        <v>8.5836909871244631E-4</v>
      </c>
      <c r="U308">
        <v>-0.10999999999999996</v>
      </c>
      <c r="V308">
        <v>1</v>
      </c>
      <c r="Y308" s="61">
        <v>44713</v>
      </c>
      <c r="Z308" s="57">
        <f t="shared" si="43"/>
        <v>-2.121444986083576E-2</v>
      </c>
      <c r="AA308" s="57">
        <f t="shared" si="44"/>
        <v>-2.5875300891966654E-2</v>
      </c>
      <c r="AB308" s="57">
        <f t="shared" si="45"/>
        <v>9.1382264016230744E-3</v>
      </c>
      <c r="AC308" s="57">
        <f t="shared" si="46"/>
        <v>-7.7817415625916113E-3</v>
      </c>
      <c r="AD308" s="57">
        <f t="shared" si="47"/>
        <v>1.041624108725345E-3</v>
      </c>
    </row>
    <row r="309" spans="1:30" x14ac:dyDescent="0.35">
      <c r="A309" s="61">
        <v>44712</v>
      </c>
      <c r="B309">
        <v>186.72</v>
      </c>
      <c r="C309">
        <v>252.75</v>
      </c>
      <c r="D309">
        <v>174.66</v>
      </c>
      <c r="E309">
        <v>101.86</v>
      </c>
      <c r="F309">
        <v>271.87</v>
      </c>
      <c r="I309" s="61">
        <v>44712</v>
      </c>
      <c r="J309" s="57">
        <f t="shared" si="48"/>
        <v>-7.4167295666834974E-3</v>
      </c>
      <c r="K309" s="57">
        <f t="shared" si="48"/>
        <v>-1.8183260603284246E-3</v>
      </c>
      <c r="L309" s="57">
        <f t="shared" si="48"/>
        <v>-2.0514121092768227E-2</v>
      </c>
      <c r="M309" s="57">
        <f t="shared" si="48"/>
        <v>-3.9192681953946883E-3</v>
      </c>
      <c r="N309" s="57">
        <f t="shared" si="48"/>
        <v>-5.0265189944106543E-3</v>
      </c>
      <c r="O309" s="57">
        <f t="shared" si="42"/>
        <v>-7.3045869306474394E-3</v>
      </c>
      <c r="T309" s="57">
        <f t="shared" si="49"/>
        <v>0</v>
      </c>
      <c r="U309">
        <v>-9.9999999999999964E-2</v>
      </c>
      <c r="V309">
        <v>0</v>
      </c>
      <c r="Y309" s="61">
        <v>44712</v>
      </c>
      <c r="Z309" s="57">
        <f t="shared" si="43"/>
        <v>-9.5994631293032963E-3</v>
      </c>
      <c r="AA309" s="57">
        <f t="shared" si="44"/>
        <v>-3.8305416234710333E-3</v>
      </c>
      <c r="AB309" s="57">
        <f t="shared" si="45"/>
        <v>-2.0835193670107971E-2</v>
      </c>
      <c r="AC309" s="57">
        <f t="shared" si="46"/>
        <v>-5.3980540874596873E-3</v>
      </c>
      <c r="AD309" s="57">
        <f t="shared" si="47"/>
        <v>-6.0058770356430993E-3</v>
      </c>
    </row>
    <row r="310" spans="1:30" x14ac:dyDescent="0.35">
      <c r="A310" s="61">
        <v>44708</v>
      </c>
      <c r="B310">
        <v>188.11</v>
      </c>
      <c r="C310">
        <v>253.21</v>
      </c>
      <c r="D310">
        <v>178.28</v>
      </c>
      <c r="E310">
        <v>102.26</v>
      </c>
      <c r="F310">
        <v>273.24</v>
      </c>
      <c r="I310" s="61">
        <v>44708</v>
      </c>
      <c r="J310" s="57">
        <f t="shared" si="48"/>
        <v>5.2382276045468648E-2</v>
      </c>
      <c r="K310" s="57">
        <f t="shared" si="48"/>
        <v>7.076880760216854E-2</v>
      </c>
      <c r="L310" s="57">
        <f t="shared" si="48"/>
        <v>9.5246866533220571E-3</v>
      </c>
      <c r="M310" s="57">
        <f t="shared" si="48"/>
        <v>3.4927185870621894E-2</v>
      </c>
      <c r="N310" s="57">
        <f t="shared" si="48"/>
        <v>2.7230231614674538E-2</v>
      </c>
      <c r="O310" s="57">
        <f t="shared" si="42"/>
        <v>5.071480760285911E-2</v>
      </c>
      <c r="T310" s="57">
        <f t="shared" si="49"/>
        <v>8.5836909871244631E-4</v>
      </c>
      <c r="U310">
        <v>-8.9999999999999969E-2</v>
      </c>
      <c r="V310">
        <v>1</v>
      </c>
      <c r="Y310" s="61">
        <v>44708</v>
      </c>
      <c r="Z310" s="57">
        <f t="shared" si="43"/>
        <v>5.0199542482848851E-2</v>
      </c>
      <c r="AA310" s="57">
        <f t="shared" si="44"/>
        <v>6.8756592039025927E-2</v>
      </c>
      <c r="AB310" s="57">
        <f t="shared" si="45"/>
        <v>9.2036140759823113E-3</v>
      </c>
      <c r="AC310" s="57">
        <f t="shared" si="46"/>
        <v>3.3448399978556892E-2</v>
      </c>
      <c r="AD310" s="57">
        <f t="shared" si="47"/>
        <v>2.6250873573442093E-2</v>
      </c>
    </row>
    <row r="311" spans="1:30" x14ac:dyDescent="0.35">
      <c r="A311" s="61">
        <v>44707</v>
      </c>
      <c r="B311">
        <v>178.51</v>
      </c>
      <c r="C311">
        <v>235.91</v>
      </c>
      <c r="D311">
        <v>176.59</v>
      </c>
      <c r="E311">
        <v>98.75</v>
      </c>
      <c r="F311">
        <v>265.89999999999998</v>
      </c>
      <c r="I311" s="61">
        <v>44707</v>
      </c>
      <c r="J311" s="57">
        <f t="shared" si="48"/>
        <v>5.0317855620655168E-2</v>
      </c>
      <c r="K311" s="57">
        <f t="shared" si="48"/>
        <v>7.1642666723365098E-2</v>
      </c>
      <c r="L311" s="57">
        <f t="shared" si="48"/>
        <v>6.7045705693441907E-3</v>
      </c>
      <c r="M311" s="57">
        <f t="shared" si="48"/>
        <v>6.3762451049862445E-2</v>
      </c>
      <c r="N311" s="57">
        <f t="shared" si="48"/>
        <v>1.2793028643452147E-2</v>
      </c>
      <c r="O311" s="57">
        <f t="shared" si="42"/>
        <v>5.0594901065131023E-2</v>
      </c>
      <c r="R311" s="94">
        <f>3.12250225675825E-17</f>
        <v>3.1225022567582503E-17</v>
      </c>
      <c r="T311" s="57">
        <f t="shared" si="49"/>
        <v>3.4334763948497852E-3</v>
      </c>
      <c r="U311">
        <v>-7.9999999999999974E-2</v>
      </c>
      <c r="V311">
        <v>4</v>
      </c>
      <c r="Y311" s="61">
        <v>44707</v>
      </c>
      <c r="Z311" s="57">
        <f t="shared" si="43"/>
        <v>4.8135122058035371E-2</v>
      </c>
      <c r="AA311" s="57">
        <f t="shared" si="44"/>
        <v>6.9630451160222484E-2</v>
      </c>
      <c r="AB311" s="57">
        <f t="shared" si="45"/>
        <v>6.3834979920044457E-3</v>
      </c>
      <c r="AC311" s="57">
        <f t="shared" si="46"/>
        <v>6.2283665157797444E-2</v>
      </c>
      <c r="AD311" s="57">
        <f t="shared" si="47"/>
        <v>1.1813670602219701E-2</v>
      </c>
    </row>
    <row r="312" spans="1:30" x14ac:dyDescent="0.35">
      <c r="A312" s="61">
        <v>44706</v>
      </c>
      <c r="B312">
        <v>169.75</v>
      </c>
      <c r="C312">
        <v>219.6</v>
      </c>
      <c r="D312">
        <v>175.41</v>
      </c>
      <c r="E312">
        <v>92.65</v>
      </c>
      <c r="F312">
        <v>262.52</v>
      </c>
      <c r="I312" s="61">
        <v>44706</v>
      </c>
      <c r="J312" s="57">
        <f t="shared" si="48"/>
        <v>4.9573976424655282E-2</v>
      </c>
      <c r="K312" s="57">
        <f t="shared" si="48"/>
        <v>4.7609167831150545E-2</v>
      </c>
      <c r="L312" s="57">
        <f t="shared" si="48"/>
        <v>1.5917589345864368E-2</v>
      </c>
      <c r="M312" s="57">
        <f t="shared" si="48"/>
        <v>1.6212748353885354E-2</v>
      </c>
      <c r="N312" s="57">
        <f t="shared" si="48"/>
        <v>1.1108246140673522E-2</v>
      </c>
      <c r="O312" s="57">
        <f t="shared" si="42"/>
        <v>3.8660285895198515E-2</v>
      </c>
      <c r="T312" s="57">
        <f t="shared" si="49"/>
        <v>6.0085836909871248E-3</v>
      </c>
      <c r="U312">
        <v>-6.9999999999999979E-2</v>
      </c>
      <c r="V312">
        <v>7</v>
      </c>
      <c r="Y312" s="61">
        <v>44706</v>
      </c>
      <c r="Z312" s="57">
        <f t="shared" si="43"/>
        <v>4.7391242862035485E-2</v>
      </c>
      <c r="AA312" s="57">
        <f t="shared" si="44"/>
        <v>4.5596952268007938E-2</v>
      </c>
      <c r="AB312" s="57">
        <f t="shared" si="45"/>
        <v>1.5596516768524622E-2</v>
      </c>
      <c r="AC312" s="57">
        <f t="shared" si="46"/>
        <v>1.4733962461820354E-2</v>
      </c>
      <c r="AD312" s="57">
        <f t="shared" si="47"/>
        <v>1.0128888099441076E-2</v>
      </c>
    </row>
    <row r="313" spans="1:30" x14ac:dyDescent="0.35">
      <c r="A313" s="61">
        <v>44705</v>
      </c>
      <c r="B313">
        <v>161.54</v>
      </c>
      <c r="C313">
        <v>209.39</v>
      </c>
      <c r="D313">
        <v>172.64</v>
      </c>
      <c r="E313">
        <v>91.16</v>
      </c>
      <c r="F313">
        <v>259.62</v>
      </c>
      <c r="I313" s="61">
        <v>44705</v>
      </c>
      <c r="J313" s="57">
        <f t="shared" si="48"/>
        <v>-4.5027574710548468E-2</v>
      </c>
      <c r="K313" s="57">
        <f t="shared" si="48"/>
        <v>-7.1768518177182675E-2</v>
      </c>
      <c r="L313" s="57">
        <f t="shared" si="48"/>
        <v>5.3432581534646854E-3</v>
      </c>
      <c r="M313" s="57">
        <f t="shared" si="48"/>
        <v>-4.1997257993455481E-2</v>
      </c>
      <c r="N313" s="57">
        <f t="shared" si="48"/>
        <v>-3.9594877492664347E-3</v>
      </c>
      <c r="O313" s="57">
        <f t="shared" si="42"/>
        <v>-4.5872741400543836E-2</v>
      </c>
      <c r="T313" s="57">
        <f t="shared" si="49"/>
        <v>1.0300429184549357E-2</v>
      </c>
      <c r="U313">
        <v>-5.9999999999999977E-2</v>
      </c>
      <c r="V313">
        <v>12</v>
      </c>
      <c r="Y313" s="61">
        <v>44705</v>
      </c>
      <c r="Z313" s="57">
        <f t="shared" si="43"/>
        <v>-4.7210308273168265E-2</v>
      </c>
      <c r="AA313" s="57">
        <f t="shared" si="44"/>
        <v>-7.3780733740325288E-2</v>
      </c>
      <c r="AB313" s="57">
        <f t="shared" si="45"/>
        <v>5.0221855761249405E-3</v>
      </c>
      <c r="AC313" s="57">
        <f t="shared" si="46"/>
        <v>-4.3476043885520482E-2</v>
      </c>
      <c r="AD313" s="57">
        <f t="shared" si="47"/>
        <v>-4.9388457904988798E-3</v>
      </c>
    </row>
    <row r="314" spans="1:30" x14ac:dyDescent="0.35">
      <c r="A314" s="61">
        <v>44704</v>
      </c>
      <c r="B314">
        <v>168.98</v>
      </c>
      <c r="C314">
        <v>224.97</v>
      </c>
      <c r="D314">
        <v>171.72</v>
      </c>
      <c r="E314">
        <v>95.07</v>
      </c>
      <c r="F314">
        <v>260.64999999999998</v>
      </c>
      <c r="I314" s="61">
        <v>44704</v>
      </c>
      <c r="J314" s="57">
        <f t="shared" si="48"/>
        <v>1.214589830210812E-2</v>
      </c>
      <c r="K314" s="57">
        <f t="shared" si="48"/>
        <v>1.6447812924403577E-2</v>
      </c>
      <c r="L314" s="57">
        <f t="shared" si="48"/>
        <v>2.2973266914436564E-2</v>
      </c>
      <c r="M314" s="57">
        <f t="shared" si="48"/>
        <v>1.6652026076297583E-2</v>
      </c>
      <c r="N314" s="57">
        <f t="shared" si="48"/>
        <v>3.15296669643787E-2</v>
      </c>
      <c r="O314" s="57">
        <f t="shared" si="42"/>
        <v>1.7543651665141352E-2</v>
      </c>
      <c r="T314" s="57">
        <f t="shared" si="49"/>
        <v>8.5836909871244635E-3</v>
      </c>
      <c r="U314">
        <v>-4.9999999999999975E-2</v>
      </c>
      <c r="V314">
        <v>10</v>
      </c>
      <c r="Y314" s="61">
        <v>44704</v>
      </c>
      <c r="Z314" s="57">
        <f t="shared" si="43"/>
        <v>9.9631647394883213E-3</v>
      </c>
      <c r="AA314" s="57">
        <f t="shared" si="44"/>
        <v>1.4435597361260969E-2</v>
      </c>
      <c r="AB314" s="57">
        <f t="shared" si="45"/>
        <v>2.265219433709682E-2</v>
      </c>
      <c r="AC314" s="57">
        <f t="shared" si="46"/>
        <v>1.5173240184232583E-2</v>
      </c>
      <c r="AD314" s="57">
        <f t="shared" si="47"/>
        <v>3.0550308923146256E-2</v>
      </c>
    </row>
    <row r="315" spans="1:30" x14ac:dyDescent="0.35">
      <c r="A315" s="61">
        <v>44701</v>
      </c>
      <c r="B315">
        <v>166.94</v>
      </c>
      <c r="C315">
        <v>221.3</v>
      </c>
      <c r="D315">
        <v>167.82</v>
      </c>
      <c r="E315">
        <v>93.5</v>
      </c>
      <c r="F315">
        <v>252.56</v>
      </c>
      <c r="I315" s="61">
        <v>44701</v>
      </c>
      <c r="J315" s="57">
        <f t="shared" si="48"/>
        <v>-2.5431614854154863E-2</v>
      </c>
      <c r="K315" s="57">
        <f t="shared" si="48"/>
        <v>-6.6302102934563581E-2</v>
      </c>
      <c r="L315" s="57">
        <f t="shared" si="48"/>
        <v>5.7368389679947887E-3</v>
      </c>
      <c r="M315" s="57">
        <f t="shared" si="48"/>
        <v>-3.3341680181872724E-2</v>
      </c>
      <c r="N315" s="57">
        <f t="shared" si="48"/>
        <v>-2.2938511145660259E-3</v>
      </c>
      <c r="O315" s="57">
        <f t="shared" si="42"/>
        <v>-3.8697150221152214E-2</v>
      </c>
      <c r="T315" s="57">
        <f t="shared" si="49"/>
        <v>2.575107296137339E-2</v>
      </c>
      <c r="U315">
        <v>-3.9999999999999973E-2</v>
      </c>
      <c r="V315">
        <v>30</v>
      </c>
      <c r="Y315" s="61">
        <v>44701</v>
      </c>
      <c r="Z315" s="57">
        <f t="shared" si="43"/>
        <v>-2.761434841677466E-2</v>
      </c>
      <c r="AA315" s="57">
        <f t="shared" si="44"/>
        <v>-6.8314318497706195E-2</v>
      </c>
      <c r="AB315" s="57">
        <f t="shared" si="45"/>
        <v>5.4157663906550437E-3</v>
      </c>
      <c r="AC315" s="57">
        <f t="shared" si="46"/>
        <v>-3.4820466073937725E-2</v>
      </c>
      <c r="AD315" s="57">
        <f t="shared" si="47"/>
        <v>-3.2732091557984714E-3</v>
      </c>
    </row>
    <row r="316" spans="1:30" ht="15" thickBot="1" x14ac:dyDescent="0.4">
      <c r="A316" s="61">
        <v>44700</v>
      </c>
      <c r="B316">
        <v>171.24</v>
      </c>
      <c r="C316">
        <v>236.47</v>
      </c>
      <c r="D316">
        <v>166.86</v>
      </c>
      <c r="E316">
        <v>96.67</v>
      </c>
      <c r="F316">
        <v>253.14</v>
      </c>
      <c r="I316" s="61">
        <v>44700</v>
      </c>
      <c r="J316" s="57">
        <f t="shared" si="48"/>
        <v>1.0921369783292431E-2</v>
      </c>
      <c r="K316" s="57">
        <f t="shared" si="48"/>
        <v>-5.496015527187791E-4</v>
      </c>
      <c r="L316" s="57">
        <f t="shared" si="48"/>
        <v>-7.1659210261435929E-3</v>
      </c>
      <c r="M316" s="57">
        <f t="shared" si="48"/>
        <v>4.0425035616429347E-3</v>
      </c>
      <c r="N316" s="57">
        <f t="shared" si="48"/>
        <v>-3.70648269446872E-3</v>
      </c>
      <c r="O316" s="57">
        <f t="shared" si="42"/>
        <v>3.4491802696911427E-4</v>
      </c>
      <c r="T316" s="57">
        <f t="shared" si="49"/>
        <v>4.034334763948498E-2</v>
      </c>
      <c r="U316">
        <v>-2.9999999999999971E-2</v>
      </c>
      <c r="V316">
        <v>47</v>
      </c>
      <c r="Y316" s="61">
        <v>44700</v>
      </c>
      <c r="Z316" s="57">
        <f t="shared" si="43"/>
        <v>8.738636220672634E-3</v>
      </c>
      <c r="AA316" s="57">
        <f t="shared" si="44"/>
        <v>-2.5618171158613878E-3</v>
      </c>
      <c r="AB316" s="57">
        <f t="shared" si="45"/>
        <v>-7.4869936034833379E-3</v>
      </c>
      <c r="AC316" s="57">
        <f t="shared" si="46"/>
        <v>2.5637176695779357E-3</v>
      </c>
      <c r="AD316" s="57">
        <f t="shared" si="47"/>
        <v>-4.6858407357011651E-3</v>
      </c>
    </row>
    <row r="317" spans="1:30" x14ac:dyDescent="0.35">
      <c r="A317" s="61">
        <v>44699</v>
      </c>
      <c r="B317">
        <v>169.38</v>
      </c>
      <c r="C317">
        <v>236.6</v>
      </c>
      <c r="D317">
        <v>168.06</v>
      </c>
      <c r="E317">
        <v>96.28</v>
      </c>
      <c r="F317">
        <v>254.08</v>
      </c>
      <c r="I317" s="61">
        <v>44699</v>
      </c>
      <c r="J317" s="57">
        <f t="shared" si="48"/>
        <v>-7.0597440131554445E-2</v>
      </c>
      <c r="K317" s="57">
        <f t="shared" si="48"/>
        <v>-7.0451373430659367E-2</v>
      </c>
      <c r="L317" s="57">
        <f t="shared" si="48"/>
        <v>-3.4906639646010505E-2</v>
      </c>
      <c r="M317" s="57">
        <f t="shared" si="48"/>
        <v>-6.2309459896755362E-2</v>
      </c>
      <c r="N317" s="57">
        <f t="shared" si="48"/>
        <v>-4.8925095691889069E-2</v>
      </c>
      <c r="O317" s="57">
        <f t="shared" si="42"/>
        <v>-6.1552589465385721E-2</v>
      </c>
      <c r="Q317" t="s">
        <v>84</v>
      </c>
      <c r="R317" s="87" t="s">
        <v>78</v>
      </c>
      <c r="S317" s="87" t="s">
        <v>79</v>
      </c>
      <c r="T317" s="57">
        <f t="shared" si="49"/>
        <v>5.8369098712446353E-2</v>
      </c>
      <c r="U317">
        <v>-1.9999999999999969E-2</v>
      </c>
      <c r="V317">
        <v>68</v>
      </c>
      <c r="Y317" s="61">
        <v>44699</v>
      </c>
      <c r="Z317" s="57">
        <f t="shared" si="43"/>
        <v>-7.2780173694174249E-2</v>
      </c>
      <c r="AA317" s="57">
        <f t="shared" si="44"/>
        <v>-7.2463588993801981E-2</v>
      </c>
      <c r="AB317" s="57">
        <f t="shared" si="45"/>
        <v>-3.5227712223350249E-2</v>
      </c>
      <c r="AC317" s="57">
        <f t="shared" si="46"/>
        <v>-6.3788245788820364E-2</v>
      </c>
      <c r="AD317" s="57">
        <f t="shared" si="47"/>
        <v>-4.9904453733121516E-2</v>
      </c>
    </row>
    <row r="318" spans="1:30" x14ac:dyDescent="0.35">
      <c r="A318" s="61">
        <v>44698</v>
      </c>
      <c r="B318">
        <v>181.77</v>
      </c>
      <c r="C318">
        <v>253.87</v>
      </c>
      <c r="D318">
        <v>174.03</v>
      </c>
      <c r="E318">
        <v>102.47</v>
      </c>
      <c r="F318">
        <v>266.82</v>
      </c>
      <c r="I318" s="61">
        <v>44698</v>
      </c>
      <c r="J318" s="57">
        <f t="shared" si="48"/>
        <v>5.1533650115182877E-2</v>
      </c>
      <c r="K318" s="57">
        <f t="shared" si="48"/>
        <v>5.0118497070704392E-2</v>
      </c>
      <c r="L318" s="57">
        <f t="shared" si="48"/>
        <v>5.8783018506518526E-3</v>
      </c>
      <c r="M318" s="57">
        <f t="shared" si="48"/>
        <v>8.3725352908350023E-2</v>
      </c>
      <c r="N318" s="57">
        <f t="shared" si="48"/>
        <v>2.0139990245682513E-2</v>
      </c>
      <c r="O318" s="57">
        <f t="shared" si="42"/>
        <v>4.0652153510846702E-2</v>
      </c>
      <c r="Q318" s="92">
        <f>S318/$S$356</f>
        <v>0</v>
      </c>
      <c r="R318">
        <v>-0.2</v>
      </c>
      <c r="S318">
        <v>0</v>
      </c>
      <c r="T318" s="57">
        <f t="shared" si="49"/>
        <v>0.11416309012875536</v>
      </c>
      <c r="U318">
        <v>-9.999999999999969E-3</v>
      </c>
      <c r="V318">
        <v>133</v>
      </c>
      <c r="Y318" s="61">
        <v>44698</v>
      </c>
      <c r="Z318" s="57">
        <f t="shared" si="43"/>
        <v>4.935091655256308E-2</v>
      </c>
      <c r="AA318" s="57">
        <f t="shared" si="44"/>
        <v>4.8106281507561785E-2</v>
      </c>
      <c r="AB318" s="57">
        <f t="shared" si="45"/>
        <v>5.5572292733121077E-3</v>
      </c>
      <c r="AC318" s="57">
        <f t="shared" si="46"/>
        <v>8.2246567016285022E-2</v>
      </c>
      <c r="AD318" s="57">
        <f t="shared" si="47"/>
        <v>1.9160632204450068E-2</v>
      </c>
    </row>
    <row r="319" spans="1:30" x14ac:dyDescent="0.35">
      <c r="A319" s="61">
        <v>44697</v>
      </c>
      <c r="B319">
        <v>172.64</v>
      </c>
      <c r="C319">
        <v>241.46</v>
      </c>
      <c r="D319">
        <v>173.01</v>
      </c>
      <c r="E319">
        <v>94.24</v>
      </c>
      <c r="F319">
        <v>261.5</v>
      </c>
      <c r="I319" s="61">
        <v>44697</v>
      </c>
      <c r="J319" s="57">
        <f t="shared" si="48"/>
        <v>-2.5280156673078601E-2</v>
      </c>
      <c r="K319" s="57">
        <f t="shared" si="48"/>
        <v>-6.0541788931732191E-2</v>
      </c>
      <c r="L319" s="57">
        <f t="shared" si="48"/>
        <v>3.0159525961108227E-2</v>
      </c>
      <c r="M319" s="57">
        <f t="shared" si="48"/>
        <v>-9.2945324792498788E-3</v>
      </c>
      <c r="N319" s="57">
        <f t="shared" si="48"/>
        <v>1.4542117292354118E-3</v>
      </c>
      <c r="O319" s="57">
        <f t="shared" si="42"/>
        <v>-2.9359761096665604E-2</v>
      </c>
      <c r="Q319" s="92">
        <f t="shared" ref="Q319:Q355" si="50">S319/$S$356</f>
        <v>8.5836909871244631E-4</v>
      </c>
      <c r="R319">
        <v>-0.19</v>
      </c>
      <c r="S319">
        <v>1</v>
      </c>
      <c r="T319" s="57">
        <f t="shared" si="49"/>
        <v>0.19399141630901287</v>
      </c>
      <c r="U319" s="82">
        <v>0</v>
      </c>
      <c r="V319">
        <v>226</v>
      </c>
      <c r="Y319" s="61">
        <v>44697</v>
      </c>
      <c r="Z319" s="57">
        <f t="shared" si="43"/>
        <v>-2.7462890235698399E-2</v>
      </c>
      <c r="AA319" s="57">
        <f t="shared" si="44"/>
        <v>-6.2554004494874804E-2</v>
      </c>
      <c r="AB319" s="57">
        <f t="shared" si="45"/>
        <v>2.9838453383768483E-2</v>
      </c>
      <c r="AC319" s="57">
        <f t="shared" si="46"/>
        <v>-1.0773318371314879E-2</v>
      </c>
      <c r="AD319" s="57">
        <f t="shared" si="47"/>
        <v>4.7485368800296657E-4</v>
      </c>
    </row>
    <row r="320" spans="1:30" x14ac:dyDescent="0.35">
      <c r="A320" s="61">
        <v>44694</v>
      </c>
      <c r="B320">
        <v>177.06</v>
      </c>
      <c r="C320">
        <v>256.52999999999997</v>
      </c>
      <c r="D320">
        <v>167.87</v>
      </c>
      <c r="E320">
        <v>95.12</v>
      </c>
      <c r="F320">
        <v>261.12</v>
      </c>
      <c r="I320" s="61">
        <v>44694</v>
      </c>
      <c r="J320" s="57">
        <f t="shared" si="48"/>
        <v>9.0436724801893201E-2</v>
      </c>
      <c r="K320" s="57">
        <f t="shared" si="48"/>
        <v>5.5543121138002562E-2</v>
      </c>
      <c r="L320" s="57">
        <f t="shared" si="48"/>
        <v>1.9003518539738067E-2</v>
      </c>
      <c r="M320" s="57">
        <f t="shared" si="48"/>
        <v>8.8541716258374939E-2</v>
      </c>
      <c r="N320" s="57">
        <f t="shared" si="48"/>
        <v>2.23449186820893E-2</v>
      </c>
      <c r="O320" s="57">
        <f t="shared" si="42"/>
        <v>5.4449517166780308E-2</v>
      </c>
      <c r="Q320" s="92">
        <f t="shared" si="50"/>
        <v>0</v>
      </c>
      <c r="R320">
        <v>-0.18</v>
      </c>
      <c r="S320">
        <v>0</v>
      </c>
      <c r="T320" s="57">
        <f t="shared" si="49"/>
        <v>0.18454935622317598</v>
      </c>
      <c r="U320">
        <v>1.0000000000000031E-2</v>
      </c>
      <c r="V320">
        <v>215</v>
      </c>
      <c r="Y320" s="61">
        <v>44694</v>
      </c>
      <c r="Z320" s="57">
        <f t="shared" si="43"/>
        <v>8.8253991239273397E-2</v>
      </c>
      <c r="AA320" s="57">
        <f t="shared" si="44"/>
        <v>5.3530905574859955E-2</v>
      </c>
      <c r="AB320" s="57">
        <f t="shared" si="45"/>
        <v>1.8682445962398323E-2</v>
      </c>
      <c r="AC320" s="57">
        <f t="shared" si="46"/>
        <v>8.7062930366309937E-2</v>
      </c>
      <c r="AD320" s="57">
        <f t="shared" si="47"/>
        <v>2.1365560640856856E-2</v>
      </c>
    </row>
    <row r="321" spans="1:30" x14ac:dyDescent="0.35">
      <c r="A321" s="61">
        <v>44693</v>
      </c>
      <c r="B321">
        <v>161.75</v>
      </c>
      <c r="C321">
        <v>242.67</v>
      </c>
      <c r="D321">
        <v>164.71</v>
      </c>
      <c r="E321">
        <v>87.06</v>
      </c>
      <c r="F321">
        <v>255.35</v>
      </c>
      <c r="I321" s="61">
        <v>44693</v>
      </c>
      <c r="J321" s="57">
        <f t="shared" si="48"/>
        <v>-2.7741452817872152E-2</v>
      </c>
      <c r="K321" s="57">
        <f t="shared" si="48"/>
        <v>-8.2078681338310575E-3</v>
      </c>
      <c r="L321" s="57">
        <f t="shared" si="48"/>
        <v>9.4550373452267095E-3</v>
      </c>
      <c r="M321" s="57">
        <f t="shared" si="48"/>
        <v>-9.8297739712144006E-3</v>
      </c>
      <c r="N321" s="57">
        <f t="shared" si="48"/>
        <v>-2.0159628261570754E-2</v>
      </c>
      <c r="O321" s="57">
        <f t="shared" si="42"/>
        <v>-8.6731907562907738E-3</v>
      </c>
      <c r="Q321" s="92">
        <f t="shared" si="50"/>
        <v>0</v>
      </c>
      <c r="R321">
        <v>-0.16999999999999998</v>
      </c>
      <c r="S321">
        <v>0</v>
      </c>
      <c r="T321" s="57">
        <f t="shared" si="49"/>
        <v>0.14763948497854076</v>
      </c>
      <c r="U321">
        <v>2.0000000000000032E-2</v>
      </c>
      <c r="V321">
        <v>172</v>
      </c>
      <c r="Y321" s="61">
        <v>44693</v>
      </c>
      <c r="Z321" s="57">
        <f t="shared" si="43"/>
        <v>-2.9924186380491949E-2</v>
      </c>
      <c r="AA321" s="57">
        <f t="shared" si="44"/>
        <v>-1.0220083696973666E-2</v>
      </c>
      <c r="AB321" s="57">
        <f t="shared" si="45"/>
        <v>9.1339647678869637E-3</v>
      </c>
      <c r="AC321" s="57">
        <f t="shared" si="46"/>
        <v>-1.13085598632794E-2</v>
      </c>
      <c r="AD321" s="57">
        <f t="shared" si="47"/>
        <v>-2.1138986302803198E-2</v>
      </c>
    </row>
    <row r="322" spans="1:30" x14ac:dyDescent="0.35">
      <c r="A322" s="61">
        <v>44692</v>
      </c>
      <c r="B322">
        <v>166.3</v>
      </c>
      <c r="C322">
        <v>244.67</v>
      </c>
      <c r="D322">
        <v>163.16</v>
      </c>
      <c r="E322">
        <v>87.92</v>
      </c>
      <c r="F322">
        <v>260.55</v>
      </c>
      <c r="I322" s="61">
        <v>44692</v>
      </c>
      <c r="J322" s="57">
        <f t="shared" ref="J322:N372" si="51">LN(B322/B323)</f>
        <v>-5.6406477568712018E-2</v>
      </c>
      <c r="K322" s="57">
        <f t="shared" si="51"/>
        <v>-8.6139073918057349E-2</v>
      </c>
      <c r="L322" s="57">
        <f t="shared" si="51"/>
        <v>1.4694343549542905E-2</v>
      </c>
      <c r="M322" s="57">
        <f t="shared" si="51"/>
        <v>-9.170740751880473E-3</v>
      </c>
      <c r="N322" s="57">
        <f t="shared" si="51"/>
        <v>-3.3773608993828134E-2</v>
      </c>
      <c r="O322" s="57">
        <f t="shared" si="42"/>
        <v>-5.3273681986648801E-2</v>
      </c>
      <c r="Q322" s="92">
        <f t="shared" si="50"/>
        <v>8.5836909871244631E-4</v>
      </c>
      <c r="R322">
        <v>-0.15999999999999998</v>
      </c>
      <c r="S322">
        <v>1</v>
      </c>
      <c r="T322" s="57">
        <f t="shared" si="49"/>
        <v>8.7553648068669526E-2</v>
      </c>
      <c r="U322">
        <v>3.0000000000000034E-2</v>
      </c>
      <c r="V322">
        <v>102</v>
      </c>
      <c r="Y322" s="61">
        <v>44692</v>
      </c>
      <c r="Z322" s="57">
        <f t="shared" si="43"/>
        <v>-5.8589211131331816E-2</v>
      </c>
      <c r="AA322" s="57">
        <f t="shared" si="44"/>
        <v>-8.8151289481199963E-2</v>
      </c>
      <c r="AB322" s="57">
        <f t="shared" si="45"/>
        <v>1.4373270972203159E-2</v>
      </c>
      <c r="AC322" s="57">
        <f t="shared" si="46"/>
        <v>-1.0649526643945473E-2</v>
      </c>
      <c r="AD322" s="57">
        <f t="shared" si="47"/>
        <v>-3.4752967035060582E-2</v>
      </c>
    </row>
    <row r="323" spans="1:30" x14ac:dyDescent="0.35">
      <c r="A323" s="61">
        <v>44691</v>
      </c>
      <c r="B323">
        <v>175.95</v>
      </c>
      <c r="C323">
        <v>266.68</v>
      </c>
      <c r="D323">
        <v>160.78</v>
      </c>
      <c r="E323">
        <v>88.73</v>
      </c>
      <c r="F323">
        <v>269.5</v>
      </c>
      <c r="I323" s="61">
        <v>44691</v>
      </c>
      <c r="J323" s="57">
        <f t="shared" si="51"/>
        <v>3.7346936947089203E-2</v>
      </c>
      <c r="K323" s="57">
        <f t="shared" si="51"/>
        <v>1.6293716484307056E-2</v>
      </c>
      <c r="L323" s="57">
        <f t="shared" si="51"/>
        <v>9.5616764475420224E-3</v>
      </c>
      <c r="M323" s="57">
        <f t="shared" si="51"/>
        <v>2.7073445200639916E-2</v>
      </c>
      <c r="N323" s="57">
        <f t="shared" si="51"/>
        <v>1.8424727314817872E-2</v>
      </c>
      <c r="O323" s="57">
        <f t="shared" si="42"/>
        <v>1.9487028594640837E-2</v>
      </c>
      <c r="Q323" s="92">
        <f t="shared" si="50"/>
        <v>0</v>
      </c>
      <c r="R323">
        <v>-0.14999999999999997</v>
      </c>
      <c r="S323">
        <v>0</v>
      </c>
      <c r="T323" s="57">
        <f t="shared" si="49"/>
        <v>4.8927038626609444E-2</v>
      </c>
      <c r="U323">
        <v>4.0000000000000036E-2</v>
      </c>
      <c r="V323">
        <v>57</v>
      </c>
      <c r="Y323" s="61">
        <v>44691</v>
      </c>
      <c r="Z323" s="57">
        <f t="shared" si="43"/>
        <v>3.5164203384469406E-2</v>
      </c>
      <c r="AA323" s="57">
        <f t="shared" si="44"/>
        <v>1.4281500921164448E-2</v>
      </c>
      <c r="AB323" s="57">
        <f t="shared" si="45"/>
        <v>9.2406038702022766E-3</v>
      </c>
      <c r="AC323" s="57">
        <f t="shared" si="46"/>
        <v>2.5594659308574918E-2</v>
      </c>
      <c r="AD323" s="57">
        <f t="shared" si="47"/>
        <v>1.7445369273585427E-2</v>
      </c>
    </row>
    <row r="324" spans="1:30" x14ac:dyDescent="0.35">
      <c r="A324" s="61">
        <v>44690</v>
      </c>
      <c r="B324">
        <v>169.5</v>
      </c>
      <c r="C324">
        <v>262.37</v>
      </c>
      <c r="D324">
        <v>159.25</v>
      </c>
      <c r="E324">
        <v>86.36</v>
      </c>
      <c r="F324">
        <v>264.58</v>
      </c>
      <c r="I324" s="61">
        <v>44690</v>
      </c>
      <c r="J324" s="57">
        <f t="shared" si="51"/>
        <v>-9.6917897192421776E-2</v>
      </c>
      <c r="K324" s="57">
        <f t="shared" si="51"/>
        <v>-9.5112659891423187E-2</v>
      </c>
      <c r="L324" s="57">
        <f t="shared" si="51"/>
        <v>-6.9373751323968766E-2</v>
      </c>
      <c r="M324" s="57">
        <f t="shared" si="51"/>
        <v>-9.8924844130073047E-2</v>
      </c>
      <c r="N324" s="57">
        <f t="shared" si="51"/>
        <v>-3.7645134151335587E-2</v>
      </c>
      <c r="O324" s="57">
        <f t="shared" ref="O324:O387" si="52">J324*$X$10+K324*$X$11+L324*$X$12+M324*$X$13+N324*$X$14</f>
        <v>-8.7941177997806208E-2</v>
      </c>
      <c r="Q324" s="92">
        <f t="shared" si="50"/>
        <v>8.5836909871244631E-4</v>
      </c>
      <c r="R324">
        <v>-0.13999999999999996</v>
      </c>
      <c r="S324">
        <v>1</v>
      </c>
      <c r="T324" s="57">
        <f t="shared" si="49"/>
        <v>2.7467811158798282E-2</v>
      </c>
      <c r="U324">
        <v>5.0000000000000037E-2</v>
      </c>
      <c r="V324">
        <v>32</v>
      </c>
      <c r="Y324" s="61">
        <v>44690</v>
      </c>
      <c r="Z324" s="57">
        <f t="shared" ref="Z324:Z387" si="53">J324-$R$4</f>
        <v>-9.910063075504158E-2</v>
      </c>
      <c r="AA324" s="57">
        <f t="shared" ref="AA324:AA387" si="54">K324-$S$4</f>
        <v>-9.7124875454565801E-2</v>
      </c>
      <c r="AB324" s="57">
        <f t="shared" ref="AB324:AB387" si="55">L324-$T$4</f>
        <v>-6.9694823901308517E-2</v>
      </c>
      <c r="AC324" s="57">
        <f t="shared" ref="AC324:AC387" si="56">M324-$U$4</f>
        <v>-0.10040363002213805</v>
      </c>
      <c r="AD324" s="57">
        <f t="shared" ref="AD324:AD387" si="57">N324-$V$4</f>
        <v>-3.8624492192568034E-2</v>
      </c>
    </row>
    <row r="325" spans="1:30" x14ac:dyDescent="0.35">
      <c r="A325" s="61">
        <v>44687</v>
      </c>
      <c r="B325">
        <v>186.75</v>
      </c>
      <c r="C325">
        <v>288.55</v>
      </c>
      <c r="D325">
        <v>170.69</v>
      </c>
      <c r="E325">
        <v>95.34</v>
      </c>
      <c r="F325">
        <v>274.73</v>
      </c>
      <c r="I325" s="61">
        <v>44687</v>
      </c>
      <c r="J325" s="57">
        <f t="shared" si="51"/>
        <v>-9.0088298189136412E-3</v>
      </c>
      <c r="K325" s="57">
        <f t="shared" si="51"/>
        <v>-8.7641165483422819E-3</v>
      </c>
      <c r="L325" s="57">
        <f t="shared" si="51"/>
        <v>2.6296217673299541E-2</v>
      </c>
      <c r="M325" s="57">
        <f t="shared" si="51"/>
        <v>1.5538603427779166E-2</v>
      </c>
      <c r="N325" s="57">
        <f t="shared" si="51"/>
        <v>-9.4914493156740519E-3</v>
      </c>
      <c r="O325" s="57">
        <f t="shared" si="52"/>
        <v>-1.9431244341051678E-4</v>
      </c>
      <c r="Q325" s="92">
        <f t="shared" si="50"/>
        <v>8.5836909871244631E-4</v>
      </c>
      <c r="R325">
        <v>-0.12999999999999995</v>
      </c>
      <c r="S325">
        <v>1</v>
      </c>
      <c r="T325" s="57">
        <f t="shared" si="49"/>
        <v>1.8025751072961373E-2</v>
      </c>
      <c r="U325">
        <v>6.0000000000000039E-2</v>
      </c>
      <c r="V325">
        <v>21</v>
      </c>
      <c r="Y325" s="61">
        <v>44687</v>
      </c>
      <c r="Z325" s="57">
        <f t="shared" si="53"/>
        <v>-1.1191563381533438E-2</v>
      </c>
      <c r="AA325" s="57">
        <f t="shared" si="54"/>
        <v>-1.077633211148489E-2</v>
      </c>
      <c r="AB325" s="57">
        <f t="shared" si="55"/>
        <v>2.5975145095959797E-2</v>
      </c>
      <c r="AC325" s="57">
        <f t="shared" si="56"/>
        <v>1.4059817535714166E-2</v>
      </c>
      <c r="AD325" s="57">
        <f t="shared" si="57"/>
        <v>-1.0470807356906498E-2</v>
      </c>
    </row>
    <row r="326" spans="1:30" x14ac:dyDescent="0.35">
      <c r="A326" s="61">
        <v>44686</v>
      </c>
      <c r="B326">
        <v>188.44</v>
      </c>
      <c r="C326">
        <v>291.08999999999997</v>
      </c>
      <c r="D326">
        <v>166.26</v>
      </c>
      <c r="E326">
        <v>93.87</v>
      </c>
      <c r="F326">
        <v>277.35000000000002</v>
      </c>
      <c r="I326" s="61">
        <v>44686</v>
      </c>
      <c r="J326" s="57">
        <f t="shared" si="51"/>
        <v>-7.609980101517462E-2</v>
      </c>
      <c r="K326" s="57">
        <f t="shared" si="51"/>
        <v>-8.697129694404783E-2</v>
      </c>
      <c r="L326" s="57">
        <f t="shared" si="51"/>
        <v>-7.9676922938401069E-3</v>
      </c>
      <c r="M326" s="57">
        <f t="shared" si="51"/>
        <v>-5.7442454317626103E-2</v>
      </c>
      <c r="N326" s="57">
        <f t="shared" si="51"/>
        <v>-4.4531708583804119E-2</v>
      </c>
      <c r="O326" s="57">
        <f t="shared" si="52"/>
        <v>-6.4721869148099298E-2</v>
      </c>
      <c r="Q326" s="92">
        <f t="shared" si="50"/>
        <v>0</v>
      </c>
      <c r="R326">
        <v>-0.11999999999999995</v>
      </c>
      <c r="S326">
        <v>0</v>
      </c>
      <c r="T326" s="57">
        <f t="shared" si="49"/>
        <v>6.8669527896995704E-3</v>
      </c>
      <c r="U326">
        <v>7.0000000000000034E-2</v>
      </c>
      <c r="V326">
        <v>8</v>
      </c>
      <c r="Y326" s="61">
        <v>44686</v>
      </c>
      <c r="Z326" s="57">
        <f t="shared" si="53"/>
        <v>-7.8282534577794424E-2</v>
      </c>
      <c r="AA326" s="57">
        <f t="shared" si="54"/>
        <v>-8.8983512507190443E-2</v>
      </c>
      <c r="AB326" s="57">
        <f t="shared" si="55"/>
        <v>-8.2887648711798528E-3</v>
      </c>
      <c r="AC326" s="57">
        <f t="shared" si="56"/>
        <v>-5.8921240209691104E-2</v>
      </c>
      <c r="AD326" s="57">
        <f t="shared" si="57"/>
        <v>-4.5511066625036567E-2</v>
      </c>
    </row>
    <row r="327" spans="1:30" x14ac:dyDescent="0.35">
      <c r="A327" s="61">
        <v>44685</v>
      </c>
      <c r="B327">
        <v>203.34</v>
      </c>
      <c r="C327">
        <v>317.54000000000002</v>
      </c>
      <c r="D327">
        <v>167.59</v>
      </c>
      <c r="E327">
        <v>99.42</v>
      </c>
      <c r="F327">
        <v>289.98</v>
      </c>
      <c r="I327" s="61">
        <v>44685</v>
      </c>
      <c r="J327" s="57">
        <f t="shared" si="51"/>
        <v>3.6662760005981204E-2</v>
      </c>
      <c r="K327" s="57">
        <f t="shared" si="51"/>
        <v>4.6606997586192966E-2</v>
      </c>
      <c r="L327" s="57">
        <f t="shared" si="51"/>
        <v>3.0904058982097051E-2</v>
      </c>
      <c r="M327" s="57">
        <f t="shared" si="51"/>
        <v>8.7066242158491222E-2</v>
      </c>
      <c r="N327" s="57">
        <f t="shared" si="51"/>
        <v>2.8685330459917238E-2</v>
      </c>
      <c r="O327" s="57">
        <f t="shared" si="52"/>
        <v>4.1844268931099438E-2</v>
      </c>
      <c r="Q327" s="92">
        <f t="shared" si="50"/>
        <v>8.5836909871244631E-4</v>
      </c>
      <c r="R327">
        <v>-0.10999999999999996</v>
      </c>
      <c r="S327">
        <v>1</v>
      </c>
      <c r="T327" s="57">
        <f t="shared" si="49"/>
        <v>8.5836909871244635E-3</v>
      </c>
      <c r="U327">
        <v>8.0000000000000029E-2</v>
      </c>
      <c r="V327">
        <v>10</v>
      </c>
      <c r="Y327" s="61">
        <v>44685</v>
      </c>
      <c r="Z327" s="57">
        <f t="shared" si="53"/>
        <v>3.4480026443361407E-2</v>
      </c>
      <c r="AA327" s="57">
        <f t="shared" si="54"/>
        <v>4.459478202305036E-2</v>
      </c>
      <c r="AB327" s="57">
        <f t="shared" si="55"/>
        <v>3.0582986404757307E-2</v>
      </c>
      <c r="AC327" s="57">
        <f t="shared" si="56"/>
        <v>8.5587456266426221E-2</v>
      </c>
      <c r="AD327" s="57">
        <f t="shared" si="57"/>
        <v>2.7705972418684794E-2</v>
      </c>
    </row>
    <row r="328" spans="1:30" x14ac:dyDescent="0.35">
      <c r="A328" s="61">
        <v>44684</v>
      </c>
      <c r="B328">
        <v>196.02</v>
      </c>
      <c r="C328">
        <v>303.08</v>
      </c>
      <c r="D328">
        <v>162.49</v>
      </c>
      <c r="E328">
        <v>91.13</v>
      </c>
      <c r="F328">
        <v>281.77999999999997</v>
      </c>
      <c r="I328" s="61">
        <v>44684</v>
      </c>
      <c r="J328" s="57">
        <f t="shared" si="51"/>
        <v>3.5262589241534907E-3</v>
      </c>
      <c r="K328" s="57">
        <f t="shared" si="51"/>
        <v>6.9529797045998999E-3</v>
      </c>
      <c r="L328" s="57">
        <f t="shared" si="51"/>
        <v>1.7006368157040735E-2</v>
      </c>
      <c r="M328" s="57">
        <f t="shared" si="51"/>
        <v>1.4256748077847601E-2</v>
      </c>
      <c r="N328" s="57">
        <f t="shared" si="51"/>
        <v>-9.5011752265503104E-3</v>
      </c>
      <c r="O328" s="57">
        <f t="shared" si="52"/>
        <v>8.1997162270354973E-3</v>
      </c>
      <c r="Q328" s="92">
        <f t="shared" si="50"/>
        <v>0</v>
      </c>
      <c r="R328">
        <v>-9.9999999999999964E-2</v>
      </c>
      <c r="S328">
        <v>0</v>
      </c>
      <c r="T328" s="57">
        <f t="shared" si="49"/>
        <v>8.5836909871244631E-4</v>
      </c>
      <c r="U328">
        <v>9.0000000000000024E-2</v>
      </c>
      <c r="V328">
        <v>1</v>
      </c>
      <c r="Y328" s="61">
        <v>44684</v>
      </c>
      <c r="Z328" s="57">
        <f t="shared" si="53"/>
        <v>1.3435253615336927E-3</v>
      </c>
      <c r="AA328" s="57">
        <f t="shared" si="54"/>
        <v>4.9407641414572906E-3</v>
      </c>
      <c r="AB328" s="57">
        <f t="shared" si="55"/>
        <v>1.6685295579700991E-2</v>
      </c>
      <c r="AC328" s="57">
        <f t="shared" si="56"/>
        <v>1.2777962185782601E-2</v>
      </c>
      <c r="AD328" s="57">
        <f t="shared" si="57"/>
        <v>-1.0480533267782756E-2</v>
      </c>
    </row>
    <row r="329" spans="1:30" x14ac:dyDescent="0.35">
      <c r="A329" s="61">
        <v>44683</v>
      </c>
      <c r="B329">
        <v>195.33</v>
      </c>
      <c r="C329">
        <v>300.98</v>
      </c>
      <c r="D329">
        <v>159.75</v>
      </c>
      <c r="E329">
        <v>89.84</v>
      </c>
      <c r="F329">
        <v>284.47000000000003</v>
      </c>
      <c r="I329" s="61">
        <v>44683</v>
      </c>
      <c r="J329" s="57">
        <f t="shared" si="51"/>
        <v>5.1797292015684837E-2</v>
      </c>
      <c r="K329" s="57">
        <f t="shared" si="51"/>
        <v>3.6301196780571789E-2</v>
      </c>
      <c r="L329" s="57">
        <f t="shared" si="51"/>
        <v>1.9468410852248538E-2</v>
      </c>
      <c r="M329" s="57">
        <f t="shared" si="51"/>
        <v>4.9280043713398065E-2</v>
      </c>
      <c r="N329" s="57">
        <f t="shared" si="51"/>
        <v>2.4734797190186706E-2</v>
      </c>
      <c r="O329" s="57">
        <f t="shared" si="52"/>
        <v>3.5730100149610963E-2</v>
      </c>
      <c r="Q329" s="92">
        <f t="shared" si="50"/>
        <v>8.5836909871244631E-4</v>
      </c>
      <c r="R329">
        <v>-8.9999999999999969E-2</v>
      </c>
      <c r="S329">
        <v>1</v>
      </c>
      <c r="T329" s="57">
        <f t="shared" si="49"/>
        <v>8.5836909871244631E-4</v>
      </c>
      <c r="U329">
        <v>0.10000000000000002</v>
      </c>
      <c r="V329">
        <v>1</v>
      </c>
      <c r="Y329" s="61">
        <v>44683</v>
      </c>
      <c r="Z329" s="57">
        <f t="shared" si="53"/>
        <v>4.961455845306504E-2</v>
      </c>
      <c r="AA329" s="57">
        <f t="shared" si="54"/>
        <v>3.4288981217429182E-2</v>
      </c>
      <c r="AB329" s="57">
        <f t="shared" si="55"/>
        <v>1.9147338274908794E-2</v>
      </c>
      <c r="AC329" s="57">
        <f t="shared" si="56"/>
        <v>4.7801257821333064E-2</v>
      </c>
      <c r="AD329" s="57">
        <f t="shared" si="57"/>
        <v>2.3755439148954262E-2</v>
      </c>
    </row>
    <row r="330" spans="1:30" x14ac:dyDescent="0.35">
      <c r="A330" s="61">
        <v>44680</v>
      </c>
      <c r="B330">
        <v>185.47</v>
      </c>
      <c r="C330">
        <v>290.25</v>
      </c>
      <c r="D330">
        <v>156.66999999999999</v>
      </c>
      <c r="E330">
        <v>85.52</v>
      </c>
      <c r="F330">
        <v>277.52</v>
      </c>
      <c r="I330" s="61">
        <v>44680</v>
      </c>
      <c r="J330" s="57">
        <f t="shared" si="51"/>
        <v>-6.4464382410499149E-2</v>
      </c>
      <c r="K330" s="57">
        <f t="shared" si="51"/>
        <v>-7.7220460939102778E-3</v>
      </c>
      <c r="L330" s="57">
        <f t="shared" si="51"/>
        <v>-3.2157515611849645E-2</v>
      </c>
      <c r="M330" s="57">
        <f t="shared" si="51"/>
        <v>-4.7051382215936556E-2</v>
      </c>
      <c r="N330" s="57">
        <f t="shared" si="51"/>
        <v>-4.2711243645094404E-2</v>
      </c>
      <c r="O330" s="57">
        <f t="shared" si="52"/>
        <v>-2.7156958939084989E-2</v>
      </c>
      <c r="Q330" s="92">
        <f t="shared" si="50"/>
        <v>3.4334763948497852E-3</v>
      </c>
      <c r="R330">
        <v>-7.9999999999999974E-2</v>
      </c>
      <c r="S330">
        <v>4</v>
      </c>
      <c r="T330" s="57">
        <f t="shared" si="49"/>
        <v>1.7167381974248926E-3</v>
      </c>
      <c r="U330">
        <v>0.11000000000000001</v>
      </c>
      <c r="V330">
        <v>2</v>
      </c>
      <c r="Y330" s="61">
        <v>44680</v>
      </c>
      <c r="Z330" s="57">
        <f t="shared" si="53"/>
        <v>-6.6647115973118953E-2</v>
      </c>
      <c r="AA330" s="57">
        <f t="shared" si="54"/>
        <v>-9.7342616570528871E-3</v>
      </c>
      <c r="AB330" s="57">
        <f t="shared" si="55"/>
        <v>-3.2478588189189389E-2</v>
      </c>
      <c r="AC330" s="57">
        <f t="shared" si="56"/>
        <v>-4.8530168108001558E-2</v>
      </c>
      <c r="AD330" s="57">
        <f t="shared" si="57"/>
        <v>-4.3690601686326852E-2</v>
      </c>
    </row>
    <row r="331" spans="1:30" x14ac:dyDescent="0.35">
      <c r="A331" s="61">
        <v>44679</v>
      </c>
      <c r="B331">
        <v>197.82</v>
      </c>
      <c r="C331">
        <v>292.5</v>
      </c>
      <c r="D331">
        <v>161.79</v>
      </c>
      <c r="E331">
        <v>89.64</v>
      </c>
      <c r="F331">
        <v>289.63</v>
      </c>
      <c r="I331" s="61">
        <v>44679</v>
      </c>
      <c r="J331" s="57">
        <f t="shared" si="51"/>
        <v>7.1606883420620285E-2</v>
      </c>
      <c r="K331" s="57">
        <f t="shared" si="51"/>
        <v>-4.5707348395005488E-3</v>
      </c>
      <c r="L331" s="57">
        <f t="shared" si="51"/>
        <v>3.4905911448821797E-2</v>
      </c>
      <c r="M331" s="57">
        <f t="shared" si="51"/>
        <v>5.4209776921454247E-2</v>
      </c>
      <c r="N331" s="57">
        <f t="shared" si="51"/>
        <v>2.2380265511675688E-2</v>
      </c>
      <c r="O331" s="57">
        <f t="shared" si="52"/>
        <v>2.2543210252184302E-2</v>
      </c>
      <c r="Q331" s="92">
        <f t="shared" si="50"/>
        <v>6.0085836909871248E-3</v>
      </c>
      <c r="R331">
        <v>-6.9999999999999979E-2</v>
      </c>
      <c r="S331">
        <v>7</v>
      </c>
      <c r="T331" s="57">
        <f t="shared" si="49"/>
        <v>0</v>
      </c>
      <c r="U331">
        <v>0.12000000000000001</v>
      </c>
      <c r="V331">
        <v>0</v>
      </c>
      <c r="Y331" s="61">
        <v>44679</v>
      </c>
      <c r="Z331" s="57">
        <f t="shared" si="53"/>
        <v>6.9424149858000481E-2</v>
      </c>
      <c r="AA331" s="57">
        <f t="shared" si="54"/>
        <v>-6.5829504026431573E-3</v>
      </c>
      <c r="AB331" s="57">
        <f t="shared" si="55"/>
        <v>3.4584838871482053E-2</v>
      </c>
      <c r="AC331" s="57">
        <f t="shared" si="56"/>
        <v>5.2730991029389246E-2</v>
      </c>
      <c r="AD331" s="57">
        <f t="shared" si="57"/>
        <v>2.1400907470443244E-2</v>
      </c>
    </row>
    <row r="332" spans="1:30" x14ac:dyDescent="0.35">
      <c r="A332" s="61">
        <v>44678</v>
      </c>
      <c r="B332">
        <v>184.15</v>
      </c>
      <c r="C332">
        <v>293.83999999999997</v>
      </c>
      <c r="D332">
        <v>156.24</v>
      </c>
      <c r="E332">
        <v>84.91</v>
      </c>
      <c r="F332">
        <v>283.22000000000003</v>
      </c>
      <c r="I332" s="61">
        <v>44678</v>
      </c>
      <c r="J332" s="57">
        <f t="shared" si="51"/>
        <v>-2.0052818267719957E-2</v>
      </c>
      <c r="K332" s="57">
        <f t="shared" si="51"/>
        <v>5.802262088747301E-3</v>
      </c>
      <c r="L332" s="57">
        <f t="shared" si="51"/>
        <v>-1.8543983317080113E-3</v>
      </c>
      <c r="M332" s="57">
        <f t="shared" si="51"/>
        <v>-2.9399680140066052E-3</v>
      </c>
      <c r="N332" s="57">
        <f t="shared" si="51"/>
        <v>4.6987538763099565E-2</v>
      </c>
      <c r="O332" s="57">
        <f t="shared" si="52"/>
        <v>-6.3331452606493104E-5</v>
      </c>
      <c r="Q332" s="92">
        <f t="shared" si="50"/>
        <v>1.0300429184549357E-2</v>
      </c>
      <c r="R332">
        <v>-5.9999999999999977E-2</v>
      </c>
      <c r="S332">
        <v>12</v>
      </c>
      <c r="T332" s="57">
        <f t="shared" si="49"/>
        <v>0</v>
      </c>
      <c r="U332">
        <v>0.13</v>
      </c>
      <c r="V332">
        <v>0</v>
      </c>
      <c r="Y332" s="61">
        <v>44678</v>
      </c>
      <c r="Z332" s="57">
        <f t="shared" si="53"/>
        <v>-2.2235551830339755E-2</v>
      </c>
      <c r="AA332" s="57">
        <f t="shared" si="54"/>
        <v>3.7900465256046922E-3</v>
      </c>
      <c r="AB332" s="57">
        <f t="shared" si="55"/>
        <v>-2.1754709090477564E-3</v>
      </c>
      <c r="AC332" s="57">
        <f t="shared" si="56"/>
        <v>-4.4187539060716041E-3</v>
      </c>
      <c r="AD332" s="57">
        <f t="shared" si="57"/>
        <v>4.6008180721867117E-2</v>
      </c>
    </row>
    <row r="333" spans="1:30" x14ac:dyDescent="0.35">
      <c r="A333" s="61">
        <v>44677</v>
      </c>
      <c r="B333">
        <v>187.88</v>
      </c>
      <c r="C333">
        <v>292.14</v>
      </c>
      <c r="D333">
        <v>156.53</v>
      </c>
      <c r="E333">
        <v>85.16</v>
      </c>
      <c r="F333">
        <v>270.22000000000003</v>
      </c>
      <c r="I333" s="61">
        <v>44677</v>
      </c>
      <c r="J333" s="57">
        <f t="shared" si="51"/>
        <v>-5.7601861028221818E-2</v>
      </c>
      <c r="K333" s="57">
        <f t="shared" si="51"/>
        <v>-0.12991786821056975</v>
      </c>
      <c r="L333" s="57">
        <f t="shared" si="51"/>
        <v>-6.1142792863578413E-3</v>
      </c>
      <c r="M333" s="57">
        <f t="shared" si="51"/>
        <v>-6.2915257434197652E-2</v>
      </c>
      <c r="N333" s="57">
        <f t="shared" si="51"/>
        <v>-3.8121289243146617E-2</v>
      </c>
      <c r="O333" s="57">
        <f t="shared" si="52"/>
        <v>-8.2316447120837813E-2</v>
      </c>
      <c r="Q333" s="92">
        <f t="shared" si="50"/>
        <v>8.5836909871244635E-3</v>
      </c>
      <c r="R333">
        <v>-4.9999999999999975E-2</v>
      </c>
      <c r="S333">
        <v>10</v>
      </c>
      <c r="T333" s="57">
        <f t="shared" si="49"/>
        <v>0</v>
      </c>
      <c r="U333">
        <v>0.14000000000000001</v>
      </c>
      <c r="V333">
        <v>0</v>
      </c>
      <c r="Y333" s="61">
        <v>44677</v>
      </c>
      <c r="Z333" s="57">
        <f t="shared" si="53"/>
        <v>-5.9784594590841615E-2</v>
      </c>
      <c r="AA333" s="57">
        <f t="shared" si="54"/>
        <v>-0.13193008377371235</v>
      </c>
      <c r="AB333" s="57">
        <f t="shared" si="55"/>
        <v>-6.4353518636975863E-3</v>
      </c>
      <c r="AC333" s="57">
        <f t="shared" si="56"/>
        <v>-6.4394043326262654E-2</v>
      </c>
      <c r="AD333" s="57">
        <f t="shared" si="57"/>
        <v>-3.9100647284379064E-2</v>
      </c>
    </row>
    <row r="334" spans="1:30" x14ac:dyDescent="0.35">
      <c r="A334" s="61">
        <v>44676</v>
      </c>
      <c r="B334">
        <v>199.02</v>
      </c>
      <c r="C334">
        <v>332.67</v>
      </c>
      <c r="D334">
        <v>157.49</v>
      </c>
      <c r="E334">
        <v>90.69</v>
      </c>
      <c r="F334">
        <v>280.72000000000003</v>
      </c>
      <c r="I334" s="61">
        <v>44676</v>
      </c>
      <c r="J334" s="57">
        <f t="shared" si="51"/>
        <v>1.9636828560392203E-2</v>
      </c>
      <c r="K334" s="57">
        <f t="shared" si="51"/>
        <v>-7.0392239023062452E-3</v>
      </c>
      <c r="L334" s="57">
        <f t="shared" si="51"/>
        <v>-2.1731793558327765E-2</v>
      </c>
      <c r="M334" s="57">
        <f t="shared" si="51"/>
        <v>2.8520638045635358E-2</v>
      </c>
      <c r="N334" s="57">
        <f t="shared" si="51"/>
        <v>2.4120141829283414E-2</v>
      </c>
      <c r="O334" s="57">
        <f t="shared" si="52"/>
        <v>-2.6857596017390421E-3</v>
      </c>
      <c r="Q334" s="92">
        <f t="shared" si="50"/>
        <v>2.575107296137339E-2</v>
      </c>
      <c r="R334">
        <v>-3.9999999999999973E-2</v>
      </c>
      <c r="S334">
        <v>30</v>
      </c>
      <c r="T334" s="57">
        <f t="shared" si="49"/>
        <v>0</v>
      </c>
      <c r="U334">
        <v>0.15000000000000002</v>
      </c>
      <c r="V334">
        <v>0</v>
      </c>
      <c r="Y334" s="61">
        <v>44676</v>
      </c>
      <c r="Z334" s="57">
        <f t="shared" si="53"/>
        <v>1.7454094997772406E-2</v>
      </c>
      <c r="AA334" s="57">
        <f t="shared" si="54"/>
        <v>-9.0514394654488545E-3</v>
      </c>
      <c r="AB334" s="57">
        <f t="shared" si="55"/>
        <v>-2.2052866135667509E-2</v>
      </c>
      <c r="AC334" s="57">
        <f t="shared" si="56"/>
        <v>2.7041852153570359E-2</v>
      </c>
      <c r="AD334" s="57">
        <f t="shared" si="57"/>
        <v>2.314078378805097E-2</v>
      </c>
    </row>
    <row r="335" spans="1:30" x14ac:dyDescent="0.35">
      <c r="A335" s="61">
        <v>44673</v>
      </c>
      <c r="B335">
        <v>195.15</v>
      </c>
      <c r="C335">
        <v>335.02</v>
      </c>
      <c r="D335">
        <v>160.94999999999999</v>
      </c>
      <c r="E335">
        <v>88.14</v>
      </c>
      <c r="F335">
        <v>274.02999999999997</v>
      </c>
      <c r="I335" s="61">
        <v>44673</v>
      </c>
      <c r="J335" s="57">
        <f t="shared" si="51"/>
        <v>-3.3657265285403762E-2</v>
      </c>
      <c r="K335" s="57">
        <f t="shared" si="51"/>
        <v>-3.6944387152415626E-3</v>
      </c>
      <c r="L335" s="57">
        <f t="shared" si="51"/>
        <v>-2.2303016432749862E-2</v>
      </c>
      <c r="M335" s="57">
        <f t="shared" si="51"/>
        <v>-1.9215153815727078E-2</v>
      </c>
      <c r="N335" s="57">
        <f t="shared" si="51"/>
        <v>-2.4440694607481002E-2</v>
      </c>
      <c r="O335" s="57">
        <f t="shared" si="52"/>
        <v>-1.5130999480796494E-2</v>
      </c>
      <c r="Q335" s="92">
        <f t="shared" si="50"/>
        <v>4.034334763948498E-2</v>
      </c>
      <c r="R335">
        <v>-2.9999999999999971E-2</v>
      </c>
      <c r="S335">
        <v>47</v>
      </c>
      <c r="T335" s="57">
        <f t="shared" si="49"/>
        <v>0</v>
      </c>
      <c r="U335">
        <v>0.16000000000000003</v>
      </c>
      <c r="V335">
        <v>0</v>
      </c>
      <c r="Y335" s="61">
        <v>44673</v>
      </c>
      <c r="Z335" s="57">
        <f t="shared" si="53"/>
        <v>-3.5839998848023559E-2</v>
      </c>
      <c r="AA335" s="57">
        <f t="shared" si="54"/>
        <v>-5.7066542783841719E-3</v>
      </c>
      <c r="AB335" s="57">
        <f t="shared" si="55"/>
        <v>-2.2624089010089606E-2</v>
      </c>
      <c r="AC335" s="57">
        <f t="shared" si="56"/>
        <v>-2.0693939707792076E-2</v>
      </c>
      <c r="AD335" s="57">
        <f t="shared" si="57"/>
        <v>-2.5420052648713446E-2</v>
      </c>
    </row>
    <row r="336" spans="1:30" x14ac:dyDescent="0.35">
      <c r="A336" s="61">
        <v>44672</v>
      </c>
      <c r="B336">
        <v>201.83</v>
      </c>
      <c r="C336">
        <v>336.26</v>
      </c>
      <c r="D336">
        <v>164.58</v>
      </c>
      <c r="E336">
        <v>89.85</v>
      </c>
      <c r="F336">
        <v>280.81</v>
      </c>
      <c r="I336" s="61">
        <v>44672</v>
      </c>
      <c r="J336" s="57">
        <f t="shared" si="51"/>
        <v>-6.2374709257873161E-2</v>
      </c>
      <c r="K336" s="57">
        <f t="shared" si="51"/>
        <v>3.1815852907356106E-2</v>
      </c>
      <c r="L336" s="57">
        <f t="shared" si="51"/>
        <v>-4.717436021620558E-2</v>
      </c>
      <c r="M336" s="57">
        <f t="shared" si="51"/>
        <v>-4.5365912366416468E-2</v>
      </c>
      <c r="N336" s="57">
        <f t="shared" si="51"/>
        <v>-1.9571476474826953E-2</v>
      </c>
      <c r="O336" s="57">
        <f t="shared" si="52"/>
        <v>-9.2020944461565571E-3</v>
      </c>
      <c r="Q336" s="92">
        <f t="shared" si="50"/>
        <v>5.8369098712446353E-2</v>
      </c>
      <c r="R336">
        <v>-1.9999999999999969E-2</v>
      </c>
      <c r="S336">
        <v>68</v>
      </c>
      <c r="T336" s="57">
        <f t="shared" si="49"/>
        <v>8.5836909871244631E-4</v>
      </c>
      <c r="U336">
        <v>0.17000000000000004</v>
      </c>
      <c r="V336">
        <v>1</v>
      </c>
      <c r="Y336" s="61">
        <v>44672</v>
      </c>
      <c r="Z336" s="57">
        <f t="shared" si="53"/>
        <v>-6.4557442820492958E-2</v>
      </c>
      <c r="AA336" s="57">
        <f t="shared" si="54"/>
        <v>2.9803637344213495E-2</v>
      </c>
      <c r="AB336" s="57">
        <f t="shared" si="55"/>
        <v>-4.7495432793545324E-2</v>
      </c>
      <c r="AC336" s="57">
        <f t="shared" si="56"/>
        <v>-4.6844698258481469E-2</v>
      </c>
      <c r="AD336" s="57">
        <f t="shared" si="57"/>
        <v>-2.0550834516059397E-2</v>
      </c>
    </row>
    <row r="337" spans="1:30" ht="15" thickBot="1" x14ac:dyDescent="0.4">
      <c r="A337" s="61">
        <v>44671</v>
      </c>
      <c r="B337">
        <v>214.82</v>
      </c>
      <c r="C337">
        <v>325.73</v>
      </c>
      <c r="D337">
        <v>172.53</v>
      </c>
      <c r="E337">
        <v>94.02</v>
      </c>
      <c r="F337">
        <v>286.36</v>
      </c>
      <c r="I337" s="61">
        <v>44671</v>
      </c>
      <c r="J337" s="57">
        <f t="shared" si="51"/>
        <v>-3.2786819553932485E-2</v>
      </c>
      <c r="K337" s="57">
        <f t="shared" si="51"/>
        <v>-5.0844969915957966E-2</v>
      </c>
      <c r="L337" s="57">
        <f t="shared" si="51"/>
        <v>4.0655184351185911E-3</v>
      </c>
      <c r="M337" s="57">
        <f t="shared" si="51"/>
        <v>-3.0481542908532236E-2</v>
      </c>
      <c r="N337" s="57">
        <f t="shared" si="51"/>
        <v>3.7085023085299436E-3</v>
      </c>
      <c r="O337" s="57">
        <f t="shared" si="52"/>
        <v>-3.2423060176619105E-2</v>
      </c>
      <c r="Q337" s="92">
        <f t="shared" si="50"/>
        <v>0.11416309012875536</v>
      </c>
      <c r="R337">
        <v>-9.999999999999969E-3</v>
      </c>
      <c r="S337">
        <v>133</v>
      </c>
      <c r="U337" s="89"/>
      <c r="V337" s="89">
        <f>SUM(V298:V336)</f>
        <v>1165</v>
      </c>
      <c r="Y337" s="61">
        <v>44671</v>
      </c>
      <c r="Z337" s="57">
        <f t="shared" si="53"/>
        <v>-3.4969553116552282E-2</v>
      </c>
      <c r="AA337" s="57">
        <f t="shared" si="54"/>
        <v>-5.2857185479100573E-2</v>
      </c>
      <c r="AB337" s="57">
        <f t="shared" si="55"/>
        <v>3.7444458577788461E-3</v>
      </c>
      <c r="AC337" s="57">
        <f t="shared" si="56"/>
        <v>-3.1960328800597237E-2</v>
      </c>
      <c r="AD337" s="57">
        <f t="shared" si="57"/>
        <v>2.7291442672974986E-3</v>
      </c>
    </row>
    <row r="338" spans="1:30" x14ac:dyDescent="0.35">
      <c r="A338" s="61">
        <v>44670</v>
      </c>
      <c r="B338">
        <v>221.98</v>
      </c>
      <c r="C338">
        <v>342.72</v>
      </c>
      <c r="D338">
        <v>171.83</v>
      </c>
      <c r="E338">
        <v>96.93</v>
      </c>
      <c r="F338">
        <v>285.3</v>
      </c>
      <c r="I338" s="61">
        <v>44670</v>
      </c>
      <c r="J338" s="57">
        <f t="shared" si="51"/>
        <v>1.8872345663568223E-2</v>
      </c>
      <c r="K338" s="57">
        <f t="shared" si="51"/>
        <v>2.3499930094710787E-2</v>
      </c>
      <c r="L338" s="57">
        <f t="shared" si="51"/>
        <v>-1.1917299435323525E-2</v>
      </c>
      <c r="M338" s="57">
        <f t="shared" si="51"/>
        <v>3.1865184234060498E-2</v>
      </c>
      <c r="N338" s="57">
        <f t="shared" si="51"/>
        <v>1.6896234550744696E-2</v>
      </c>
      <c r="O338" s="57">
        <f t="shared" si="52"/>
        <v>1.4713781858356348E-2</v>
      </c>
      <c r="Q338" s="92">
        <f t="shared" si="50"/>
        <v>0.19399141630901287</v>
      </c>
      <c r="R338">
        <v>3.1225022567582528E-17</v>
      </c>
      <c r="S338">
        <v>226</v>
      </c>
      <c r="Y338" s="61">
        <v>44670</v>
      </c>
      <c r="Z338" s="57">
        <f t="shared" si="53"/>
        <v>1.6689612100948426E-2</v>
      </c>
      <c r="AA338" s="57">
        <f t="shared" si="54"/>
        <v>2.1487714531568176E-2</v>
      </c>
      <c r="AB338" s="57">
        <f t="shared" si="55"/>
        <v>-1.2238372012663271E-2</v>
      </c>
      <c r="AC338" s="57">
        <f t="shared" si="56"/>
        <v>3.03863983419955E-2</v>
      </c>
      <c r="AD338" s="57">
        <f t="shared" si="57"/>
        <v>1.5916876509512252E-2</v>
      </c>
    </row>
    <row r="339" spans="1:30" x14ac:dyDescent="0.35">
      <c r="A339" s="61">
        <v>44669</v>
      </c>
      <c r="B339">
        <v>217.83</v>
      </c>
      <c r="C339">
        <v>334.76</v>
      </c>
      <c r="D339">
        <v>173.89</v>
      </c>
      <c r="E339">
        <v>93.89</v>
      </c>
      <c r="F339">
        <v>280.52</v>
      </c>
      <c r="I339" s="61">
        <v>44669</v>
      </c>
      <c r="J339" s="57">
        <f t="shared" si="51"/>
        <v>2.4396553954829397E-2</v>
      </c>
      <c r="K339" s="57">
        <f t="shared" si="51"/>
        <v>1.9394656996492902E-2</v>
      </c>
      <c r="L339" s="57">
        <f t="shared" si="51"/>
        <v>1.3315005096447828E-2</v>
      </c>
      <c r="M339" s="57">
        <f t="shared" si="51"/>
        <v>8.8794378539536374E-3</v>
      </c>
      <c r="N339" s="57">
        <f t="shared" si="51"/>
        <v>2.4627477424636591E-3</v>
      </c>
      <c r="O339" s="57">
        <f t="shared" si="52"/>
        <v>1.8132874260477085E-2</v>
      </c>
      <c r="Q339" s="92">
        <f t="shared" si="50"/>
        <v>0.18454935622317598</v>
      </c>
      <c r="R339">
        <v>1.0000000000000031E-2</v>
      </c>
      <c r="S339">
        <v>215</v>
      </c>
      <c r="Y339" s="61">
        <v>44669</v>
      </c>
      <c r="Z339" s="57">
        <f t="shared" si="53"/>
        <v>2.22138203922096E-2</v>
      </c>
      <c r="AA339" s="57">
        <f t="shared" si="54"/>
        <v>1.7382441433350292E-2</v>
      </c>
      <c r="AB339" s="57">
        <f t="shared" si="55"/>
        <v>1.2993932519108083E-2</v>
      </c>
      <c r="AC339" s="57">
        <f t="shared" si="56"/>
        <v>7.4006519618886385E-3</v>
      </c>
      <c r="AD339" s="57">
        <f t="shared" si="57"/>
        <v>1.4833897012312138E-3</v>
      </c>
    </row>
    <row r="340" spans="1:30" x14ac:dyDescent="0.35">
      <c r="A340" s="61">
        <v>44665</v>
      </c>
      <c r="B340">
        <v>212.58</v>
      </c>
      <c r="C340">
        <v>328.33</v>
      </c>
      <c r="D340">
        <v>171.59</v>
      </c>
      <c r="E340">
        <v>93.06</v>
      </c>
      <c r="F340">
        <v>279.83</v>
      </c>
      <c r="I340" s="61">
        <v>44665</v>
      </c>
      <c r="J340" s="57">
        <f t="shared" si="51"/>
        <v>-4.3494119772048978E-2</v>
      </c>
      <c r="K340" s="57">
        <f t="shared" si="51"/>
        <v>-3.7247251633469577E-2</v>
      </c>
      <c r="L340" s="57">
        <f t="shared" si="51"/>
        <v>-4.6611898530811218E-4</v>
      </c>
      <c r="M340" s="57">
        <f t="shared" si="51"/>
        <v>-4.9066445425506179E-2</v>
      </c>
      <c r="N340" s="57">
        <f t="shared" si="51"/>
        <v>-2.7457888531987582E-2</v>
      </c>
      <c r="O340" s="57">
        <f t="shared" si="52"/>
        <v>-3.0368592129739195E-2</v>
      </c>
      <c r="Q340" s="92">
        <f t="shared" si="50"/>
        <v>0.14763948497854076</v>
      </c>
      <c r="R340">
        <v>2.0000000000000032E-2</v>
      </c>
      <c r="S340">
        <v>172</v>
      </c>
      <c r="Y340" s="61">
        <v>44665</v>
      </c>
      <c r="Z340" s="57">
        <f t="shared" si="53"/>
        <v>-4.5676853334668775E-2</v>
      </c>
      <c r="AA340" s="57">
        <f t="shared" si="54"/>
        <v>-3.9259467196612184E-2</v>
      </c>
      <c r="AB340" s="57">
        <f t="shared" si="55"/>
        <v>-7.8719156264785725E-4</v>
      </c>
      <c r="AC340" s="57">
        <f t="shared" si="56"/>
        <v>-5.0545231317571181E-2</v>
      </c>
      <c r="AD340" s="57">
        <f t="shared" si="57"/>
        <v>-2.8437246573220026E-2</v>
      </c>
    </row>
    <row r="341" spans="1:30" x14ac:dyDescent="0.35">
      <c r="A341" s="61">
        <v>44664</v>
      </c>
      <c r="B341">
        <v>222.03</v>
      </c>
      <c r="C341">
        <v>340.79</v>
      </c>
      <c r="D341">
        <v>171.67</v>
      </c>
      <c r="E341">
        <v>97.74</v>
      </c>
      <c r="F341">
        <v>287.62</v>
      </c>
      <c r="I341" s="61">
        <v>44664</v>
      </c>
      <c r="J341" s="57">
        <f t="shared" si="51"/>
        <v>3.1988450542699928E-2</v>
      </c>
      <c r="K341" s="57">
        <f t="shared" si="51"/>
        <v>3.5269493157637728E-2</v>
      </c>
      <c r="L341" s="57">
        <f t="shared" si="51"/>
        <v>1.5616144512701116E-2</v>
      </c>
      <c r="M341" s="57">
        <f t="shared" si="51"/>
        <v>2.7381922290664145E-2</v>
      </c>
      <c r="N341" s="57">
        <f t="shared" si="51"/>
        <v>1.9520350194139325E-2</v>
      </c>
      <c r="O341" s="57">
        <f t="shared" si="52"/>
        <v>2.9426460508490477E-2</v>
      </c>
      <c r="Q341" s="92">
        <f t="shared" si="50"/>
        <v>8.7553648068669526E-2</v>
      </c>
      <c r="R341">
        <v>3.0000000000000034E-2</v>
      </c>
      <c r="S341">
        <v>102</v>
      </c>
      <c r="Y341" s="61">
        <v>44664</v>
      </c>
      <c r="Z341" s="57">
        <f t="shared" si="53"/>
        <v>2.9805716980080131E-2</v>
      </c>
      <c r="AA341" s="57">
        <f t="shared" si="54"/>
        <v>3.3257277594495122E-2</v>
      </c>
      <c r="AB341" s="57">
        <f t="shared" si="55"/>
        <v>1.529507193536137E-2</v>
      </c>
      <c r="AC341" s="57">
        <f t="shared" si="56"/>
        <v>2.5903136398599147E-2</v>
      </c>
      <c r="AD341" s="57">
        <f t="shared" si="57"/>
        <v>1.8540992152906881E-2</v>
      </c>
    </row>
    <row r="342" spans="1:30" x14ac:dyDescent="0.35">
      <c r="A342" s="61">
        <v>44663</v>
      </c>
      <c r="B342">
        <v>215.04</v>
      </c>
      <c r="C342">
        <v>328.98</v>
      </c>
      <c r="D342">
        <v>169.01</v>
      </c>
      <c r="E342">
        <v>95.1</v>
      </c>
      <c r="F342">
        <v>282.06</v>
      </c>
      <c r="I342" s="61">
        <v>44663</v>
      </c>
      <c r="J342" s="57">
        <f t="shared" si="51"/>
        <v>-1.9023627058842838E-2</v>
      </c>
      <c r="K342" s="57">
        <f t="shared" si="51"/>
        <v>1.1218384782601103E-2</v>
      </c>
      <c r="L342" s="57">
        <f t="shared" si="51"/>
        <v>2.062421788960488E-2</v>
      </c>
      <c r="M342" s="57">
        <f t="shared" si="51"/>
        <v>-2.3589185439320277E-2</v>
      </c>
      <c r="N342" s="57">
        <f t="shared" si="51"/>
        <v>-1.1281230831182052E-2</v>
      </c>
      <c r="O342" s="57">
        <f t="shared" si="52"/>
        <v>5.2762056848611643E-3</v>
      </c>
      <c r="Q342" s="92">
        <f t="shared" si="50"/>
        <v>4.8927038626609444E-2</v>
      </c>
      <c r="R342">
        <v>4.0000000000000036E-2</v>
      </c>
      <c r="S342">
        <v>57</v>
      </c>
      <c r="Y342" s="61">
        <v>44663</v>
      </c>
      <c r="Z342" s="57">
        <f t="shared" si="53"/>
        <v>-2.1206360621462635E-2</v>
      </c>
      <c r="AA342" s="57">
        <f t="shared" si="54"/>
        <v>9.2061692194584949E-3</v>
      </c>
      <c r="AB342" s="57">
        <f t="shared" si="55"/>
        <v>2.0303145312265135E-2</v>
      </c>
      <c r="AC342" s="57">
        <f t="shared" si="56"/>
        <v>-2.5067971331385275E-2</v>
      </c>
      <c r="AD342" s="57">
        <f t="shared" si="57"/>
        <v>-1.2260588872414498E-2</v>
      </c>
    </row>
    <row r="343" spans="1:30" x14ac:dyDescent="0.35">
      <c r="A343" s="61">
        <v>44662</v>
      </c>
      <c r="B343">
        <v>219.17</v>
      </c>
      <c r="C343">
        <v>325.31</v>
      </c>
      <c r="D343">
        <v>165.56</v>
      </c>
      <c r="E343">
        <v>97.37</v>
      </c>
      <c r="F343">
        <v>285.26</v>
      </c>
      <c r="I343" s="61">
        <v>44662</v>
      </c>
      <c r="J343" s="57">
        <f t="shared" si="51"/>
        <v>-5.3392198874018623E-2</v>
      </c>
      <c r="K343" s="57">
        <f t="shared" si="51"/>
        <v>-4.9534963594560416E-2</v>
      </c>
      <c r="L343" s="57">
        <f t="shared" si="51"/>
        <v>-2.6052920665482551E-2</v>
      </c>
      <c r="M343" s="57">
        <f t="shared" si="51"/>
        <v>-3.6602361850594525E-2</v>
      </c>
      <c r="N343" s="57">
        <f t="shared" si="51"/>
        <v>-4.023007850454962E-2</v>
      </c>
      <c r="O343" s="57">
        <f t="shared" si="52"/>
        <v>-4.4328715768513986E-2</v>
      </c>
      <c r="Q343" s="92">
        <f t="shared" si="50"/>
        <v>2.7467811158798282E-2</v>
      </c>
      <c r="R343">
        <v>5.0000000000000037E-2</v>
      </c>
      <c r="S343">
        <v>32</v>
      </c>
      <c r="Y343" s="61">
        <v>44662</v>
      </c>
      <c r="Z343" s="57">
        <f t="shared" si="53"/>
        <v>-5.557493243663842E-2</v>
      </c>
      <c r="AA343" s="57">
        <f t="shared" si="54"/>
        <v>-5.1547179157703023E-2</v>
      </c>
      <c r="AB343" s="57">
        <f t="shared" si="55"/>
        <v>-2.6373993242822295E-2</v>
      </c>
      <c r="AC343" s="57">
        <f t="shared" si="56"/>
        <v>-3.8081147742659527E-2</v>
      </c>
      <c r="AD343" s="57">
        <f t="shared" si="57"/>
        <v>-4.1209436545782067E-2</v>
      </c>
    </row>
    <row r="344" spans="1:30" x14ac:dyDescent="0.35">
      <c r="A344" s="61">
        <v>44659</v>
      </c>
      <c r="B344">
        <v>231.19</v>
      </c>
      <c r="C344">
        <v>341.83</v>
      </c>
      <c r="D344">
        <v>169.93</v>
      </c>
      <c r="E344">
        <v>101</v>
      </c>
      <c r="F344">
        <v>296.97000000000003</v>
      </c>
      <c r="I344" s="61">
        <v>44659</v>
      </c>
      <c r="J344" s="57">
        <f t="shared" si="51"/>
        <v>-4.6028366772399666E-2</v>
      </c>
      <c r="K344" s="57">
        <f t="shared" si="51"/>
        <v>-3.051010868461302E-2</v>
      </c>
      <c r="L344" s="57">
        <f t="shared" si="51"/>
        <v>1.679415194466622E-2</v>
      </c>
      <c r="M344" s="57">
        <f t="shared" si="51"/>
        <v>-2.6574443829204195E-2</v>
      </c>
      <c r="N344" s="57">
        <f t="shared" si="51"/>
        <v>-1.4707622137587195E-2</v>
      </c>
      <c r="O344" s="57">
        <f t="shared" si="52"/>
        <v>-2.2430861194384588E-2</v>
      </c>
      <c r="Q344" s="92">
        <f t="shared" si="50"/>
        <v>1.8025751072961373E-2</v>
      </c>
      <c r="R344">
        <v>6.0000000000000039E-2</v>
      </c>
      <c r="S344">
        <v>21</v>
      </c>
      <c r="Y344" s="61">
        <v>44659</v>
      </c>
      <c r="Z344" s="57">
        <f t="shared" si="53"/>
        <v>-4.8211100335019463E-2</v>
      </c>
      <c r="AA344" s="57">
        <f t="shared" si="54"/>
        <v>-3.2522324247755627E-2</v>
      </c>
      <c r="AB344" s="57">
        <f t="shared" si="55"/>
        <v>1.6473079367326476E-2</v>
      </c>
      <c r="AC344" s="57">
        <f t="shared" si="56"/>
        <v>-2.8053229721269193E-2</v>
      </c>
      <c r="AD344" s="57">
        <f t="shared" si="57"/>
        <v>-1.5686980178819639E-2</v>
      </c>
    </row>
    <row r="345" spans="1:30" x14ac:dyDescent="0.35">
      <c r="A345" s="61">
        <v>44658</v>
      </c>
      <c r="B345">
        <v>242.08</v>
      </c>
      <c r="C345">
        <v>352.42</v>
      </c>
      <c r="D345">
        <v>167.1</v>
      </c>
      <c r="E345">
        <v>103.72</v>
      </c>
      <c r="F345">
        <v>301.37</v>
      </c>
      <c r="I345" s="61">
        <v>44658</v>
      </c>
      <c r="J345" s="57">
        <f t="shared" si="51"/>
        <v>-8.1868193553542926E-3</v>
      </c>
      <c r="K345" s="57">
        <f t="shared" si="51"/>
        <v>1.0927199639384757E-2</v>
      </c>
      <c r="L345" s="57">
        <f t="shared" si="51"/>
        <v>1.3799140355259238E-2</v>
      </c>
      <c r="M345" s="57">
        <f t="shared" si="51"/>
        <v>4.8218333544299425E-4</v>
      </c>
      <c r="N345" s="57">
        <f t="shared" si="51"/>
        <v>6.2243281819088902E-3</v>
      </c>
      <c r="O345" s="57">
        <f t="shared" si="52"/>
        <v>7.1900981404183651E-3</v>
      </c>
      <c r="Q345" s="92">
        <f t="shared" si="50"/>
        <v>6.8669527896995704E-3</v>
      </c>
      <c r="R345">
        <v>7.0000000000000034E-2</v>
      </c>
      <c r="S345">
        <v>8</v>
      </c>
      <c r="Y345" s="61">
        <v>44658</v>
      </c>
      <c r="Z345" s="57">
        <f t="shared" si="53"/>
        <v>-1.036955291797409E-2</v>
      </c>
      <c r="AA345" s="57">
        <f t="shared" si="54"/>
        <v>8.9149840762421488E-3</v>
      </c>
      <c r="AB345" s="57">
        <f t="shared" si="55"/>
        <v>1.3478067777919493E-2</v>
      </c>
      <c r="AC345" s="57">
        <f t="shared" si="56"/>
        <v>-9.9660255662200486E-4</v>
      </c>
      <c r="AD345" s="57">
        <f t="shared" si="57"/>
        <v>5.2449701406764452E-3</v>
      </c>
    </row>
    <row r="346" spans="1:30" x14ac:dyDescent="0.35">
      <c r="A346" s="61">
        <v>44657</v>
      </c>
      <c r="B346">
        <v>244.07</v>
      </c>
      <c r="C346">
        <v>348.59</v>
      </c>
      <c r="D346">
        <v>164.81</v>
      </c>
      <c r="E346">
        <v>103.67</v>
      </c>
      <c r="F346">
        <v>299.5</v>
      </c>
      <c r="I346" s="61">
        <v>44657</v>
      </c>
      <c r="J346" s="57">
        <f t="shared" si="51"/>
        <v>-6.0569187773893113E-2</v>
      </c>
      <c r="K346" s="57">
        <f t="shared" si="51"/>
        <v>-4.2570371984502461E-2</v>
      </c>
      <c r="L346" s="57">
        <f t="shared" si="51"/>
        <v>8.8369408297332471E-3</v>
      </c>
      <c r="M346" s="57">
        <f t="shared" si="51"/>
        <v>-2.99323975766034E-2</v>
      </c>
      <c r="N346" s="57">
        <f t="shared" si="51"/>
        <v>-3.729256807362593E-2</v>
      </c>
      <c r="O346" s="57">
        <f t="shared" si="52"/>
        <v>-3.413680263982595E-2</v>
      </c>
      <c r="Q346" s="92">
        <f t="shared" si="50"/>
        <v>8.5836909871244635E-3</v>
      </c>
      <c r="R346">
        <v>8.0000000000000029E-2</v>
      </c>
      <c r="S346">
        <v>10</v>
      </c>
      <c r="Y346" s="61">
        <v>44657</v>
      </c>
      <c r="Z346" s="57">
        <f t="shared" si="53"/>
        <v>-6.2751921336512917E-2</v>
      </c>
      <c r="AA346" s="57">
        <f t="shared" si="54"/>
        <v>-4.4582587547645068E-2</v>
      </c>
      <c r="AB346" s="57">
        <f t="shared" si="55"/>
        <v>8.5158682523935013E-3</v>
      </c>
      <c r="AC346" s="57">
        <f t="shared" si="56"/>
        <v>-3.1411183468668398E-2</v>
      </c>
      <c r="AD346" s="57">
        <f t="shared" si="57"/>
        <v>-3.8271926114858378E-2</v>
      </c>
    </row>
    <row r="347" spans="1:30" x14ac:dyDescent="0.35">
      <c r="A347" s="61">
        <v>44656</v>
      </c>
      <c r="B347">
        <v>259.31</v>
      </c>
      <c r="C347">
        <v>363.75</v>
      </c>
      <c r="D347">
        <v>163.36000000000001</v>
      </c>
      <c r="E347">
        <v>106.82</v>
      </c>
      <c r="F347">
        <v>310.88</v>
      </c>
      <c r="I347" s="61">
        <v>44656</v>
      </c>
      <c r="J347" s="57">
        <f t="shared" si="51"/>
        <v>-5.3642928579102148E-2</v>
      </c>
      <c r="K347" s="57">
        <f t="shared" si="51"/>
        <v>-4.8482474880810963E-2</v>
      </c>
      <c r="L347" s="57">
        <f t="shared" si="51"/>
        <v>-6.1636298020785766E-3</v>
      </c>
      <c r="M347" s="57">
        <f t="shared" si="51"/>
        <v>-3.4141802411239874E-2</v>
      </c>
      <c r="N347" s="57">
        <f t="shared" si="51"/>
        <v>-1.3070410565829757E-2</v>
      </c>
      <c r="O347" s="57">
        <f t="shared" si="52"/>
        <v>-3.8415643073572335E-2</v>
      </c>
      <c r="Q347" s="92">
        <f t="shared" si="50"/>
        <v>8.5836909871244631E-4</v>
      </c>
      <c r="R347">
        <v>9.0000000000000024E-2</v>
      </c>
      <c r="S347">
        <v>1</v>
      </c>
      <c r="Y347" s="61">
        <v>44656</v>
      </c>
      <c r="Z347" s="57">
        <f t="shared" si="53"/>
        <v>-5.5825662141721945E-2</v>
      </c>
      <c r="AA347" s="57">
        <f t="shared" si="54"/>
        <v>-5.049469044395357E-2</v>
      </c>
      <c r="AB347" s="57">
        <f t="shared" si="55"/>
        <v>-6.4847023794183216E-3</v>
      </c>
      <c r="AC347" s="57">
        <f t="shared" si="56"/>
        <v>-3.5620588303304876E-2</v>
      </c>
      <c r="AD347" s="57">
        <f t="shared" si="57"/>
        <v>-1.4049768607062203E-2</v>
      </c>
    </row>
    <row r="348" spans="1:30" x14ac:dyDescent="0.35">
      <c r="A348" s="61">
        <v>44655</v>
      </c>
      <c r="B348">
        <v>273.60000000000002</v>
      </c>
      <c r="C348">
        <v>381.82</v>
      </c>
      <c r="D348">
        <v>164.37</v>
      </c>
      <c r="E348">
        <v>110.53</v>
      </c>
      <c r="F348">
        <v>314.97000000000003</v>
      </c>
      <c r="I348" s="61">
        <v>44655</v>
      </c>
      <c r="J348" s="57">
        <f t="shared" si="51"/>
        <v>2.3969190112996402E-2</v>
      </c>
      <c r="K348" s="57">
        <f t="shared" si="51"/>
        <v>5.4604267659103131E-2</v>
      </c>
      <c r="L348" s="57">
        <f t="shared" si="51"/>
        <v>9.1299193779144361E-4</v>
      </c>
      <c r="M348" s="57">
        <f t="shared" si="51"/>
        <v>2.1398036623381939E-2</v>
      </c>
      <c r="N348" s="57">
        <f t="shared" si="51"/>
        <v>1.7777818904037113E-2</v>
      </c>
      <c r="O348" s="57">
        <f t="shared" si="52"/>
        <v>3.406820924100918E-2</v>
      </c>
      <c r="Q348" s="92">
        <f t="shared" si="50"/>
        <v>8.5836909871244631E-4</v>
      </c>
      <c r="R348">
        <v>0.10000000000000002</v>
      </c>
      <c r="S348">
        <v>1</v>
      </c>
      <c r="Y348" s="61">
        <v>44655</v>
      </c>
      <c r="Z348" s="57">
        <f t="shared" si="53"/>
        <v>2.1786456550376605E-2</v>
      </c>
      <c r="AA348" s="57">
        <f t="shared" si="54"/>
        <v>5.2592052095960524E-2</v>
      </c>
      <c r="AB348" s="57">
        <f t="shared" si="55"/>
        <v>5.9191936045169854E-4</v>
      </c>
      <c r="AC348" s="57">
        <f t="shared" si="56"/>
        <v>1.991925073131694E-2</v>
      </c>
      <c r="AD348" s="57">
        <f t="shared" si="57"/>
        <v>1.6798460862804669E-2</v>
      </c>
    </row>
    <row r="349" spans="1:30" x14ac:dyDescent="0.35">
      <c r="A349" s="61">
        <v>44652</v>
      </c>
      <c r="B349">
        <v>267.12</v>
      </c>
      <c r="C349">
        <v>361.53</v>
      </c>
      <c r="D349">
        <v>164.22</v>
      </c>
      <c r="E349">
        <v>108.19</v>
      </c>
      <c r="F349">
        <v>309.42</v>
      </c>
      <c r="I349" s="61">
        <v>44652</v>
      </c>
      <c r="J349" s="57">
        <f t="shared" si="51"/>
        <v>-2.1260847499329001E-2</v>
      </c>
      <c r="K349" s="57">
        <f t="shared" si="51"/>
        <v>6.4656892793656931E-3</v>
      </c>
      <c r="L349" s="57">
        <f t="shared" si="51"/>
        <v>8.5002805045137214E-3</v>
      </c>
      <c r="M349" s="57">
        <f t="shared" si="51"/>
        <v>-1.0573352767371256E-2</v>
      </c>
      <c r="N349" s="57">
        <f t="shared" si="51"/>
        <v>3.593806985831277E-3</v>
      </c>
      <c r="O349" s="57">
        <f t="shared" si="52"/>
        <v>6.3726561896113552E-4</v>
      </c>
      <c r="Q349" s="92">
        <f t="shared" si="50"/>
        <v>1.7167381974248926E-3</v>
      </c>
      <c r="R349">
        <v>0.11000000000000001</v>
      </c>
      <c r="S349">
        <v>2</v>
      </c>
      <c r="Y349" s="61">
        <v>44652</v>
      </c>
      <c r="Z349" s="57">
        <f t="shared" si="53"/>
        <v>-2.3443581061948798E-2</v>
      </c>
      <c r="AA349" s="57">
        <f t="shared" si="54"/>
        <v>4.4534737162230838E-3</v>
      </c>
      <c r="AB349" s="57">
        <f t="shared" si="55"/>
        <v>8.1792079271739756E-3</v>
      </c>
      <c r="AC349" s="57">
        <f t="shared" si="56"/>
        <v>-1.2052138659436256E-2</v>
      </c>
      <c r="AD349" s="57">
        <f t="shared" si="57"/>
        <v>2.6144489445988316E-3</v>
      </c>
    </row>
    <row r="350" spans="1:30" x14ac:dyDescent="0.35">
      <c r="A350" s="61">
        <v>44651</v>
      </c>
      <c r="B350">
        <v>272.86</v>
      </c>
      <c r="C350">
        <v>359.2</v>
      </c>
      <c r="D350">
        <v>162.83000000000001</v>
      </c>
      <c r="E350">
        <v>109.34</v>
      </c>
      <c r="F350">
        <v>308.31</v>
      </c>
      <c r="I350" s="61">
        <v>44651</v>
      </c>
      <c r="J350" s="57">
        <f t="shared" si="51"/>
        <v>-1.4697587042187986E-2</v>
      </c>
      <c r="K350" s="57">
        <f t="shared" si="51"/>
        <v>-1.5086076183014085E-2</v>
      </c>
      <c r="L350" s="57">
        <f t="shared" si="51"/>
        <v>-1.6143629817081718E-2</v>
      </c>
      <c r="M350" s="57">
        <f t="shared" si="51"/>
        <v>-8.6508232324927201E-2</v>
      </c>
      <c r="N350" s="57">
        <f t="shared" si="51"/>
        <v>-1.7841256305483329E-2</v>
      </c>
      <c r="O350" s="57">
        <f t="shared" si="52"/>
        <v>-1.7729029550086754E-2</v>
      </c>
      <c r="Q350" s="92">
        <f t="shared" si="50"/>
        <v>0</v>
      </c>
      <c r="R350">
        <v>0.12000000000000001</v>
      </c>
      <c r="S350">
        <v>0</v>
      </c>
      <c r="Y350" s="61">
        <v>44651</v>
      </c>
      <c r="Z350" s="57">
        <f t="shared" si="53"/>
        <v>-1.6880320604807784E-2</v>
      </c>
      <c r="AA350" s="57">
        <f t="shared" si="54"/>
        <v>-1.7098291746156694E-2</v>
      </c>
      <c r="AB350" s="57">
        <f t="shared" si="55"/>
        <v>-1.6464702394421462E-2</v>
      </c>
      <c r="AC350" s="57">
        <f t="shared" si="56"/>
        <v>-8.7987018216992202E-2</v>
      </c>
      <c r="AD350" s="57">
        <f t="shared" si="57"/>
        <v>-1.8820614346715774E-2</v>
      </c>
    </row>
    <row r="351" spans="1:30" x14ac:dyDescent="0.35">
      <c r="A351" s="61">
        <v>44650</v>
      </c>
      <c r="B351">
        <v>276.89999999999998</v>
      </c>
      <c r="C351">
        <v>364.66</v>
      </c>
      <c r="D351">
        <v>165.48</v>
      </c>
      <c r="E351">
        <v>119.22</v>
      </c>
      <c r="F351">
        <v>313.86</v>
      </c>
      <c r="I351" s="61">
        <v>44650</v>
      </c>
      <c r="J351" s="57">
        <f t="shared" si="51"/>
        <v>-3.4291508135485628E-2</v>
      </c>
      <c r="K351" s="57">
        <f t="shared" si="51"/>
        <v>-5.0876774859538081E-3</v>
      </c>
      <c r="L351" s="57">
        <f t="shared" si="51"/>
        <v>7.0345954129626236E-3</v>
      </c>
      <c r="M351" s="57">
        <f t="shared" si="51"/>
        <v>-3.3082002158251293E-2</v>
      </c>
      <c r="N351" s="57">
        <f t="shared" si="51"/>
        <v>-4.9263531861962464E-3</v>
      </c>
      <c r="O351" s="57">
        <f t="shared" si="52"/>
        <v>-9.2286325749937649E-3</v>
      </c>
      <c r="Q351" s="92">
        <f t="shared" si="50"/>
        <v>0</v>
      </c>
      <c r="R351">
        <v>0.13</v>
      </c>
      <c r="S351">
        <v>0</v>
      </c>
      <c r="Y351" s="61">
        <v>44650</v>
      </c>
      <c r="Z351" s="57">
        <f t="shared" si="53"/>
        <v>-3.6474241698105425E-2</v>
      </c>
      <c r="AA351" s="57">
        <f t="shared" si="54"/>
        <v>-7.0998930490964174E-3</v>
      </c>
      <c r="AB351" s="57">
        <f t="shared" si="55"/>
        <v>6.7135228356228786E-3</v>
      </c>
      <c r="AC351" s="57">
        <f t="shared" si="56"/>
        <v>-3.4560788050316295E-2</v>
      </c>
      <c r="AD351" s="57">
        <f t="shared" si="57"/>
        <v>-5.9057112274286915E-3</v>
      </c>
    </row>
    <row r="352" spans="1:30" x14ac:dyDescent="0.35">
      <c r="A352" s="61">
        <v>44649</v>
      </c>
      <c r="B352">
        <v>286.56</v>
      </c>
      <c r="C352">
        <v>366.52</v>
      </c>
      <c r="D352">
        <v>164.32</v>
      </c>
      <c r="E352">
        <v>123.23</v>
      </c>
      <c r="F352">
        <v>315.41000000000003</v>
      </c>
      <c r="I352" s="61">
        <v>44649</v>
      </c>
      <c r="J352" s="57">
        <f t="shared" si="51"/>
        <v>1.5367335382644341E-2</v>
      </c>
      <c r="K352" s="57">
        <f t="shared" si="51"/>
        <v>7.0365945327455761E-3</v>
      </c>
      <c r="L352" s="57">
        <f t="shared" si="51"/>
        <v>-1.2278256284237661E-2</v>
      </c>
      <c r="M352" s="57">
        <f t="shared" si="51"/>
        <v>2.4562782505312842E-2</v>
      </c>
      <c r="N352" s="57">
        <f t="shared" si="51"/>
        <v>1.5045563397769236E-2</v>
      </c>
      <c r="O352" s="57">
        <f t="shared" si="52"/>
        <v>5.2653874474585362E-3</v>
      </c>
      <c r="Q352" s="92">
        <f t="shared" si="50"/>
        <v>0</v>
      </c>
      <c r="R352">
        <v>0.14000000000000001</v>
      </c>
      <c r="S352">
        <v>0</v>
      </c>
      <c r="Y352" s="61">
        <v>44649</v>
      </c>
      <c r="Z352" s="57">
        <f t="shared" si="53"/>
        <v>1.3184601820024542E-2</v>
      </c>
      <c r="AA352" s="57">
        <f t="shared" si="54"/>
        <v>5.0243789696029668E-3</v>
      </c>
      <c r="AB352" s="57">
        <f t="shared" si="55"/>
        <v>-1.2599328861577407E-2</v>
      </c>
      <c r="AC352" s="57">
        <f t="shared" si="56"/>
        <v>2.3083996613247844E-2</v>
      </c>
      <c r="AD352" s="57">
        <f t="shared" si="57"/>
        <v>1.406620535653679E-2</v>
      </c>
    </row>
    <row r="353" spans="1:30" x14ac:dyDescent="0.35">
      <c r="A353" s="61">
        <v>44648</v>
      </c>
      <c r="B353">
        <v>282.19</v>
      </c>
      <c r="C353">
        <v>363.95</v>
      </c>
      <c r="D353">
        <v>166.35</v>
      </c>
      <c r="E353">
        <v>120.24</v>
      </c>
      <c r="F353">
        <v>310.7</v>
      </c>
      <c r="I353" s="61">
        <v>44648</v>
      </c>
      <c r="J353" s="57">
        <f t="shared" si="51"/>
        <v>1.8851947119932613E-2</v>
      </c>
      <c r="K353" s="57">
        <f t="shared" si="51"/>
        <v>7.728971171059465E-2</v>
      </c>
      <c r="L353" s="57">
        <f t="shared" si="51"/>
        <v>-1.7637351675654743E-2</v>
      </c>
      <c r="M353" s="57">
        <f t="shared" si="51"/>
        <v>4.7517908592941329E-3</v>
      </c>
      <c r="N353" s="57">
        <f t="shared" si="51"/>
        <v>2.2853300977438682E-2</v>
      </c>
      <c r="O353" s="57">
        <f t="shared" si="52"/>
        <v>4.0008489808036542E-2</v>
      </c>
      <c r="Q353" s="92">
        <f t="shared" si="50"/>
        <v>0</v>
      </c>
      <c r="R353">
        <v>0.15000000000000002</v>
      </c>
      <c r="S353">
        <v>0</v>
      </c>
      <c r="Y353" s="61">
        <v>44648</v>
      </c>
      <c r="Z353" s="57">
        <f t="shared" si="53"/>
        <v>1.6669213557312816E-2</v>
      </c>
      <c r="AA353" s="57">
        <f t="shared" si="54"/>
        <v>7.5277496147452036E-2</v>
      </c>
      <c r="AB353" s="57">
        <f t="shared" si="55"/>
        <v>-1.7958424252994487E-2</v>
      </c>
      <c r="AC353" s="57">
        <f t="shared" si="56"/>
        <v>3.273004967229134E-3</v>
      </c>
      <c r="AD353" s="57">
        <f t="shared" si="57"/>
        <v>2.1873942936206238E-2</v>
      </c>
    </row>
    <row r="354" spans="1:30" x14ac:dyDescent="0.35">
      <c r="A354" s="61">
        <v>44645</v>
      </c>
      <c r="B354">
        <v>276.92</v>
      </c>
      <c r="C354">
        <v>336.88</v>
      </c>
      <c r="D354">
        <v>169.31</v>
      </c>
      <c r="E354">
        <v>119.67</v>
      </c>
      <c r="F354">
        <v>303.68</v>
      </c>
      <c r="I354" s="61">
        <v>44645</v>
      </c>
      <c r="J354" s="57">
        <f t="shared" si="51"/>
        <v>-1.6403791769920316E-2</v>
      </c>
      <c r="K354" s="57">
        <f t="shared" si="51"/>
        <v>-3.2303502937260299E-3</v>
      </c>
      <c r="L354" s="57">
        <f t="shared" si="51"/>
        <v>1.7937967941258359E-2</v>
      </c>
      <c r="M354" s="57">
        <f t="shared" si="51"/>
        <v>-7.1607300148272979E-3</v>
      </c>
      <c r="N354" s="57">
        <f t="shared" si="51"/>
        <v>-1.382079261755923E-3</v>
      </c>
      <c r="O354" s="57">
        <f t="shared" si="52"/>
        <v>-1.2416336563094586E-3</v>
      </c>
      <c r="Q354" s="92">
        <f t="shared" si="50"/>
        <v>0</v>
      </c>
      <c r="R354">
        <v>0.16000000000000003</v>
      </c>
      <c r="S354">
        <v>0</v>
      </c>
      <c r="Y354" s="61">
        <v>44645</v>
      </c>
      <c r="Z354" s="57">
        <f t="shared" si="53"/>
        <v>-1.8586525332540113E-2</v>
      </c>
      <c r="AA354" s="57">
        <f t="shared" si="54"/>
        <v>-5.2425658568686388E-3</v>
      </c>
      <c r="AB354" s="57">
        <f t="shared" si="55"/>
        <v>1.7616895363918614E-2</v>
      </c>
      <c r="AC354" s="57">
        <f t="shared" si="56"/>
        <v>-8.6395159068922978E-3</v>
      </c>
      <c r="AD354" s="57">
        <f t="shared" si="57"/>
        <v>-2.361437302988368E-3</v>
      </c>
    </row>
    <row r="355" spans="1:30" x14ac:dyDescent="0.35">
      <c r="A355" s="61">
        <v>44644</v>
      </c>
      <c r="B355">
        <v>281.5</v>
      </c>
      <c r="C355">
        <v>337.97</v>
      </c>
      <c r="D355">
        <v>166.3</v>
      </c>
      <c r="E355">
        <v>120.53</v>
      </c>
      <c r="F355">
        <v>304.10000000000002</v>
      </c>
      <c r="I355" s="61">
        <v>44644</v>
      </c>
      <c r="J355" s="57">
        <f t="shared" si="51"/>
        <v>9.3627759278067199E-2</v>
      </c>
      <c r="K355" s="57">
        <f t="shared" si="51"/>
        <v>1.4694531260678212E-2</v>
      </c>
      <c r="L355" s="57">
        <f t="shared" si="51"/>
        <v>2.6493271758244031E-3</v>
      </c>
      <c r="M355" s="57">
        <f t="shared" si="51"/>
        <v>5.6402236936586608E-2</v>
      </c>
      <c r="N355" s="57">
        <f t="shared" si="51"/>
        <v>1.5275566666875382E-2</v>
      </c>
      <c r="O355" s="57">
        <f t="shared" si="52"/>
        <v>2.9409566616007986E-2</v>
      </c>
      <c r="Q355" s="92">
        <f t="shared" si="50"/>
        <v>8.5836909871244631E-4</v>
      </c>
      <c r="R355">
        <v>0.17000000000000004</v>
      </c>
      <c r="S355">
        <v>1</v>
      </c>
      <c r="Y355" s="61">
        <v>44644</v>
      </c>
      <c r="Z355" s="57">
        <f t="shared" si="53"/>
        <v>9.1445025715447395E-2</v>
      </c>
      <c r="AA355" s="57">
        <f t="shared" si="54"/>
        <v>1.2682315697535603E-2</v>
      </c>
      <c r="AB355" s="57">
        <f t="shared" si="55"/>
        <v>2.3282545984846582E-3</v>
      </c>
      <c r="AC355" s="57">
        <f t="shared" si="56"/>
        <v>5.4923451044521607E-2</v>
      </c>
      <c r="AD355" s="57">
        <f t="shared" si="57"/>
        <v>1.4296208625642936E-2</v>
      </c>
    </row>
    <row r="356" spans="1:30" ht="15" thickBot="1" x14ac:dyDescent="0.4">
      <c r="A356" s="61">
        <v>44643</v>
      </c>
      <c r="B356">
        <v>256.33999999999997</v>
      </c>
      <c r="C356">
        <v>333.04</v>
      </c>
      <c r="D356">
        <v>165.86</v>
      </c>
      <c r="E356">
        <v>113.92</v>
      </c>
      <c r="F356">
        <v>299.49</v>
      </c>
      <c r="I356" s="61">
        <v>44643</v>
      </c>
      <c r="J356" s="57">
        <f t="shared" si="51"/>
        <v>-3.4130388198989024E-2</v>
      </c>
      <c r="K356" s="57">
        <f t="shared" si="51"/>
        <v>5.1477453110344885E-3</v>
      </c>
      <c r="L356" s="57">
        <f t="shared" si="51"/>
        <v>1.0729001235998745E-2</v>
      </c>
      <c r="M356" s="57">
        <f t="shared" si="51"/>
        <v>-7.5208050165509188E-3</v>
      </c>
      <c r="N356" s="57">
        <f t="shared" si="51"/>
        <v>-1.5144022336246371E-2</v>
      </c>
      <c r="O356" s="57">
        <f t="shared" si="52"/>
        <v>-2.6631204892014022E-3</v>
      </c>
      <c r="R356" s="89" t="s">
        <v>85</v>
      </c>
      <c r="S356" s="89">
        <f>SUM(S318:S355)</f>
        <v>1165</v>
      </c>
      <c r="Y356" s="61">
        <v>44643</v>
      </c>
      <c r="Z356" s="57">
        <f t="shared" si="53"/>
        <v>-3.6313121761608821E-2</v>
      </c>
      <c r="AA356" s="57">
        <f t="shared" si="54"/>
        <v>3.1355297478918797E-3</v>
      </c>
      <c r="AB356" s="57">
        <f t="shared" si="55"/>
        <v>1.0407928658658999E-2</v>
      </c>
      <c r="AC356" s="57">
        <f t="shared" si="56"/>
        <v>-8.9995909086159186E-3</v>
      </c>
      <c r="AD356" s="57">
        <f t="shared" si="57"/>
        <v>-1.6123380377478815E-2</v>
      </c>
    </row>
    <row r="357" spans="1:30" x14ac:dyDescent="0.35">
      <c r="A357" s="61">
        <v>44642</v>
      </c>
      <c r="B357">
        <v>265.24</v>
      </c>
      <c r="C357">
        <v>331.33</v>
      </c>
      <c r="D357">
        <v>164.09</v>
      </c>
      <c r="E357">
        <v>114.78</v>
      </c>
      <c r="F357">
        <v>304.06</v>
      </c>
      <c r="I357" s="61">
        <v>44642</v>
      </c>
      <c r="J357" s="57">
        <f t="shared" si="51"/>
        <v>-7.8861800426599776E-3</v>
      </c>
      <c r="K357" s="57">
        <f t="shared" si="51"/>
        <v>7.6104256800277242E-2</v>
      </c>
      <c r="L357" s="57">
        <f t="shared" si="51"/>
        <v>-3.3462142986803796E-3</v>
      </c>
      <c r="M357" s="57">
        <f t="shared" si="51"/>
        <v>-9.8830453322104588E-3</v>
      </c>
      <c r="N357" s="57">
        <f t="shared" si="51"/>
        <v>1.6246503029222991E-2</v>
      </c>
      <c r="O357" s="57">
        <f t="shared" si="52"/>
        <v>3.6471843757748527E-2</v>
      </c>
      <c r="Y357" s="61">
        <v>44642</v>
      </c>
      <c r="Z357" s="57">
        <f t="shared" si="53"/>
        <v>-1.0068913605279776E-2</v>
      </c>
      <c r="AA357" s="57">
        <f t="shared" si="54"/>
        <v>7.4092041237134629E-2</v>
      </c>
      <c r="AB357" s="57">
        <f t="shared" si="55"/>
        <v>-3.6672868760201246E-3</v>
      </c>
      <c r="AC357" s="57">
        <f t="shared" si="56"/>
        <v>-1.1361831224275459E-2</v>
      </c>
      <c r="AD357" s="57">
        <f t="shared" si="57"/>
        <v>1.5267144987990545E-2</v>
      </c>
    </row>
    <row r="358" spans="1:30" x14ac:dyDescent="0.35">
      <c r="A358" s="61">
        <v>44641</v>
      </c>
      <c r="B358">
        <v>267.33999999999997</v>
      </c>
      <c r="C358">
        <v>307.05</v>
      </c>
      <c r="D358">
        <v>164.64</v>
      </c>
      <c r="E358">
        <v>115.92</v>
      </c>
      <c r="F358">
        <v>299.16000000000003</v>
      </c>
      <c r="I358" s="61">
        <v>44641</v>
      </c>
      <c r="J358" s="57">
        <f t="shared" si="51"/>
        <v>1.0566590126615993E-2</v>
      </c>
      <c r="K358" s="57">
        <f t="shared" si="51"/>
        <v>1.724605444165973E-2</v>
      </c>
      <c r="L358" s="57">
        <f t="shared" si="51"/>
        <v>1.7832993954052374E-2</v>
      </c>
      <c r="M358" s="57">
        <f t="shared" si="51"/>
        <v>2.1449946114005813E-2</v>
      </c>
      <c r="N358" s="57">
        <f t="shared" si="51"/>
        <v>-4.2362344243592328E-3</v>
      </c>
      <c r="O358" s="57">
        <f t="shared" si="52"/>
        <v>1.5448409485071255E-2</v>
      </c>
      <c r="Y358" s="61">
        <v>44641</v>
      </c>
      <c r="Z358" s="57">
        <f t="shared" si="53"/>
        <v>8.3838565639961955E-3</v>
      </c>
      <c r="AA358" s="57">
        <f t="shared" si="54"/>
        <v>1.5233838878517121E-2</v>
      </c>
      <c r="AB358" s="57">
        <f t="shared" si="55"/>
        <v>1.751192137671263E-2</v>
      </c>
      <c r="AC358" s="57">
        <f t="shared" si="56"/>
        <v>1.9971160221940815E-2</v>
      </c>
      <c r="AD358" s="57">
        <f t="shared" si="57"/>
        <v>-5.2155924655916779E-3</v>
      </c>
    </row>
    <row r="359" spans="1:30" x14ac:dyDescent="0.35">
      <c r="A359" s="61">
        <v>44638</v>
      </c>
      <c r="B359">
        <v>264.52999999999997</v>
      </c>
      <c r="C359">
        <v>301.8</v>
      </c>
      <c r="D359">
        <v>161.72999999999999</v>
      </c>
      <c r="E359">
        <v>113.46</v>
      </c>
      <c r="F359">
        <v>300.43</v>
      </c>
      <c r="I359" s="61">
        <v>44638</v>
      </c>
      <c r="J359" s="57">
        <f t="shared" si="51"/>
        <v>6.589782862975839E-2</v>
      </c>
      <c r="K359" s="57">
        <f t="shared" si="51"/>
        <v>3.8057705150033053E-2</v>
      </c>
      <c r="L359" s="57">
        <f t="shared" si="51"/>
        <v>8.0082372298348817E-3</v>
      </c>
      <c r="M359" s="57">
        <f t="shared" si="51"/>
        <v>1.5723175345685892E-2</v>
      </c>
      <c r="N359" s="57">
        <f t="shared" si="51"/>
        <v>1.7493940638975265E-2</v>
      </c>
      <c r="O359" s="57">
        <f t="shared" si="52"/>
        <v>3.5551863709731145E-2</v>
      </c>
      <c r="Y359" s="61">
        <v>44638</v>
      </c>
      <c r="Z359" s="57">
        <f t="shared" si="53"/>
        <v>6.3715095067138586E-2</v>
      </c>
      <c r="AA359" s="57">
        <f t="shared" si="54"/>
        <v>3.6045489586890446E-2</v>
      </c>
      <c r="AB359" s="57">
        <f t="shared" si="55"/>
        <v>7.6871646524951367E-3</v>
      </c>
      <c r="AC359" s="57">
        <f t="shared" si="56"/>
        <v>1.4244389453620892E-2</v>
      </c>
      <c r="AD359" s="57">
        <f t="shared" si="57"/>
        <v>1.651458259774282E-2</v>
      </c>
    </row>
    <row r="360" spans="1:30" x14ac:dyDescent="0.35">
      <c r="A360" s="61">
        <v>44637</v>
      </c>
      <c r="B360">
        <v>247.66</v>
      </c>
      <c r="C360">
        <v>290.52999999999997</v>
      </c>
      <c r="D360">
        <v>160.44</v>
      </c>
      <c r="E360">
        <v>111.69</v>
      </c>
      <c r="F360">
        <v>295.22000000000003</v>
      </c>
      <c r="I360" s="61">
        <v>44637</v>
      </c>
      <c r="J360" s="57">
        <f t="shared" si="51"/>
        <v>1.0961905877578818E-2</v>
      </c>
      <c r="K360" s="57">
        <f t="shared" si="51"/>
        <v>3.6631564537305303E-2</v>
      </c>
      <c r="L360" s="57">
        <f t="shared" si="51"/>
        <v>1.7162137402385615E-2</v>
      </c>
      <c r="M360" s="57">
        <f t="shared" si="51"/>
        <v>-3.2417178386463151E-2</v>
      </c>
      <c r="N360" s="57">
        <f t="shared" si="51"/>
        <v>2.8154222223389742E-3</v>
      </c>
      <c r="O360" s="57">
        <f t="shared" si="52"/>
        <v>2.364242039553827E-2</v>
      </c>
      <c r="Y360" s="61">
        <v>44637</v>
      </c>
      <c r="Z360" s="57">
        <f t="shared" si="53"/>
        <v>8.779172314959019E-3</v>
      </c>
      <c r="AA360" s="57">
        <f t="shared" si="54"/>
        <v>3.4619348974162696E-2</v>
      </c>
      <c r="AB360" s="57">
        <f t="shared" si="55"/>
        <v>1.6841064825045871E-2</v>
      </c>
      <c r="AC360" s="57">
        <f t="shared" si="56"/>
        <v>-3.3895964278528153E-2</v>
      </c>
      <c r="AD360" s="57">
        <f t="shared" si="57"/>
        <v>1.836064181106529E-3</v>
      </c>
    </row>
    <row r="361" spans="1:30" x14ac:dyDescent="0.35">
      <c r="A361" s="61">
        <v>44636</v>
      </c>
      <c r="B361">
        <v>244.96</v>
      </c>
      <c r="C361">
        <v>280.08</v>
      </c>
      <c r="D361">
        <v>157.71</v>
      </c>
      <c r="E361">
        <v>115.37</v>
      </c>
      <c r="F361">
        <v>294.39</v>
      </c>
      <c r="I361" s="61">
        <v>44636</v>
      </c>
      <c r="J361" s="57">
        <f t="shared" si="51"/>
        <v>6.4190225605294166E-2</v>
      </c>
      <c r="K361" s="57">
        <f t="shared" si="51"/>
        <v>4.6703653501536858E-2</v>
      </c>
      <c r="L361" s="57">
        <f t="shared" si="51"/>
        <v>-3.6077130177571172E-3</v>
      </c>
      <c r="M361" s="57">
        <f t="shared" si="51"/>
        <v>5.3773523492804919E-2</v>
      </c>
      <c r="N361" s="57">
        <f t="shared" si="51"/>
        <v>2.4900691576206536E-2</v>
      </c>
      <c r="O361" s="57">
        <f t="shared" si="52"/>
        <v>3.8520216507420352E-2</v>
      </c>
      <c r="Y361" s="61">
        <v>44636</v>
      </c>
      <c r="Z361" s="57">
        <f t="shared" si="53"/>
        <v>6.2007492042674368E-2</v>
      </c>
      <c r="AA361" s="57">
        <f t="shared" si="54"/>
        <v>4.4691437938394252E-2</v>
      </c>
      <c r="AB361" s="57">
        <f t="shared" si="55"/>
        <v>-3.9287855950968622E-3</v>
      </c>
      <c r="AC361" s="57">
        <f t="shared" si="56"/>
        <v>5.2294737600739917E-2</v>
      </c>
      <c r="AD361" s="57">
        <f t="shared" si="57"/>
        <v>2.3921333534974092E-2</v>
      </c>
    </row>
    <row r="362" spans="1:30" x14ac:dyDescent="0.35">
      <c r="A362" s="61">
        <v>44635</v>
      </c>
      <c r="B362">
        <v>229.73</v>
      </c>
      <c r="C362">
        <v>267.3</v>
      </c>
      <c r="D362">
        <v>158.28</v>
      </c>
      <c r="E362">
        <v>109.33</v>
      </c>
      <c r="F362">
        <v>287.14999999999998</v>
      </c>
      <c r="I362" s="61">
        <v>44635</v>
      </c>
      <c r="J362" s="57">
        <f t="shared" si="51"/>
        <v>7.420508082677453E-2</v>
      </c>
      <c r="K362" s="57">
        <f t="shared" si="51"/>
        <v>4.5305781530242603E-2</v>
      </c>
      <c r="L362" s="57">
        <f t="shared" si="51"/>
        <v>-5.1950142047778543E-2</v>
      </c>
      <c r="M362" s="57">
        <f t="shared" si="51"/>
        <v>6.6950036523482373E-2</v>
      </c>
      <c r="N362" s="57">
        <f t="shared" si="51"/>
        <v>3.8010928087111762E-2</v>
      </c>
      <c r="O362" s="57">
        <f t="shared" si="52"/>
        <v>2.9923407623056768E-2</v>
      </c>
      <c r="Y362" s="61">
        <v>44635</v>
      </c>
      <c r="Z362" s="57">
        <f t="shared" si="53"/>
        <v>7.2022347264154726E-2</v>
      </c>
      <c r="AA362" s="57">
        <f t="shared" si="54"/>
        <v>4.3293565967099996E-2</v>
      </c>
      <c r="AB362" s="57">
        <f t="shared" si="55"/>
        <v>-5.2271214625118287E-2</v>
      </c>
      <c r="AC362" s="57">
        <f t="shared" si="56"/>
        <v>6.5471250631417371E-2</v>
      </c>
      <c r="AD362" s="57">
        <f t="shared" si="57"/>
        <v>3.7031570045879314E-2</v>
      </c>
    </row>
    <row r="363" spans="1:30" x14ac:dyDescent="0.35">
      <c r="A363" s="61">
        <v>44634</v>
      </c>
      <c r="B363">
        <v>213.3</v>
      </c>
      <c r="C363">
        <v>255.46</v>
      </c>
      <c r="D363">
        <v>166.72</v>
      </c>
      <c r="E363">
        <v>102.25</v>
      </c>
      <c r="F363">
        <v>276.44</v>
      </c>
      <c r="I363" s="61">
        <v>44634</v>
      </c>
      <c r="J363" s="57">
        <f t="shared" si="51"/>
        <v>-3.5463076040447919E-2</v>
      </c>
      <c r="K363" s="57">
        <f t="shared" si="51"/>
        <v>-3.7116712063621972E-2</v>
      </c>
      <c r="L363" s="57">
        <f t="shared" si="51"/>
        <v>-2.4762831556543189E-2</v>
      </c>
      <c r="M363" s="57">
        <f t="shared" si="51"/>
        <v>-1.9754685210210472E-2</v>
      </c>
      <c r="N363" s="57">
        <f t="shared" si="51"/>
        <v>-1.3045772701263322E-2</v>
      </c>
      <c r="O363" s="57">
        <f t="shared" si="52"/>
        <v>-3.2638171244983208E-2</v>
      </c>
      <c r="Y363" s="61">
        <v>44634</v>
      </c>
      <c r="Z363" s="57">
        <f t="shared" si="53"/>
        <v>-3.7645809603067716E-2</v>
      </c>
      <c r="AA363" s="57">
        <f t="shared" si="54"/>
        <v>-3.9128927626764579E-2</v>
      </c>
      <c r="AB363" s="57">
        <f t="shared" si="55"/>
        <v>-2.5083904133882933E-2</v>
      </c>
      <c r="AC363" s="57">
        <f t="shared" si="56"/>
        <v>-2.123347110227547E-2</v>
      </c>
      <c r="AD363" s="57">
        <f t="shared" si="57"/>
        <v>-1.4025130742495768E-2</v>
      </c>
    </row>
    <row r="364" spans="1:30" x14ac:dyDescent="0.35">
      <c r="A364" s="61">
        <v>44631</v>
      </c>
      <c r="B364">
        <v>221</v>
      </c>
      <c r="C364">
        <v>265.12</v>
      </c>
      <c r="D364">
        <v>170.9</v>
      </c>
      <c r="E364">
        <v>104.29</v>
      </c>
      <c r="F364">
        <v>280.07</v>
      </c>
      <c r="I364" s="61">
        <v>44631</v>
      </c>
      <c r="J364" s="57">
        <f t="shared" si="51"/>
        <v>-2.4935381927589755E-2</v>
      </c>
      <c r="K364" s="57">
        <f t="shared" si="51"/>
        <v>-5.2569260322565543E-2</v>
      </c>
      <c r="L364" s="57">
        <f t="shared" si="51"/>
        <v>4.6821960354408469E-4</v>
      </c>
      <c r="M364" s="57">
        <f t="shared" si="51"/>
        <v>-2.0593847611489715E-2</v>
      </c>
      <c r="N364" s="57">
        <f t="shared" si="51"/>
        <v>-1.9517643922365498E-2</v>
      </c>
      <c r="O364" s="57">
        <f t="shared" si="52"/>
        <v>-3.2954265929501084E-2</v>
      </c>
      <c r="Y364" s="61">
        <v>44631</v>
      </c>
      <c r="Z364" s="57">
        <f t="shared" si="53"/>
        <v>-2.7118115490209552E-2</v>
      </c>
      <c r="AA364" s="57">
        <f t="shared" si="54"/>
        <v>-5.458147588570815E-2</v>
      </c>
      <c r="AB364" s="57">
        <f t="shared" si="55"/>
        <v>1.4714702620433962E-4</v>
      </c>
      <c r="AC364" s="57">
        <f t="shared" si="56"/>
        <v>-2.2072633503554713E-2</v>
      </c>
      <c r="AD364" s="57">
        <f t="shared" si="57"/>
        <v>-2.0497001963597942E-2</v>
      </c>
    </row>
    <row r="365" spans="1:30" x14ac:dyDescent="0.35">
      <c r="A365" s="61">
        <v>44630</v>
      </c>
      <c r="B365">
        <v>226.58</v>
      </c>
      <c r="C365">
        <v>279.43</v>
      </c>
      <c r="D365">
        <v>170.82</v>
      </c>
      <c r="E365">
        <v>106.46</v>
      </c>
      <c r="F365">
        <v>285.58999999999997</v>
      </c>
      <c r="I365" s="61">
        <v>44630</v>
      </c>
      <c r="J365" s="57">
        <f t="shared" si="51"/>
        <v>-1.5589735949969827E-2</v>
      </c>
      <c r="K365" s="57">
        <f t="shared" si="51"/>
        <v>-2.4358252456952025E-2</v>
      </c>
      <c r="L365" s="57">
        <f t="shared" si="51"/>
        <v>2.6997397465713079E-2</v>
      </c>
      <c r="M365" s="57">
        <f t="shared" si="51"/>
        <v>-4.2211222595825153E-2</v>
      </c>
      <c r="N365" s="57">
        <f t="shared" si="51"/>
        <v>-1.0137870101331851E-2</v>
      </c>
      <c r="O365" s="57">
        <f t="shared" si="52"/>
        <v>-1.1238080900210761E-2</v>
      </c>
      <c r="Y365" s="61">
        <v>44630</v>
      </c>
      <c r="Z365" s="57">
        <f t="shared" si="53"/>
        <v>-1.7772469512589626E-2</v>
      </c>
      <c r="AA365" s="57">
        <f t="shared" si="54"/>
        <v>-2.6370468020094635E-2</v>
      </c>
      <c r="AB365" s="57">
        <f t="shared" si="55"/>
        <v>2.6676324888373334E-2</v>
      </c>
      <c r="AC365" s="57">
        <f t="shared" si="56"/>
        <v>-4.3690008487890154E-2</v>
      </c>
      <c r="AD365" s="57">
        <f t="shared" si="57"/>
        <v>-1.1117228142564297E-2</v>
      </c>
    </row>
    <row r="366" spans="1:30" x14ac:dyDescent="0.35">
      <c r="A366" s="61">
        <v>44629</v>
      </c>
      <c r="B366">
        <v>230.14</v>
      </c>
      <c r="C366">
        <v>286.32</v>
      </c>
      <c r="D366">
        <v>166.27</v>
      </c>
      <c r="E366">
        <v>111.05</v>
      </c>
      <c r="F366">
        <v>288.5</v>
      </c>
      <c r="I366" s="61">
        <v>44629</v>
      </c>
      <c r="J366" s="57">
        <f t="shared" si="51"/>
        <v>6.7398840391453108E-2</v>
      </c>
      <c r="K366" s="57">
        <f t="shared" si="51"/>
        <v>4.1066506109576059E-2</v>
      </c>
      <c r="L366" s="57">
        <f t="shared" si="51"/>
        <v>-2.5298261272534758E-2</v>
      </c>
      <c r="M366" s="57">
        <f t="shared" si="51"/>
        <v>5.0985277657437524E-2</v>
      </c>
      <c r="N366" s="57">
        <f t="shared" si="51"/>
        <v>4.4837846229714276E-2</v>
      </c>
      <c r="O366" s="57">
        <f t="shared" si="52"/>
        <v>3.203861567908773E-2</v>
      </c>
      <c r="Y366" s="61">
        <v>44629</v>
      </c>
      <c r="Z366" s="57">
        <f t="shared" si="53"/>
        <v>6.5216106828833303E-2</v>
      </c>
      <c r="AA366" s="57">
        <f t="shared" si="54"/>
        <v>3.9054290546433452E-2</v>
      </c>
      <c r="AB366" s="57">
        <f t="shared" si="55"/>
        <v>-2.5619333849874502E-2</v>
      </c>
      <c r="AC366" s="57">
        <f t="shared" si="56"/>
        <v>4.9506491765372522E-2</v>
      </c>
      <c r="AD366" s="57">
        <f t="shared" si="57"/>
        <v>4.3858488188481828E-2</v>
      </c>
    </row>
    <row r="367" spans="1:30" x14ac:dyDescent="0.35">
      <c r="A367" s="61">
        <v>44628</v>
      </c>
      <c r="B367">
        <v>215.14</v>
      </c>
      <c r="C367">
        <v>274.8</v>
      </c>
      <c r="D367">
        <v>170.53</v>
      </c>
      <c r="E367">
        <v>105.53</v>
      </c>
      <c r="F367">
        <v>275.85000000000002</v>
      </c>
      <c r="I367" s="61">
        <v>44628</v>
      </c>
      <c r="J367" s="57">
        <f t="shared" si="51"/>
        <v>7.5584739075906186E-3</v>
      </c>
      <c r="K367" s="57">
        <f t="shared" si="51"/>
        <v>2.4347875803497218E-2</v>
      </c>
      <c r="L367" s="57">
        <f t="shared" si="51"/>
        <v>5.1068015990333046E-2</v>
      </c>
      <c r="M367" s="57">
        <f t="shared" si="51"/>
        <v>2.4751839209200384E-2</v>
      </c>
      <c r="N367" s="57">
        <f t="shared" si="51"/>
        <v>-1.1031909417436472E-2</v>
      </c>
      <c r="O367" s="57">
        <f t="shared" si="52"/>
        <v>2.5747198980900332E-2</v>
      </c>
      <c r="Y367" s="61">
        <v>44628</v>
      </c>
      <c r="Z367" s="57">
        <f t="shared" si="53"/>
        <v>5.3757403449708205E-3</v>
      </c>
      <c r="AA367" s="57">
        <f t="shared" si="54"/>
        <v>2.2335660240354608E-2</v>
      </c>
      <c r="AB367" s="57">
        <f t="shared" si="55"/>
        <v>5.0746943412993302E-2</v>
      </c>
      <c r="AC367" s="57">
        <f t="shared" si="56"/>
        <v>2.3273053317135386E-2</v>
      </c>
      <c r="AD367" s="57">
        <f t="shared" si="57"/>
        <v>-1.2011267458668918E-2</v>
      </c>
    </row>
    <row r="368" spans="1:30" x14ac:dyDescent="0.35">
      <c r="A368" s="61">
        <v>44627</v>
      </c>
      <c r="B368">
        <v>213.52</v>
      </c>
      <c r="C368">
        <v>268.19</v>
      </c>
      <c r="D368">
        <v>162.04</v>
      </c>
      <c r="E368">
        <v>102.95</v>
      </c>
      <c r="F368">
        <v>278.91000000000003</v>
      </c>
      <c r="I368" s="61">
        <v>44627</v>
      </c>
      <c r="J368" s="57">
        <f t="shared" si="51"/>
        <v>-7.1562316478845728E-2</v>
      </c>
      <c r="K368" s="57">
        <f t="shared" si="51"/>
        <v>-4.1056129456121214E-2</v>
      </c>
      <c r="L368" s="57">
        <f t="shared" si="51"/>
        <v>2.1142700305285228E-2</v>
      </c>
      <c r="M368" s="57">
        <f t="shared" si="51"/>
        <v>-5.167690219940186E-2</v>
      </c>
      <c r="N368" s="57">
        <f t="shared" si="51"/>
        <v>-3.8508898658493974E-2</v>
      </c>
      <c r="O368" s="57">
        <f t="shared" si="52"/>
        <v>-3.3616643690352513E-2</v>
      </c>
      <c r="Y368" s="61">
        <v>44627</v>
      </c>
      <c r="Z368" s="57">
        <f t="shared" si="53"/>
        <v>-7.3745050041465532E-2</v>
      </c>
      <c r="AA368" s="57">
        <f t="shared" si="54"/>
        <v>-4.3068345019263821E-2</v>
      </c>
      <c r="AB368" s="57">
        <f t="shared" si="55"/>
        <v>2.0821627727945484E-2</v>
      </c>
      <c r="AC368" s="57">
        <f t="shared" si="56"/>
        <v>-5.3155688091466861E-2</v>
      </c>
      <c r="AD368" s="57">
        <f t="shared" si="57"/>
        <v>-3.9488256699726422E-2</v>
      </c>
    </row>
    <row r="369" spans="1:30" x14ac:dyDescent="0.35">
      <c r="A369" s="61">
        <v>44624</v>
      </c>
      <c r="B369">
        <v>229.36</v>
      </c>
      <c r="C369">
        <v>279.43</v>
      </c>
      <c r="D369">
        <v>158.65</v>
      </c>
      <c r="E369">
        <v>108.41</v>
      </c>
      <c r="F369">
        <v>289.86</v>
      </c>
      <c r="I369" s="61">
        <v>44624</v>
      </c>
      <c r="J369" s="57">
        <f t="shared" si="51"/>
        <v>-3.3357862454809963E-2</v>
      </c>
      <c r="K369" s="57">
        <f t="shared" si="51"/>
        <v>-1.1802787543020569E-3</v>
      </c>
      <c r="L369" s="57">
        <f t="shared" si="51"/>
        <v>1.5435247847053463E-2</v>
      </c>
      <c r="M369" s="57">
        <f t="shared" si="51"/>
        <v>-3.239994824754687E-2</v>
      </c>
      <c r="N369" s="57">
        <f t="shared" si="51"/>
        <v>-2.0691099729828272E-2</v>
      </c>
      <c r="O369" s="57">
        <f t="shared" si="52"/>
        <v>-5.6845811232319968E-3</v>
      </c>
      <c r="Y369" s="61">
        <v>44624</v>
      </c>
      <c r="Z369" s="57">
        <f t="shared" si="53"/>
        <v>-3.554059601742976E-2</v>
      </c>
      <c r="AA369" s="57">
        <f t="shared" si="54"/>
        <v>-3.1924943174446658E-3</v>
      </c>
      <c r="AB369" s="57">
        <f t="shared" si="55"/>
        <v>1.5114175269713717E-2</v>
      </c>
      <c r="AC369" s="57">
        <f t="shared" si="56"/>
        <v>-3.3878734139611871E-2</v>
      </c>
      <c r="AD369" s="57">
        <f t="shared" si="57"/>
        <v>-2.1670457771060716E-2</v>
      </c>
    </row>
    <row r="370" spans="1:30" x14ac:dyDescent="0.35">
      <c r="A370" s="61">
        <v>44623</v>
      </c>
      <c r="B370">
        <v>237.14</v>
      </c>
      <c r="C370">
        <v>279.76</v>
      </c>
      <c r="D370">
        <v>156.22</v>
      </c>
      <c r="E370">
        <v>111.98</v>
      </c>
      <c r="F370">
        <v>295.92</v>
      </c>
      <c r="I370" s="61">
        <v>44623</v>
      </c>
      <c r="J370" s="57">
        <f t="shared" si="51"/>
        <v>-2.1113147089067433E-2</v>
      </c>
      <c r="K370" s="57">
        <f t="shared" si="51"/>
        <v>-4.7263883228285036E-2</v>
      </c>
      <c r="L370" s="57">
        <f t="shared" si="51"/>
        <v>1.3403989832304043E-2</v>
      </c>
      <c r="M370" s="57">
        <f t="shared" si="51"/>
        <v>-5.4734411063529206E-2</v>
      </c>
      <c r="N370" s="57">
        <f t="shared" si="51"/>
        <v>-1.4326459994419029E-2</v>
      </c>
      <c r="O370" s="57">
        <f t="shared" si="52"/>
        <v>-2.7571140393330713E-2</v>
      </c>
      <c r="Y370" s="61">
        <v>44623</v>
      </c>
      <c r="Z370" s="57">
        <f t="shared" si="53"/>
        <v>-2.329588065168723E-2</v>
      </c>
      <c r="AA370" s="57">
        <f t="shared" si="54"/>
        <v>-4.9276098791427643E-2</v>
      </c>
      <c r="AB370" s="57">
        <f t="shared" si="55"/>
        <v>1.3082917254964297E-2</v>
      </c>
      <c r="AC370" s="57">
        <f t="shared" si="56"/>
        <v>-5.6213196955594208E-2</v>
      </c>
      <c r="AD370" s="57">
        <f t="shared" si="57"/>
        <v>-1.5305818035651475E-2</v>
      </c>
    </row>
    <row r="371" spans="1:30" x14ac:dyDescent="0.35">
      <c r="A371" s="61">
        <v>44622</v>
      </c>
      <c r="B371">
        <v>242.2</v>
      </c>
      <c r="C371">
        <v>293.3</v>
      </c>
      <c r="D371">
        <v>154.13999999999999</v>
      </c>
      <c r="E371">
        <v>118.28</v>
      </c>
      <c r="F371">
        <v>300.19</v>
      </c>
      <c r="I371" s="61">
        <v>44622</v>
      </c>
      <c r="J371" s="57">
        <f t="shared" si="51"/>
        <v>3.1157519641575048E-2</v>
      </c>
      <c r="K371" s="57">
        <f t="shared" si="51"/>
        <v>1.781891596224313E-2</v>
      </c>
      <c r="L371" s="57">
        <f t="shared" si="51"/>
        <v>2.9094397313618969E-2</v>
      </c>
      <c r="M371" s="57">
        <f t="shared" si="51"/>
        <v>3.8348587647151114E-2</v>
      </c>
      <c r="N371" s="57">
        <f t="shared" si="51"/>
        <v>1.7609757069533404E-2</v>
      </c>
      <c r="O371" s="57">
        <f t="shared" si="52"/>
        <v>2.3719519817243132E-2</v>
      </c>
      <c r="Y371" s="61">
        <v>44622</v>
      </c>
      <c r="Z371" s="57">
        <f t="shared" si="53"/>
        <v>2.8974786078955251E-2</v>
      </c>
      <c r="AA371" s="57">
        <f t="shared" si="54"/>
        <v>1.580670039910052E-2</v>
      </c>
      <c r="AB371" s="57">
        <f t="shared" si="55"/>
        <v>2.8773324736279225E-2</v>
      </c>
      <c r="AC371" s="57">
        <f t="shared" si="56"/>
        <v>3.6869801755086112E-2</v>
      </c>
      <c r="AD371" s="57">
        <f t="shared" si="57"/>
        <v>1.6630399028300959E-2</v>
      </c>
    </row>
    <row r="372" spans="1:30" x14ac:dyDescent="0.35">
      <c r="A372" s="61">
        <v>44621</v>
      </c>
      <c r="B372">
        <v>234.77</v>
      </c>
      <c r="C372">
        <v>288.12</v>
      </c>
      <c r="D372">
        <v>149.72</v>
      </c>
      <c r="E372">
        <v>113.83</v>
      </c>
      <c r="F372">
        <v>294.95</v>
      </c>
      <c r="I372" s="61">
        <v>44621</v>
      </c>
      <c r="J372" s="57">
        <f t="shared" si="51"/>
        <v>-3.794697067864472E-2</v>
      </c>
      <c r="K372" s="57">
        <f t="shared" si="51"/>
        <v>-6.9865050895939257E-3</v>
      </c>
      <c r="L372" s="57">
        <f t="shared" si="51"/>
        <v>3.8953583460227592E-2</v>
      </c>
      <c r="M372" s="57">
        <f t="shared" si="51"/>
        <v>-8.0238662226221474E-2</v>
      </c>
      <c r="N372" s="57">
        <f t="shared" si="51"/>
        <v>-1.2935135047396892E-2</v>
      </c>
      <c r="O372" s="57">
        <f t="shared" si="52"/>
        <v>-5.6521042909748577E-3</v>
      </c>
      <c r="Y372" s="61">
        <v>44621</v>
      </c>
      <c r="Z372" s="57">
        <f t="shared" si="53"/>
        <v>-4.0129704241264517E-2</v>
      </c>
      <c r="AA372" s="57">
        <f t="shared" si="54"/>
        <v>-8.9987206527365349E-3</v>
      </c>
      <c r="AB372" s="57">
        <f t="shared" si="55"/>
        <v>3.8632510882887848E-2</v>
      </c>
      <c r="AC372" s="57">
        <f t="shared" si="56"/>
        <v>-8.1717448118286476E-2</v>
      </c>
      <c r="AD372" s="57">
        <f t="shared" si="57"/>
        <v>-1.3914493088629338E-2</v>
      </c>
    </row>
    <row r="373" spans="1:30" x14ac:dyDescent="0.35">
      <c r="A373" s="61">
        <v>44620</v>
      </c>
      <c r="B373">
        <v>243.85</v>
      </c>
      <c r="C373">
        <v>290.14</v>
      </c>
      <c r="D373">
        <v>144</v>
      </c>
      <c r="E373">
        <v>123.34</v>
      </c>
      <c r="F373">
        <v>298.79000000000002</v>
      </c>
      <c r="I373" s="61">
        <v>44620</v>
      </c>
      <c r="J373" s="57">
        <f t="shared" ref="J373:N423" si="58">LN(B373/B374)</f>
        <v>9.3939959908363336E-3</v>
      </c>
      <c r="K373" s="57">
        <f t="shared" si="58"/>
        <v>7.2089765235550357E-2</v>
      </c>
      <c r="L373" s="57">
        <f t="shared" si="58"/>
        <v>2.5460268273725262E-2</v>
      </c>
      <c r="M373" s="57">
        <f t="shared" si="58"/>
        <v>1.8658479099805503E-2</v>
      </c>
      <c r="N373" s="57">
        <f t="shared" si="58"/>
        <v>4.9656200002545885E-3</v>
      </c>
      <c r="O373" s="57">
        <f t="shared" si="52"/>
        <v>4.4948261449392249E-2</v>
      </c>
      <c r="Y373" s="61">
        <v>44620</v>
      </c>
      <c r="Z373" s="57">
        <f t="shared" si="53"/>
        <v>7.2112624282165355E-3</v>
      </c>
      <c r="AA373" s="57">
        <f t="shared" si="54"/>
        <v>7.0077549672407743E-2</v>
      </c>
      <c r="AB373" s="57">
        <f t="shared" si="55"/>
        <v>2.5139195696385518E-2</v>
      </c>
      <c r="AC373" s="57">
        <f t="shared" si="56"/>
        <v>1.7179693207740505E-2</v>
      </c>
      <c r="AD373" s="57">
        <f t="shared" si="57"/>
        <v>3.9862619590221434E-3</v>
      </c>
    </row>
    <row r="374" spans="1:30" x14ac:dyDescent="0.35">
      <c r="A374" s="61">
        <v>44617</v>
      </c>
      <c r="B374">
        <v>241.57</v>
      </c>
      <c r="C374">
        <v>269.95999999999998</v>
      </c>
      <c r="D374">
        <v>140.38</v>
      </c>
      <c r="E374">
        <v>121.06</v>
      </c>
      <c r="F374">
        <v>297.31</v>
      </c>
      <c r="I374" s="61">
        <v>44617</v>
      </c>
      <c r="J374" s="57">
        <f t="shared" si="58"/>
        <v>1.7075876762750773E-2</v>
      </c>
      <c r="K374" s="57">
        <f t="shared" si="58"/>
        <v>1.1324811839799888E-2</v>
      </c>
      <c r="L374" s="57">
        <f t="shared" si="58"/>
        <v>4.0189981716536483E-2</v>
      </c>
      <c r="M374" s="57">
        <f t="shared" si="58"/>
        <v>3.7451256931299658E-2</v>
      </c>
      <c r="N374" s="57">
        <f t="shared" si="58"/>
        <v>9.1908063751153218E-3</v>
      </c>
      <c r="O374" s="57">
        <f t="shared" si="52"/>
        <v>1.9739813359889405E-2</v>
      </c>
      <c r="Y374" s="61">
        <v>44617</v>
      </c>
      <c r="Z374" s="57">
        <f t="shared" si="53"/>
        <v>1.4893143200130975E-2</v>
      </c>
      <c r="AA374" s="57">
        <f t="shared" si="54"/>
        <v>9.3125962766572798E-3</v>
      </c>
      <c r="AB374" s="57">
        <f t="shared" si="55"/>
        <v>3.9868909139196738E-2</v>
      </c>
      <c r="AC374" s="57">
        <f t="shared" si="56"/>
        <v>3.5972471039234656E-2</v>
      </c>
      <c r="AD374" s="57">
        <f t="shared" si="57"/>
        <v>8.2114483338828759E-3</v>
      </c>
    </row>
    <row r="375" spans="1:30" x14ac:dyDescent="0.35">
      <c r="A375" s="61">
        <v>44616</v>
      </c>
      <c r="B375">
        <v>237.48</v>
      </c>
      <c r="C375">
        <v>266.92</v>
      </c>
      <c r="D375">
        <v>134.85</v>
      </c>
      <c r="E375">
        <v>116.61</v>
      </c>
      <c r="F375">
        <v>294.58999999999997</v>
      </c>
      <c r="I375" s="61">
        <v>44616</v>
      </c>
      <c r="J375" s="57">
        <f t="shared" si="58"/>
        <v>5.9017883162684491E-2</v>
      </c>
      <c r="K375" s="57">
        <f t="shared" si="58"/>
        <v>4.6941132886581152E-2</v>
      </c>
      <c r="L375" s="57">
        <f t="shared" si="58"/>
        <v>-5.1775263589357128E-3</v>
      </c>
      <c r="M375" s="57">
        <f t="shared" si="58"/>
        <v>6.053886955466644E-2</v>
      </c>
      <c r="N375" s="57">
        <f t="shared" si="58"/>
        <v>4.9831134862382054E-2</v>
      </c>
      <c r="O375" s="57">
        <f t="shared" si="52"/>
        <v>3.830095005163759E-2</v>
      </c>
      <c r="Y375" s="61">
        <v>44616</v>
      </c>
      <c r="Z375" s="57">
        <f t="shared" si="53"/>
        <v>5.6835149600064694E-2</v>
      </c>
      <c r="AA375" s="57">
        <f t="shared" si="54"/>
        <v>4.4928917323438546E-2</v>
      </c>
      <c r="AB375" s="57">
        <f t="shared" si="55"/>
        <v>-5.4985989362754577E-3</v>
      </c>
      <c r="AC375" s="57">
        <f t="shared" si="56"/>
        <v>5.9060083662601438E-2</v>
      </c>
      <c r="AD375" s="57">
        <f t="shared" si="57"/>
        <v>4.8851776821149606E-2</v>
      </c>
    </row>
    <row r="376" spans="1:30" x14ac:dyDescent="0.35">
      <c r="A376" s="61">
        <v>44615</v>
      </c>
      <c r="B376">
        <v>223.87</v>
      </c>
      <c r="C376">
        <v>254.68</v>
      </c>
      <c r="D376">
        <v>135.55000000000001</v>
      </c>
      <c r="E376">
        <v>109.76</v>
      </c>
      <c r="F376">
        <v>280.27</v>
      </c>
      <c r="I376" s="61">
        <v>44615</v>
      </c>
      <c r="J376" s="57">
        <f t="shared" si="58"/>
        <v>-4.3828147350343169E-2</v>
      </c>
      <c r="K376" s="57">
        <f t="shared" si="58"/>
        <v>-7.253613907310516E-2</v>
      </c>
      <c r="L376" s="57">
        <f t="shared" si="58"/>
        <v>2.3512932441766707E-2</v>
      </c>
      <c r="M376" s="57">
        <f t="shared" si="58"/>
        <v>-5.2272224699873138E-2</v>
      </c>
      <c r="N376" s="57">
        <f t="shared" si="58"/>
        <v>-2.6234360740426337E-2</v>
      </c>
      <c r="O376" s="57">
        <f t="shared" si="52"/>
        <v>-4.3049277203090056E-2</v>
      </c>
      <c r="Y376" s="61">
        <v>44615</v>
      </c>
      <c r="Z376" s="57">
        <f t="shared" si="53"/>
        <v>-4.6010880912962966E-2</v>
      </c>
      <c r="AA376" s="57">
        <f t="shared" si="54"/>
        <v>-7.4548354636247774E-2</v>
      </c>
      <c r="AB376" s="57">
        <f t="shared" si="55"/>
        <v>2.3191859864426963E-2</v>
      </c>
      <c r="AC376" s="57">
        <f t="shared" si="56"/>
        <v>-5.3751010591938139E-2</v>
      </c>
      <c r="AD376" s="57">
        <f t="shared" si="57"/>
        <v>-2.7213718781658781E-2</v>
      </c>
    </row>
    <row r="377" spans="1:30" x14ac:dyDescent="0.35">
      <c r="A377" s="61">
        <v>44614</v>
      </c>
      <c r="B377">
        <v>233.9</v>
      </c>
      <c r="C377">
        <v>273.83999999999997</v>
      </c>
      <c r="D377">
        <v>132.4</v>
      </c>
      <c r="E377">
        <v>115.65</v>
      </c>
      <c r="F377">
        <v>287.72000000000003</v>
      </c>
      <c r="I377" s="61">
        <v>44614</v>
      </c>
      <c r="J377" s="57">
        <f t="shared" si="58"/>
        <v>-1.0716210732097437E-2</v>
      </c>
      <c r="K377" s="57">
        <f t="shared" si="58"/>
        <v>-4.2258298212552739E-2</v>
      </c>
      <c r="L377" s="57">
        <f t="shared" si="58"/>
        <v>-7.6744037784613533E-3</v>
      </c>
      <c r="M377" s="57">
        <f t="shared" si="58"/>
        <v>1.5862281340323064E-2</v>
      </c>
      <c r="N377" s="57">
        <f t="shared" si="58"/>
        <v>-7.2961003844617268E-4</v>
      </c>
      <c r="O377" s="57">
        <f t="shared" si="52"/>
        <v>-2.4813490828827382E-2</v>
      </c>
      <c r="Y377" s="61">
        <v>44614</v>
      </c>
      <c r="Z377" s="57">
        <f t="shared" si="53"/>
        <v>-1.2898944294717236E-2</v>
      </c>
      <c r="AA377" s="57">
        <f t="shared" si="54"/>
        <v>-4.4270513775695346E-2</v>
      </c>
      <c r="AB377" s="57">
        <f t="shared" si="55"/>
        <v>-7.9954763558010983E-3</v>
      </c>
      <c r="AC377" s="57">
        <f t="shared" si="56"/>
        <v>1.4383495448258064E-2</v>
      </c>
      <c r="AD377" s="57">
        <f t="shared" si="57"/>
        <v>-1.7089680796786178E-3</v>
      </c>
    </row>
    <row r="378" spans="1:30" x14ac:dyDescent="0.35">
      <c r="A378" s="61">
        <v>44610</v>
      </c>
      <c r="B378">
        <v>236.42</v>
      </c>
      <c r="C378">
        <v>285.66000000000003</v>
      </c>
      <c r="D378">
        <v>133.41999999999999</v>
      </c>
      <c r="E378">
        <v>113.83</v>
      </c>
      <c r="F378">
        <v>287.93</v>
      </c>
      <c r="I378" s="61">
        <v>44610</v>
      </c>
      <c r="J378" s="57">
        <f t="shared" si="58"/>
        <v>-3.5933999699656737E-2</v>
      </c>
      <c r="K378" s="57">
        <f t="shared" si="58"/>
        <v>-2.2362384317426556E-2</v>
      </c>
      <c r="L378" s="57">
        <f t="shared" si="58"/>
        <v>-1.4230613194334892E-3</v>
      </c>
      <c r="M378" s="57">
        <f t="shared" si="58"/>
        <v>1.2909109417314324E-2</v>
      </c>
      <c r="N378" s="57">
        <f t="shared" si="58"/>
        <v>-9.6776063769667322E-3</v>
      </c>
      <c r="O378" s="57">
        <f t="shared" si="52"/>
        <v>-1.8830155827967997E-2</v>
      </c>
      <c r="Y378" s="61">
        <v>44610</v>
      </c>
      <c r="Z378" s="57">
        <f t="shared" si="53"/>
        <v>-3.8116733262276534E-2</v>
      </c>
      <c r="AA378" s="57">
        <f t="shared" si="54"/>
        <v>-2.4374599880569166E-2</v>
      </c>
      <c r="AB378" s="57">
        <f t="shared" si="55"/>
        <v>-1.7441338967732344E-3</v>
      </c>
      <c r="AC378" s="57">
        <f t="shared" si="56"/>
        <v>1.1430323525249324E-2</v>
      </c>
      <c r="AD378" s="57">
        <f t="shared" si="57"/>
        <v>-1.0656964418199178E-2</v>
      </c>
    </row>
    <row r="379" spans="1:30" x14ac:dyDescent="0.35">
      <c r="A379" s="61">
        <v>44609</v>
      </c>
      <c r="B379">
        <v>245.07</v>
      </c>
      <c r="C379">
        <v>292.12</v>
      </c>
      <c r="D379">
        <v>133.61000000000001</v>
      </c>
      <c r="E379">
        <v>112.37</v>
      </c>
      <c r="F379">
        <v>290.73</v>
      </c>
      <c r="I379" s="61">
        <v>44609</v>
      </c>
      <c r="J379" s="57">
        <f t="shared" si="58"/>
        <v>-7.8600950176135262E-2</v>
      </c>
      <c r="K379" s="57">
        <f t="shared" si="58"/>
        <v>-5.2285544652869907E-2</v>
      </c>
      <c r="L379" s="57">
        <f t="shared" si="58"/>
        <v>-5.1509949283891866E-3</v>
      </c>
      <c r="M379" s="57">
        <f t="shared" si="58"/>
        <v>-4.6257050969759836E-2</v>
      </c>
      <c r="N379" s="57">
        <f t="shared" si="58"/>
        <v>-2.9719416140935571E-2</v>
      </c>
      <c r="O379" s="57">
        <f t="shared" si="52"/>
        <v>-4.6135336253613227E-2</v>
      </c>
      <c r="Y379" s="61">
        <v>44609</v>
      </c>
      <c r="Z379" s="57">
        <f t="shared" si="53"/>
        <v>-8.0783683738755066E-2</v>
      </c>
      <c r="AA379" s="57">
        <f t="shared" si="54"/>
        <v>-5.4297760216012514E-2</v>
      </c>
      <c r="AB379" s="57">
        <f t="shared" si="55"/>
        <v>-5.4720675057289316E-3</v>
      </c>
      <c r="AC379" s="57">
        <f t="shared" si="56"/>
        <v>-4.7735836861824837E-2</v>
      </c>
      <c r="AD379" s="57">
        <f t="shared" si="57"/>
        <v>-3.0698774182168015E-2</v>
      </c>
    </row>
    <row r="380" spans="1:30" x14ac:dyDescent="0.35">
      <c r="A380" s="61">
        <v>44608</v>
      </c>
      <c r="B380">
        <v>265.11</v>
      </c>
      <c r="C380">
        <v>307.8</v>
      </c>
      <c r="D380">
        <v>134.30000000000001</v>
      </c>
      <c r="E380">
        <v>117.69</v>
      </c>
      <c r="F380">
        <v>299.5</v>
      </c>
      <c r="I380" s="61">
        <v>44608</v>
      </c>
      <c r="J380" s="57">
        <f t="shared" si="58"/>
        <v>6.0370525925178785E-4</v>
      </c>
      <c r="K380" s="57">
        <f t="shared" si="58"/>
        <v>1.040176923847623E-3</v>
      </c>
      <c r="L380" s="57">
        <f t="shared" si="58"/>
        <v>2.9788501858661338E-4</v>
      </c>
      <c r="M380" s="57">
        <f t="shared" si="58"/>
        <v>-3.1613269822608522E-2</v>
      </c>
      <c r="N380" s="57">
        <f t="shared" si="58"/>
        <v>-3.2334978254028425E-3</v>
      </c>
      <c r="O380" s="57">
        <f t="shared" si="52"/>
        <v>-4.5087762518398729E-4</v>
      </c>
      <c r="Y380" s="61">
        <v>44608</v>
      </c>
      <c r="Z380" s="57">
        <f t="shared" si="53"/>
        <v>-1.5790283033680101E-3</v>
      </c>
      <c r="AA380" s="57">
        <f t="shared" si="54"/>
        <v>-9.7203863929498581E-4</v>
      </c>
      <c r="AB380" s="57">
        <f t="shared" si="55"/>
        <v>-2.3187558753131688E-5</v>
      </c>
      <c r="AC380" s="57">
        <f t="shared" si="56"/>
        <v>-3.3092055714673524E-2</v>
      </c>
      <c r="AD380" s="57">
        <f t="shared" si="57"/>
        <v>-4.2128558666352876E-3</v>
      </c>
    </row>
    <row r="381" spans="1:30" x14ac:dyDescent="0.35">
      <c r="A381" s="61">
        <v>44607</v>
      </c>
      <c r="B381">
        <v>264.95</v>
      </c>
      <c r="C381">
        <v>307.48</v>
      </c>
      <c r="D381">
        <v>134.26</v>
      </c>
      <c r="E381">
        <v>121.47</v>
      </c>
      <c r="F381">
        <v>300.47000000000003</v>
      </c>
      <c r="I381" s="61">
        <v>44607</v>
      </c>
      <c r="J381" s="57">
        <f t="shared" si="58"/>
        <v>8.7838633240800129E-2</v>
      </c>
      <c r="K381" s="57">
        <f t="shared" si="58"/>
        <v>5.1930252352739001E-2</v>
      </c>
      <c r="L381" s="57">
        <f t="shared" si="58"/>
        <v>-1.7791042466103562E-2</v>
      </c>
      <c r="M381" s="57">
        <f t="shared" si="58"/>
        <v>6.1103249553557205E-2</v>
      </c>
      <c r="N381" s="57">
        <f t="shared" si="58"/>
        <v>1.8372559041087061E-2</v>
      </c>
      <c r="O381" s="57">
        <f t="shared" si="52"/>
        <v>4.2822061235844568E-2</v>
      </c>
      <c r="Y381" s="61">
        <v>44607</v>
      </c>
      <c r="Z381" s="57">
        <f t="shared" si="53"/>
        <v>8.5655899678180325E-2</v>
      </c>
      <c r="AA381" s="57">
        <f t="shared" si="54"/>
        <v>4.9918036789596394E-2</v>
      </c>
      <c r="AB381" s="57">
        <f t="shared" si="55"/>
        <v>-1.8112115043443306E-2</v>
      </c>
      <c r="AC381" s="57">
        <f t="shared" si="56"/>
        <v>5.9624463661492204E-2</v>
      </c>
      <c r="AD381" s="57">
        <f t="shared" si="57"/>
        <v>1.7393200999854617E-2</v>
      </c>
    </row>
    <row r="382" spans="1:30" x14ac:dyDescent="0.35">
      <c r="A382" s="61">
        <v>44606</v>
      </c>
      <c r="B382">
        <v>242.67</v>
      </c>
      <c r="C382">
        <v>291.92</v>
      </c>
      <c r="D382">
        <v>136.66999999999999</v>
      </c>
      <c r="E382">
        <v>114.27</v>
      </c>
      <c r="F382">
        <v>295</v>
      </c>
      <c r="I382" s="61">
        <v>44606</v>
      </c>
      <c r="J382" s="57">
        <f t="shared" si="58"/>
        <v>1.3190833372153585E-2</v>
      </c>
      <c r="K382" s="57">
        <f t="shared" si="58"/>
        <v>1.8148063709375398E-2</v>
      </c>
      <c r="L382" s="57">
        <f t="shared" si="58"/>
        <v>-1.5536830610308963E-2</v>
      </c>
      <c r="M382" s="57">
        <f t="shared" si="58"/>
        <v>9.584597444244506E-3</v>
      </c>
      <c r="N382" s="57">
        <f t="shared" si="58"/>
        <v>-1.3558402840929026E-4</v>
      </c>
      <c r="O382" s="57">
        <f t="shared" si="52"/>
        <v>8.724989893879433E-3</v>
      </c>
      <c r="Y382" s="61">
        <v>44606</v>
      </c>
      <c r="Z382" s="57">
        <f t="shared" si="53"/>
        <v>1.1008099809533788E-2</v>
      </c>
      <c r="AA382" s="57">
        <f t="shared" si="54"/>
        <v>1.6135848146232788E-2</v>
      </c>
      <c r="AB382" s="57">
        <f t="shared" si="55"/>
        <v>-1.5857903187648709E-2</v>
      </c>
      <c r="AC382" s="57">
        <f t="shared" si="56"/>
        <v>8.1058115521795062E-3</v>
      </c>
      <c r="AD382" s="57">
        <f t="shared" si="57"/>
        <v>-1.1149420696417356E-3</v>
      </c>
    </row>
    <row r="383" spans="1:30" x14ac:dyDescent="0.35">
      <c r="A383" s="61">
        <v>44603</v>
      </c>
      <c r="B383">
        <v>239.49</v>
      </c>
      <c r="C383">
        <v>286.67</v>
      </c>
      <c r="D383">
        <v>138.81</v>
      </c>
      <c r="E383">
        <v>113.18</v>
      </c>
      <c r="F383">
        <v>295.04000000000002</v>
      </c>
      <c r="I383" s="61">
        <v>44603</v>
      </c>
      <c r="J383" s="57">
        <f t="shared" si="58"/>
        <v>-7.5377722755766791E-2</v>
      </c>
      <c r="K383" s="57">
        <f t="shared" si="58"/>
        <v>-5.0504620540063015E-2</v>
      </c>
      <c r="L383" s="57">
        <f t="shared" si="58"/>
        <v>2.0157131448023349E-2</v>
      </c>
      <c r="M383" s="57">
        <f t="shared" si="58"/>
        <v>-0.10547537034468636</v>
      </c>
      <c r="N383" s="57">
        <f t="shared" si="58"/>
        <v>-2.4573564183826051E-2</v>
      </c>
      <c r="O383" s="57">
        <f t="shared" si="52"/>
        <v>-4.0740515789307132E-2</v>
      </c>
      <c r="Y383" s="61">
        <v>44603</v>
      </c>
      <c r="Z383" s="57">
        <f t="shared" si="53"/>
        <v>-7.7560456318386595E-2</v>
      </c>
      <c r="AA383" s="57">
        <f t="shared" si="54"/>
        <v>-5.2516836103205622E-2</v>
      </c>
      <c r="AB383" s="57">
        <f t="shared" si="55"/>
        <v>1.9836058870683605E-2</v>
      </c>
      <c r="AC383" s="57">
        <f t="shared" si="56"/>
        <v>-0.10695415623675136</v>
      </c>
      <c r="AD383" s="57">
        <f t="shared" si="57"/>
        <v>-2.5552922225058495E-2</v>
      </c>
    </row>
    <row r="384" spans="1:30" x14ac:dyDescent="0.35">
      <c r="A384" s="61">
        <v>44602</v>
      </c>
      <c r="B384">
        <v>258.24</v>
      </c>
      <c r="C384">
        <v>301.52</v>
      </c>
      <c r="D384">
        <v>136.04</v>
      </c>
      <c r="E384">
        <v>125.77</v>
      </c>
      <c r="F384">
        <v>302.38</v>
      </c>
      <c r="I384" s="61">
        <v>44602</v>
      </c>
      <c r="J384" s="57">
        <f t="shared" si="58"/>
        <v>-3.3546521704195351E-2</v>
      </c>
      <c r="K384" s="57">
        <f t="shared" si="58"/>
        <v>-2.9894906614773616E-2</v>
      </c>
      <c r="L384" s="57">
        <f t="shared" si="58"/>
        <v>-1.2781826866817093E-2</v>
      </c>
      <c r="M384" s="57">
        <f t="shared" si="58"/>
        <v>-5.4765830146758267E-2</v>
      </c>
      <c r="N384" s="57">
        <f t="shared" si="58"/>
        <v>-2.8783420911998467E-2</v>
      </c>
      <c r="O384" s="57">
        <f t="shared" si="52"/>
        <v>-2.7609492846399675E-2</v>
      </c>
      <c r="Y384" s="61">
        <v>44602</v>
      </c>
      <c r="Z384" s="57">
        <f t="shared" si="53"/>
        <v>-3.5729255266815148E-2</v>
      </c>
      <c r="AA384" s="57">
        <f t="shared" si="54"/>
        <v>-3.1907122177916226E-2</v>
      </c>
      <c r="AB384" s="57">
        <f t="shared" si="55"/>
        <v>-1.3102899444156839E-2</v>
      </c>
      <c r="AC384" s="57">
        <f t="shared" si="56"/>
        <v>-5.6244616038823268E-2</v>
      </c>
      <c r="AD384" s="57">
        <f t="shared" si="57"/>
        <v>-2.9762778953230911E-2</v>
      </c>
    </row>
    <row r="385" spans="1:30" x14ac:dyDescent="0.35">
      <c r="A385" s="61">
        <v>44601</v>
      </c>
      <c r="B385">
        <v>267.05</v>
      </c>
      <c r="C385">
        <v>310.67</v>
      </c>
      <c r="D385">
        <v>137.79</v>
      </c>
      <c r="E385">
        <v>132.85</v>
      </c>
      <c r="F385">
        <v>311.20999999999998</v>
      </c>
      <c r="I385" s="61">
        <v>44601</v>
      </c>
      <c r="J385" s="57">
        <f t="shared" si="58"/>
        <v>6.1664293336448329E-2</v>
      </c>
      <c r="K385" s="57">
        <f t="shared" si="58"/>
        <v>1.0809166730972533E-2</v>
      </c>
      <c r="L385" s="57">
        <f t="shared" si="58"/>
        <v>9.8458294553668436E-3</v>
      </c>
      <c r="M385" s="57">
        <f t="shared" si="58"/>
        <v>3.5395145734798038E-2</v>
      </c>
      <c r="N385" s="57">
        <f t="shared" si="58"/>
        <v>2.1599813389811613E-2</v>
      </c>
      <c r="O385" s="57">
        <f t="shared" si="52"/>
        <v>2.2078534608964497E-2</v>
      </c>
      <c r="Y385" s="61">
        <v>44601</v>
      </c>
      <c r="Z385" s="57">
        <f t="shared" si="53"/>
        <v>5.9481559773828532E-2</v>
      </c>
      <c r="AA385" s="57">
        <f t="shared" si="54"/>
        <v>8.7969511678299243E-3</v>
      </c>
      <c r="AB385" s="57">
        <f t="shared" si="55"/>
        <v>9.5247568780270978E-3</v>
      </c>
      <c r="AC385" s="57">
        <f t="shared" si="56"/>
        <v>3.3916359842733036E-2</v>
      </c>
      <c r="AD385" s="57">
        <f t="shared" si="57"/>
        <v>2.0620455348579168E-2</v>
      </c>
    </row>
    <row r="386" spans="1:30" x14ac:dyDescent="0.35">
      <c r="A386" s="61">
        <v>44600</v>
      </c>
      <c r="B386">
        <v>251.08</v>
      </c>
      <c r="C386">
        <v>307.33</v>
      </c>
      <c r="D386">
        <v>136.44</v>
      </c>
      <c r="E386">
        <v>128.22999999999999</v>
      </c>
      <c r="F386">
        <v>304.56</v>
      </c>
      <c r="I386" s="61">
        <v>44600</v>
      </c>
      <c r="J386" s="57">
        <f t="shared" si="58"/>
        <v>1.5250315625470155E-2</v>
      </c>
      <c r="K386" s="57">
        <f t="shared" si="58"/>
        <v>1.6006114289757862E-2</v>
      </c>
      <c r="L386" s="57">
        <f t="shared" si="58"/>
        <v>-1.5346313758542549E-2</v>
      </c>
      <c r="M386" s="57">
        <f t="shared" si="58"/>
        <v>3.62087987170586E-2</v>
      </c>
      <c r="N386" s="57">
        <f t="shared" si="58"/>
        <v>1.1923974080462123E-2</v>
      </c>
      <c r="O386" s="57">
        <f t="shared" si="52"/>
        <v>9.3927089165607939E-3</v>
      </c>
      <c r="Y386" s="61">
        <v>44600</v>
      </c>
      <c r="Z386" s="57">
        <f t="shared" si="53"/>
        <v>1.3067582062850358E-2</v>
      </c>
      <c r="AA386" s="57">
        <f t="shared" si="54"/>
        <v>1.3993898726615253E-2</v>
      </c>
      <c r="AB386" s="57">
        <f t="shared" si="55"/>
        <v>-1.5667386335882293E-2</v>
      </c>
      <c r="AC386" s="57">
        <f t="shared" si="56"/>
        <v>3.4730012824993599E-2</v>
      </c>
      <c r="AD386" s="57">
        <f t="shared" si="57"/>
        <v>1.0944616039229678E-2</v>
      </c>
    </row>
    <row r="387" spans="1:30" x14ac:dyDescent="0.35">
      <c r="A387" s="61">
        <v>44599</v>
      </c>
      <c r="B387">
        <v>247.28</v>
      </c>
      <c r="C387">
        <v>302.45</v>
      </c>
      <c r="D387">
        <v>138.55000000000001</v>
      </c>
      <c r="E387">
        <v>123.67</v>
      </c>
      <c r="F387">
        <v>300.95</v>
      </c>
      <c r="I387" s="61">
        <v>44599</v>
      </c>
      <c r="J387" s="57">
        <f t="shared" si="58"/>
        <v>1.6678266998286929E-2</v>
      </c>
      <c r="K387" s="57">
        <f t="shared" si="58"/>
        <v>-1.7436776214807818E-2</v>
      </c>
      <c r="L387" s="57">
        <f t="shared" si="58"/>
        <v>1.9459128016604349E-2</v>
      </c>
      <c r="M387" s="57">
        <f t="shared" si="58"/>
        <v>5.6618273037536211E-4</v>
      </c>
      <c r="N387" s="57">
        <f t="shared" si="58"/>
        <v>-1.6444866301339536E-2</v>
      </c>
      <c r="O387" s="57">
        <f t="shared" si="52"/>
        <v>-1.651386900732037E-3</v>
      </c>
      <c r="Y387" s="61">
        <v>44599</v>
      </c>
      <c r="Z387" s="57">
        <f t="shared" si="53"/>
        <v>1.4495533435667132E-2</v>
      </c>
      <c r="AA387" s="57">
        <f t="shared" si="54"/>
        <v>-1.9448991777950429E-2</v>
      </c>
      <c r="AB387" s="57">
        <f t="shared" si="55"/>
        <v>1.9138055439264605E-2</v>
      </c>
      <c r="AC387" s="57">
        <f t="shared" si="56"/>
        <v>-9.1260316168963705E-4</v>
      </c>
      <c r="AD387" s="57">
        <f t="shared" si="57"/>
        <v>-1.742422434257198E-2</v>
      </c>
    </row>
    <row r="388" spans="1:30" x14ac:dyDescent="0.35">
      <c r="A388" s="61">
        <v>44596</v>
      </c>
      <c r="B388">
        <v>243.19</v>
      </c>
      <c r="C388">
        <v>307.77</v>
      </c>
      <c r="D388">
        <v>135.88</v>
      </c>
      <c r="E388">
        <v>123.6</v>
      </c>
      <c r="F388">
        <v>305.94</v>
      </c>
      <c r="I388" s="61">
        <v>44596</v>
      </c>
      <c r="J388" s="57">
        <f t="shared" si="58"/>
        <v>1.5373124768422518E-2</v>
      </c>
      <c r="K388" s="57">
        <f t="shared" si="58"/>
        <v>3.5452275965980488E-2</v>
      </c>
      <c r="L388" s="57">
        <f t="shared" si="58"/>
        <v>1.2440918754801775E-2</v>
      </c>
      <c r="M388" s="57">
        <f t="shared" si="58"/>
        <v>2.8892357698383806E-2</v>
      </c>
      <c r="N388" s="57">
        <f t="shared" si="58"/>
        <v>1.5448519490254661E-2</v>
      </c>
      <c r="O388" s="57">
        <f t="shared" ref="O388:O451" si="59">J388*$X$10+K388*$X$11+L388*$X$12+M388*$X$13+N388*$X$14</f>
        <v>2.5359528542303614E-2</v>
      </c>
      <c r="Y388" s="61">
        <v>44596</v>
      </c>
      <c r="Z388" s="57">
        <f t="shared" ref="Z388:Z451" si="60">J388-$R$4</f>
        <v>1.3190391205802721E-2</v>
      </c>
      <c r="AA388" s="57">
        <f t="shared" ref="AA388:AA451" si="61">K388-$S$4</f>
        <v>3.3440060402837882E-2</v>
      </c>
      <c r="AB388" s="57">
        <f t="shared" ref="AB388:AB451" si="62">L388-$T$4</f>
        <v>1.211984617746203E-2</v>
      </c>
      <c r="AC388" s="57">
        <f t="shared" ref="AC388:AC451" si="63">M388-$U$4</f>
        <v>2.7413571806318808E-2</v>
      </c>
      <c r="AD388" s="57">
        <f t="shared" ref="AD388:AD451" si="64">N388-$V$4</f>
        <v>1.4469161449022215E-2</v>
      </c>
    </row>
    <row r="389" spans="1:30" x14ac:dyDescent="0.35">
      <c r="A389" s="61">
        <v>44595</v>
      </c>
      <c r="B389">
        <v>239.48</v>
      </c>
      <c r="C389">
        <v>297.05</v>
      </c>
      <c r="D389">
        <v>134.19999999999999</v>
      </c>
      <c r="E389">
        <v>120.08</v>
      </c>
      <c r="F389">
        <v>301.25</v>
      </c>
      <c r="I389" s="61">
        <v>44595</v>
      </c>
      <c r="J389" s="57">
        <f t="shared" si="58"/>
        <v>-5.2624460773333222E-2</v>
      </c>
      <c r="K389" s="57">
        <f t="shared" si="58"/>
        <v>-1.6162237811601071E-2</v>
      </c>
      <c r="L389" s="57">
        <f t="shared" si="58"/>
        <v>-8.9759884571512811E-3</v>
      </c>
      <c r="M389" s="57">
        <f t="shared" si="58"/>
        <v>-2.2073042426328966E-2</v>
      </c>
      <c r="N389" s="57">
        <f t="shared" si="58"/>
        <v>-3.9731275421057241E-2</v>
      </c>
      <c r="O389" s="57">
        <f t="shared" si="59"/>
        <v>-2.2927210170015491E-2</v>
      </c>
      <c r="Y389" s="61">
        <v>44595</v>
      </c>
      <c r="Z389" s="57">
        <f t="shared" si="60"/>
        <v>-5.4807194335953019E-2</v>
      </c>
      <c r="AA389" s="57">
        <f t="shared" si="61"/>
        <v>-1.8174453374743681E-2</v>
      </c>
      <c r="AB389" s="57">
        <f t="shared" si="62"/>
        <v>-9.2970610344910269E-3</v>
      </c>
      <c r="AC389" s="57">
        <f t="shared" si="63"/>
        <v>-2.3551828318393964E-2</v>
      </c>
      <c r="AD389" s="57">
        <f t="shared" si="64"/>
        <v>-4.0710633462289689E-2</v>
      </c>
    </row>
    <row r="390" spans="1:30" x14ac:dyDescent="0.35">
      <c r="A390" s="61">
        <v>44594</v>
      </c>
      <c r="B390">
        <v>252.42</v>
      </c>
      <c r="C390">
        <v>301.89</v>
      </c>
      <c r="D390">
        <v>135.41</v>
      </c>
      <c r="E390">
        <v>122.76</v>
      </c>
      <c r="F390">
        <v>313.45999999999998</v>
      </c>
      <c r="I390" s="61">
        <v>44594</v>
      </c>
      <c r="J390" s="57">
        <f t="shared" si="58"/>
        <v>2.4219307296656459E-2</v>
      </c>
      <c r="K390" s="57">
        <f t="shared" si="58"/>
        <v>-2.7863506609687071E-2</v>
      </c>
      <c r="L390" s="57">
        <f t="shared" si="58"/>
        <v>4.5892012445543952E-3</v>
      </c>
      <c r="M390" s="57">
        <f t="shared" si="58"/>
        <v>4.993940689614388E-2</v>
      </c>
      <c r="N390" s="57">
        <f t="shared" si="58"/>
        <v>1.5107484144268837E-2</v>
      </c>
      <c r="O390" s="57">
        <f t="shared" si="59"/>
        <v>-6.026417786365746E-3</v>
      </c>
      <c r="Y390" s="61">
        <v>44594</v>
      </c>
      <c r="Z390" s="57">
        <f t="shared" si="60"/>
        <v>2.2036573734036662E-2</v>
      </c>
      <c r="AA390" s="57">
        <f t="shared" si="61"/>
        <v>-2.9875722172829682E-2</v>
      </c>
      <c r="AB390" s="57">
        <f t="shared" si="62"/>
        <v>4.2681286672146502E-3</v>
      </c>
      <c r="AC390" s="57">
        <f t="shared" si="63"/>
        <v>4.8460621004078878E-2</v>
      </c>
      <c r="AD390" s="57">
        <f t="shared" si="64"/>
        <v>1.4128126103036391E-2</v>
      </c>
    </row>
    <row r="391" spans="1:30" x14ac:dyDescent="0.35">
      <c r="A391" s="61">
        <v>44593</v>
      </c>
      <c r="B391">
        <v>246.38</v>
      </c>
      <c r="C391">
        <v>310.42</v>
      </c>
      <c r="D391">
        <v>134.79</v>
      </c>
      <c r="E391">
        <v>116.78</v>
      </c>
      <c r="F391">
        <v>308.76</v>
      </c>
      <c r="I391" s="61">
        <v>44593</v>
      </c>
      <c r="J391" s="57">
        <f t="shared" si="58"/>
        <v>6.1884408880586075E-3</v>
      </c>
      <c r="K391" s="57">
        <f t="shared" si="58"/>
        <v>-5.8459036493210062E-3</v>
      </c>
      <c r="L391" s="57">
        <f t="shared" si="58"/>
        <v>2.6004772153109607E-2</v>
      </c>
      <c r="M391" s="57">
        <f t="shared" si="58"/>
        <v>2.1902793081077471E-2</v>
      </c>
      <c r="N391" s="57">
        <f t="shared" si="58"/>
        <v>-7.1643253480171551E-3</v>
      </c>
      <c r="O391" s="57">
        <f t="shared" si="59"/>
        <v>4.5900128856969664E-3</v>
      </c>
      <c r="Y391" s="61">
        <v>44593</v>
      </c>
      <c r="Z391" s="57">
        <f t="shared" si="60"/>
        <v>4.0057073254388094E-3</v>
      </c>
      <c r="AA391" s="57">
        <f t="shared" si="61"/>
        <v>-7.8581192124636146E-3</v>
      </c>
      <c r="AB391" s="57">
        <f t="shared" si="62"/>
        <v>2.5683699575769863E-2</v>
      </c>
      <c r="AC391" s="57">
        <f t="shared" si="63"/>
        <v>2.0424007189012473E-2</v>
      </c>
      <c r="AD391" s="57">
        <f t="shared" si="64"/>
        <v>-8.1436833892496001E-3</v>
      </c>
    </row>
    <row r="392" spans="1:30" x14ac:dyDescent="0.35">
      <c r="A392" s="61">
        <v>44592</v>
      </c>
      <c r="B392">
        <v>244.86</v>
      </c>
      <c r="C392">
        <v>312.24</v>
      </c>
      <c r="D392">
        <v>131.33000000000001</v>
      </c>
      <c r="E392">
        <v>114.25</v>
      </c>
      <c r="F392">
        <v>310.98</v>
      </c>
      <c r="I392" s="61">
        <v>44592</v>
      </c>
      <c r="J392" s="57">
        <f t="shared" si="58"/>
        <v>6.9588140863914266E-2</v>
      </c>
      <c r="K392" s="57">
        <f t="shared" si="58"/>
        <v>0.10143961053238099</v>
      </c>
      <c r="L392" s="57">
        <f t="shared" si="58"/>
        <v>5.4974560076386132E-3</v>
      </c>
      <c r="M392" s="57">
        <f t="shared" si="58"/>
        <v>8.2145573602222147E-2</v>
      </c>
      <c r="N392" s="57">
        <f t="shared" si="58"/>
        <v>8.7850187110964633E-3</v>
      </c>
      <c r="O392" s="57">
        <f t="shared" si="59"/>
        <v>6.9826001977478416E-2</v>
      </c>
      <c r="Y392" s="61">
        <v>44592</v>
      </c>
      <c r="Z392" s="57">
        <f t="shared" si="60"/>
        <v>6.7405407301294462E-2</v>
      </c>
      <c r="AA392" s="57">
        <f t="shared" si="61"/>
        <v>9.9427394969238372E-2</v>
      </c>
      <c r="AB392" s="57">
        <f t="shared" si="62"/>
        <v>5.1763834302988683E-3</v>
      </c>
      <c r="AC392" s="57">
        <f t="shared" si="63"/>
        <v>8.0666787710157145E-2</v>
      </c>
      <c r="AD392" s="57">
        <f t="shared" si="64"/>
        <v>7.8056606698640183E-3</v>
      </c>
    </row>
    <row r="393" spans="1:30" x14ac:dyDescent="0.35">
      <c r="A393" s="61">
        <v>44589</v>
      </c>
      <c r="B393">
        <v>228.4</v>
      </c>
      <c r="C393">
        <v>282.12</v>
      </c>
      <c r="D393">
        <v>130.61000000000001</v>
      </c>
      <c r="E393">
        <v>105.24</v>
      </c>
      <c r="F393">
        <v>308.26</v>
      </c>
      <c r="I393" s="61">
        <v>44589</v>
      </c>
      <c r="J393" s="57">
        <f t="shared" si="58"/>
        <v>4.0019631152507305E-2</v>
      </c>
      <c r="K393" s="57">
        <f t="shared" si="58"/>
        <v>2.059196468739365E-2</v>
      </c>
      <c r="L393" s="57">
        <f t="shared" si="58"/>
        <v>-3.5795986608264947E-2</v>
      </c>
      <c r="M393" s="57">
        <f t="shared" si="58"/>
        <v>2.5405523435422756E-2</v>
      </c>
      <c r="N393" s="57">
        <f t="shared" si="58"/>
        <v>2.7694583668516487E-2</v>
      </c>
      <c r="O393" s="57">
        <f t="shared" si="59"/>
        <v>1.2333486015568038E-2</v>
      </c>
      <c r="Y393" s="61">
        <v>44589</v>
      </c>
      <c r="Z393" s="57">
        <f t="shared" si="60"/>
        <v>3.7836897589887508E-2</v>
      </c>
      <c r="AA393" s="57">
        <f t="shared" si="61"/>
        <v>1.857974912425104E-2</v>
      </c>
      <c r="AB393" s="57">
        <f t="shared" si="62"/>
        <v>-3.6117059185604691E-2</v>
      </c>
      <c r="AC393" s="57">
        <f t="shared" si="63"/>
        <v>2.3926737543357758E-2</v>
      </c>
      <c r="AD393" s="57">
        <f t="shared" si="64"/>
        <v>2.6715225627284043E-2</v>
      </c>
    </row>
    <row r="394" spans="1:30" x14ac:dyDescent="0.35">
      <c r="A394" s="61">
        <v>44588</v>
      </c>
      <c r="B394">
        <v>219.44</v>
      </c>
      <c r="C394">
        <v>276.37</v>
      </c>
      <c r="D394">
        <v>135.37</v>
      </c>
      <c r="E394">
        <v>102.6</v>
      </c>
      <c r="F394">
        <v>299.83999999999997</v>
      </c>
      <c r="I394" s="61">
        <v>44588</v>
      </c>
      <c r="J394" s="57">
        <f t="shared" si="58"/>
        <v>-3.7037957453533374E-2</v>
      </c>
      <c r="K394" s="57">
        <f t="shared" si="58"/>
        <v>-0.12276791691557654</v>
      </c>
      <c r="L394" s="57">
        <f t="shared" si="58"/>
        <v>1.9996189649349766E-2</v>
      </c>
      <c r="M394" s="57">
        <f t="shared" si="58"/>
        <v>-7.6076237134706293E-2</v>
      </c>
      <c r="N394" s="57">
        <f t="shared" si="58"/>
        <v>1.049376824305746E-2</v>
      </c>
      <c r="O394" s="57">
        <f t="shared" si="59"/>
        <v>-6.7512865442430237E-2</v>
      </c>
      <c r="Y394" s="61">
        <v>44588</v>
      </c>
      <c r="Z394" s="57">
        <f t="shared" si="60"/>
        <v>-3.9220691016153171E-2</v>
      </c>
      <c r="AA394" s="57">
        <f t="shared" si="61"/>
        <v>-0.12478013247871915</v>
      </c>
      <c r="AB394" s="57">
        <f t="shared" si="62"/>
        <v>1.9675117072010022E-2</v>
      </c>
      <c r="AC394" s="57">
        <f t="shared" si="63"/>
        <v>-7.7555023026771294E-2</v>
      </c>
      <c r="AD394" s="57">
        <f t="shared" si="64"/>
        <v>9.5144102018250142E-3</v>
      </c>
    </row>
    <row r="395" spans="1:30" x14ac:dyDescent="0.35">
      <c r="A395" s="61">
        <v>44587</v>
      </c>
      <c r="B395">
        <v>227.72</v>
      </c>
      <c r="C395">
        <v>312.47000000000003</v>
      </c>
      <c r="D395">
        <v>132.69</v>
      </c>
      <c r="E395">
        <v>110.71</v>
      </c>
      <c r="F395">
        <v>296.70999999999998</v>
      </c>
      <c r="I395" s="61">
        <v>44587</v>
      </c>
      <c r="J395" s="57">
        <f t="shared" si="58"/>
        <v>1.986937816264819E-2</v>
      </c>
      <c r="K395" s="57">
        <f t="shared" si="58"/>
        <v>2.0498616231991413E-2</v>
      </c>
      <c r="L395" s="57">
        <f t="shared" si="58"/>
        <v>7.5392042171756261E-4</v>
      </c>
      <c r="M395" s="57">
        <f t="shared" si="58"/>
        <v>-3.7865173261796823E-3</v>
      </c>
      <c r="N395" s="57">
        <f t="shared" si="58"/>
        <v>2.8094807504648826E-2</v>
      </c>
      <c r="O395" s="57">
        <f t="shared" si="59"/>
        <v>1.5401617398666304E-2</v>
      </c>
      <c r="Y395" s="61">
        <v>44587</v>
      </c>
      <c r="Z395" s="57">
        <f t="shared" si="60"/>
        <v>1.7686644600028393E-2</v>
      </c>
      <c r="AA395" s="57">
        <f t="shared" si="61"/>
        <v>1.8486400668848803E-2</v>
      </c>
      <c r="AB395" s="57">
        <f t="shared" si="62"/>
        <v>4.3284784437781754E-4</v>
      </c>
      <c r="AC395" s="57">
        <f t="shared" si="63"/>
        <v>-5.2653032182446817E-3</v>
      </c>
      <c r="AD395" s="57">
        <f t="shared" si="64"/>
        <v>2.7115449463416381E-2</v>
      </c>
    </row>
    <row r="396" spans="1:30" x14ac:dyDescent="0.35">
      <c r="A396" s="61">
        <v>44586</v>
      </c>
      <c r="B396">
        <v>223.24</v>
      </c>
      <c r="C396">
        <v>306.13</v>
      </c>
      <c r="D396">
        <v>132.59</v>
      </c>
      <c r="E396">
        <v>111.13</v>
      </c>
      <c r="F396">
        <v>288.49</v>
      </c>
      <c r="I396" s="61">
        <v>44586</v>
      </c>
      <c r="J396" s="57">
        <f t="shared" si="58"/>
        <v>-4.5876391766003395E-2</v>
      </c>
      <c r="K396" s="57">
        <f t="shared" si="58"/>
        <v>-1.256244914302199E-2</v>
      </c>
      <c r="L396" s="57">
        <f t="shared" si="58"/>
        <v>4.1658254287365575E-2</v>
      </c>
      <c r="M396" s="57">
        <f t="shared" si="58"/>
        <v>-4.7448063387616896E-2</v>
      </c>
      <c r="N396" s="57">
        <f t="shared" si="58"/>
        <v>-2.6948250422141204E-2</v>
      </c>
      <c r="O396" s="57">
        <f t="shared" si="59"/>
        <v>-8.8513338438839864E-3</v>
      </c>
      <c r="Y396" s="61">
        <v>44586</v>
      </c>
      <c r="Z396" s="57">
        <f t="shared" si="60"/>
        <v>-4.8059125328623192E-2</v>
      </c>
      <c r="AA396" s="57">
        <f t="shared" si="61"/>
        <v>-1.4574664706164598E-2</v>
      </c>
      <c r="AB396" s="57">
        <f t="shared" si="62"/>
        <v>4.133718171002583E-2</v>
      </c>
      <c r="AC396" s="57">
        <f t="shared" si="63"/>
        <v>-4.8926849279681897E-2</v>
      </c>
      <c r="AD396" s="57">
        <f t="shared" si="64"/>
        <v>-2.7927608463373648E-2</v>
      </c>
    </row>
    <row r="397" spans="1:30" x14ac:dyDescent="0.35">
      <c r="A397" s="61">
        <v>44585</v>
      </c>
      <c r="B397">
        <v>233.72</v>
      </c>
      <c r="C397">
        <v>310</v>
      </c>
      <c r="D397">
        <v>127.18</v>
      </c>
      <c r="E397">
        <v>116.53</v>
      </c>
      <c r="F397">
        <v>296.37</v>
      </c>
      <c r="I397" s="61">
        <v>44585</v>
      </c>
      <c r="J397" s="57">
        <f t="shared" si="58"/>
        <v>-8.5568818774681238E-5</v>
      </c>
      <c r="K397" s="57">
        <f t="shared" si="58"/>
        <v>-1.4825047784855579E-2</v>
      </c>
      <c r="L397" s="57">
        <f t="shared" si="58"/>
        <v>2.1252320171888835E-3</v>
      </c>
      <c r="M397" s="57">
        <f t="shared" si="58"/>
        <v>-1.9376827885024081E-2</v>
      </c>
      <c r="N397" s="57">
        <f t="shared" si="58"/>
        <v>1.1478731847818272E-3</v>
      </c>
      <c r="O397" s="57">
        <f t="shared" si="59"/>
        <v>-7.6741703878275228E-3</v>
      </c>
      <c r="Y397" s="61">
        <v>44585</v>
      </c>
      <c r="Z397" s="57">
        <f t="shared" si="60"/>
        <v>-2.2683023813944792E-3</v>
      </c>
      <c r="AA397" s="57">
        <f t="shared" si="61"/>
        <v>-1.6837263347998187E-2</v>
      </c>
      <c r="AB397" s="57">
        <f t="shared" si="62"/>
        <v>1.8041594398491385E-3</v>
      </c>
      <c r="AC397" s="57">
        <f t="shared" si="63"/>
        <v>-2.0855613777089079E-2</v>
      </c>
      <c r="AD397" s="57">
        <f t="shared" si="64"/>
        <v>1.6851514354938196E-4</v>
      </c>
    </row>
    <row r="398" spans="1:30" x14ac:dyDescent="0.35">
      <c r="A398" s="61">
        <v>44582</v>
      </c>
      <c r="B398">
        <v>233.74</v>
      </c>
      <c r="C398">
        <v>314.63</v>
      </c>
      <c r="D398">
        <v>126.91</v>
      </c>
      <c r="E398">
        <v>118.81</v>
      </c>
      <c r="F398">
        <v>296.02999999999997</v>
      </c>
      <c r="I398" s="61">
        <v>44582</v>
      </c>
      <c r="J398" s="57">
        <f t="shared" si="58"/>
        <v>-3.2660086587616419E-2</v>
      </c>
      <c r="K398" s="57">
        <f t="shared" si="58"/>
        <v>-5.4008671253070385E-2</v>
      </c>
      <c r="L398" s="57">
        <f t="shared" si="58"/>
        <v>-1.2061549733819546E-2</v>
      </c>
      <c r="M398" s="57">
        <f t="shared" si="58"/>
        <v>-2.5593420197548972E-2</v>
      </c>
      <c r="N398" s="57">
        <f t="shared" si="58"/>
        <v>-1.8640835594090695E-2</v>
      </c>
      <c r="O398" s="57">
        <f t="shared" si="59"/>
        <v>-3.8185323118735931E-2</v>
      </c>
      <c r="Y398" s="61">
        <v>44582</v>
      </c>
      <c r="Z398" s="57">
        <f t="shared" si="60"/>
        <v>-3.4842820150236216E-2</v>
      </c>
      <c r="AA398" s="57">
        <f t="shared" si="61"/>
        <v>-5.6020886816212992E-2</v>
      </c>
      <c r="AB398" s="57">
        <f t="shared" si="62"/>
        <v>-1.2382622311159292E-2</v>
      </c>
      <c r="AC398" s="57">
        <f t="shared" si="63"/>
        <v>-2.707220608961397E-2</v>
      </c>
      <c r="AD398" s="57">
        <f t="shared" si="64"/>
        <v>-1.9620193635323139E-2</v>
      </c>
    </row>
    <row r="399" spans="1:30" x14ac:dyDescent="0.35">
      <c r="A399" s="61">
        <v>44581</v>
      </c>
      <c r="B399">
        <v>241.5</v>
      </c>
      <c r="C399">
        <v>332.09</v>
      </c>
      <c r="D399">
        <v>128.44999999999999</v>
      </c>
      <c r="E399">
        <v>121.89</v>
      </c>
      <c r="F399">
        <v>301.60000000000002</v>
      </c>
      <c r="I399" s="61">
        <v>44581</v>
      </c>
      <c r="J399" s="57">
        <f t="shared" si="58"/>
        <v>-3.7267859973027194E-2</v>
      </c>
      <c r="K399" s="57">
        <f t="shared" si="58"/>
        <v>6.3255872103343746E-4</v>
      </c>
      <c r="L399" s="57">
        <f t="shared" si="58"/>
        <v>-3.5747628991208724E-3</v>
      </c>
      <c r="M399" s="57">
        <f t="shared" si="58"/>
        <v>-5.1018418644014324E-2</v>
      </c>
      <c r="N399" s="57">
        <f t="shared" si="58"/>
        <v>-5.719685637616303E-3</v>
      </c>
      <c r="O399" s="57">
        <f t="shared" si="59"/>
        <v>-9.9264664896141375E-3</v>
      </c>
      <c r="Y399" s="61">
        <v>44581</v>
      </c>
      <c r="Z399" s="57">
        <f t="shared" si="60"/>
        <v>-3.9450593535646991E-2</v>
      </c>
      <c r="AA399" s="57">
        <f t="shared" si="61"/>
        <v>-1.3796568421091714E-3</v>
      </c>
      <c r="AB399" s="57">
        <f t="shared" si="62"/>
        <v>-3.8958354764606173E-3</v>
      </c>
      <c r="AC399" s="57">
        <f t="shared" si="63"/>
        <v>-5.2497204536079325E-2</v>
      </c>
      <c r="AD399" s="57">
        <f t="shared" si="64"/>
        <v>-6.6990436788487481E-3</v>
      </c>
    </row>
    <row r="400" spans="1:30" x14ac:dyDescent="0.35">
      <c r="A400" s="61">
        <v>44580</v>
      </c>
      <c r="B400">
        <v>250.67</v>
      </c>
      <c r="C400">
        <v>331.88</v>
      </c>
      <c r="D400">
        <v>128.91</v>
      </c>
      <c r="E400">
        <v>128.27000000000001</v>
      </c>
      <c r="F400">
        <v>303.33</v>
      </c>
      <c r="I400" s="61">
        <v>44580</v>
      </c>
      <c r="J400" s="57">
        <f t="shared" si="58"/>
        <v>-3.2806552041923231E-2</v>
      </c>
      <c r="K400" s="57">
        <f t="shared" si="58"/>
        <v>-3.4413653866319553E-2</v>
      </c>
      <c r="L400" s="57">
        <f t="shared" si="58"/>
        <v>-3.6393241608259027E-3</v>
      </c>
      <c r="M400" s="57">
        <f t="shared" si="58"/>
        <v>-2.8134061583925816E-2</v>
      </c>
      <c r="N400" s="57">
        <f t="shared" si="58"/>
        <v>2.2442994337211241E-3</v>
      </c>
      <c r="O400" s="57">
        <f t="shared" si="59"/>
        <v>-2.5782619167458644E-2</v>
      </c>
      <c r="Y400" s="61">
        <v>44580</v>
      </c>
      <c r="Z400" s="57">
        <f t="shared" si="60"/>
        <v>-3.4989285604543029E-2</v>
      </c>
      <c r="AA400" s="57">
        <f t="shared" si="61"/>
        <v>-3.642586942946216E-2</v>
      </c>
      <c r="AB400" s="57">
        <f t="shared" si="62"/>
        <v>-3.9603967381656481E-3</v>
      </c>
      <c r="AC400" s="57">
        <f t="shared" si="63"/>
        <v>-2.9612847475990814E-2</v>
      </c>
      <c r="AD400" s="57">
        <f t="shared" si="64"/>
        <v>1.2649413924886788E-3</v>
      </c>
    </row>
    <row r="401" spans="1:30" x14ac:dyDescent="0.35">
      <c r="A401" s="61">
        <v>44579</v>
      </c>
      <c r="B401">
        <v>259.02999999999997</v>
      </c>
      <c r="C401">
        <v>343.5</v>
      </c>
      <c r="D401">
        <v>129.38</v>
      </c>
      <c r="E401">
        <v>131.93</v>
      </c>
      <c r="F401">
        <v>302.64999999999998</v>
      </c>
      <c r="I401" s="61">
        <v>44579</v>
      </c>
      <c r="J401" s="57">
        <f t="shared" si="58"/>
        <v>-3.9327615162844089E-2</v>
      </c>
      <c r="K401" s="57">
        <f t="shared" si="58"/>
        <v>-1.8374545252949508E-2</v>
      </c>
      <c r="L401" s="57">
        <f t="shared" si="58"/>
        <v>3.2515318575212183E-3</v>
      </c>
      <c r="M401" s="57">
        <f t="shared" si="58"/>
        <v>-3.6833150688252686E-2</v>
      </c>
      <c r="N401" s="57">
        <f t="shared" si="58"/>
        <v>-2.4640228404742202E-2</v>
      </c>
      <c r="O401" s="57">
        <f t="shared" si="59"/>
        <v>-1.8616927989940451E-2</v>
      </c>
      <c r="Y401" s="61">
        <v>44579</v>
      </c>
      <c r="Z401" s="57">
        <f t="shared" si="60"/>
        <v>-4.1510348725463886E-2</v>
      </c>
      <c r="AA401" s="57">
        <f t="shared" si="61"/>
        <v>-2.0386760816092118E-2</v>
      </c>
      <c r="AB401" s="57">
        <f t="shared" si="62"/>
        <v>2.9304592801814733E-3</v>
      </c>
      <c r="AC401" s="57">
        <f t="shared" si="63"/>
        <v>-3.8311936580317688E-2</v>
      </c>
      <c r="AD401" s="57">
        <f t="shared" si="64"/>
        <v>-2.5619586445974646E-2</v>
      </c>
    </row>
    <row r="402" spans="1:30" x14ac:dyDescent="0.35">
      <c r="A402" s="61">
        <v>44575</v>
      </c>
      <c r="B402">
        <v>269.42</v>
      </c>
      <c r="C402">
        <v>349.87</v>
      </c>
      <c r="D402">
        <v>128.96</v>
      </c>
      <c r="E402">
        <v>136.88</v>
      </c>
      <c r="F402">
        <v>310.2</v>
      </c>
      <c r="I402" s="61">
        <v>44575</v>
      </c>
      <c r="J402" s="57">
        <f t="shared" si="58"/>
        <v>1.371548304836469E-2</v>
      </c>
      <c r="K402" s="57">
        <f t="shared" si="58"/>
        <v>1.7356141149508248E-2</v>
      </c>
      <c r="L402" s="57">
        <f t="shared" si="58"/>
        <v>1.6891236755192596E-2</v>
      </c>
      <c r="M402" s="57">
        <f t="shared" si="58"/>
        <v>3.0712301866159024E-2</v>
      </c>
      <c r="N402" s="57">
        <f t="shared" si="58"/>
        <v>1.7561426929947208E-2</v>
      </c>
      <c r="O402" s="57">
        <f t="shared" si="59"/>
        <v>1.6969374273865814E-2</v>
      </c>
      <c r="Y402" s="61">
        <v>44575</v>
      </c>
      <c r="Z402" s="57">
        <f t="shared" si="60"/>
        <v>1.1532749485744891E-2</v>
      </c>
      <c r="AA402" s="57">
        <f t="shared" si="61"/>
        <v>1.534392558636564E-2</v>
      </c>
      <c r="AB402" s="57">
        <f t="shared" si="62"/>
        <v>1.6570164177852852E-2</v>
      </c>
      <c r="AC402" s="57">
        <f t="shared" si="63"/>
        <v>2.9233515974094026E-2</v>
      </c>
      <c r="AD402" s="57">
        <f t="shared" si="64"/>
        <v>1.6582068888714763E-2</v>
      </c>
    </row>
    <row r="403" spans="1:30" x14ac:dyDescent="0.35">
      <c r="A403" s="61">
        <v>44574</v>
      </c>
      <c r="B403">
        <v>265.75</v>
      </c>
      <c r="C403">
        <v>343.85</v>
      </c>
      <c r="D403">
        <v>126.8</v>
      </c>
      <c r="E403">
        <v>132.74</v>
      </c>
      <c r="F403">
        <v>304.8</v>
      </c>
      <c r="I403" s="61">
        <v>44574</v>
      </c>
      <c r="J403" s="57">
        <f t="shared" si="58"/>
        <v>-5.2197871023707806E-2</v>
      </c>
      <c r="K403" s="57">
        <f t="shared" si="58"/>
        <v>-6.9886272876399536E-2</v>
      </c>
      <c r="L403" s="57">
        <f t="shared" si="58"/>
        <v>-4.1710995822186389E-3</v>
      </c>
      <c r="M403" s="57">
        <f t="shared" si="58"/>
        <v>-3.5013383765549633E-2</v>
      </c>
      <c r="N403" s="57">
        <f t="shared" si="58"/>
        <v>-4.324425532679859E-2</v>
      </c>
      <c r="O403" s="57">
        <f t="shared" si="59"/>
        <v>-4.9571432857029855E-2</v>
      </c>
      <c r="Y403" s="61">
        <v>44574</v>
      </c>
      <c r="Z403" s="57">
        <f t="shared" si="60"/>
        <v>-5.4380604586327604E-2</v>
      </c>
      <c r="AA403" s="57">
        <f t="shared" si="61"/>
        <v>-7.1898488439542149E-2</v>
      </c>
      <c r="AB403" s="57">
        <f t="shared" si="62"/>
        <v>-4.4921721595583839E-3</v>
      </c>
      <c r="AC403" s="57">
        <f t="shared" si="63"/>
        <v>-3.6492169657614634E-2</v>
      </c>
      <c r="AD403" s="57">
        <f t="shared" si="64"/>
        <v>-4.4223613368031038E-2</v>
      </c>
    </row>
    <row r="404" spans="1:30" x14ac:dyDescent="0.35">
      <c r="A404" s="61">
        <v>44573</v>
      </c>
      <c r="B404">
        <v>279.99</v>
      </c>
      <c r="C404">
        <v>368.74</v>
      </c>
      <c r="D404">
        <v>127.33</v>
      </c>
      <c r="E404">
        <v>137.47</v>
      </c>
      <c r="F404">
        <v>318.27</v>
      </c>
      <c r="I404" s="61">
        <v>44573</v>
      </c>
      <c r="J404" s="57">
        <f t="shared" si="58"/>
        <v>6.5214506602961188E-3</v>
      </c>
      <c r="K404" s="57">
        <f t="shared" si="58"/>
        <v>3.8537538206820328E-2</v>
      </c>
      <c r="L404" s="57">
        <f t="shared" si="58"/>
        <v>-5.0137198641604045E-3</v>
      </c>
      <c r="M404" s="57">
        <f t="shared" si="58"/>
        <v>1.1645681496682402E-3</v>
      </c>
      <c r="N404" s="57">
        <f t="shared" si="58"/>
        <v>1.0390934392855156E-2</v>
      </c>
      <c r="O404" s="57">
        <f t="shared" si="59"/>
        <v>2.013602444628023E-2</v>
      </c>
      <c r="Y404" s="61">
        <v>44573</v>
      </c>
      <c r="Z404" s="57">
        <f t="shared" si="60"/>
        <v>4.3387170976763208E-3</v>
      </c>
      <c r="AA404" s="57">
        <f t="shared" si="61"/>
        <v>3.6525322643677721E-2</v>
      </c>
      <c r="AB404" s="57">
        <f t="shared" si="62"/>
        <v>-5.3347924415001495E-3</v>
      </c>
      <c r="AC404" s="57">
        <f t="shared" si="63"/>
        <v>-3.1421774239675897E-4</v>
      </c>
      <c r="AD404" s="57">
        <f t="shared" si="64"/>
        <v>9.4115763516227097E-3</v>
      </c>
    </row>
    <row r="405" spans="1:30" x14ac:dyDescent="0.35">
      <c r="A405" s="61">
        <v>44572</v>
      </c>
      <c r="B405">
        <v>278.17</v>
      </c>
      <c r="C405">
        <v>354.8</v>
      </c>
      <c r="D405">
        <v>127.97</v>
      </c>
      <c r="E405">
        <v>137.31</v>
      </c>
      <c r="F405">
        <v>314.98</v>
      </c>
      <c r="I405" s="61">
        <v>44572</v>
      </c>
      <c r="J405" s="57">
        <f t="shared" si="58"/>
        <v>1.5104331197398799E-2</v>
      </c>
      <c r="K405" s="57">
        <f t="shared" si="58"/>
        <v>5.9080608876649907E-3</v>
      </c>
      <c r="L405" s="57">
        <f t="shared" si="58"/>
        <v>2.2602511120195914E-2</v>
      </c>
      <c r="M405" s="57">
        <f t="shared" si="58"/>
        <v>3.9439220747289602E-2</v>
      </c>
      <c r="N405" s="57">
        <f t="shared" si="58"/>
        <v>2.2566557053825685E-3</v>
      </c>
      <c r="O405" s="57">
        <f t="shared" si="59"/>
        <v>1.2500613757269038E-2</v>
      </c>
      <c r="Y405" s="61">
        <v>44572</v>
      </c>
      <c r="Z405" s="57">
        <f t="shared" si="60"/>
        <v>1.2921597634779E-2</v>
      </c>
      <c r="AA405" s="57">
        <f t="shared" si="61"/>
        <v>3.8958453245223818E-3</v>
      </c>
      <c r="AB405" s="57">
        <f t="shared" si="62"/>
        <v>2.228143854285617E-2</v>
      </c>
      <c r="AC405" s="57">
        <f t="shared" si="63"/>
        <v>3.7960434855224601E-2</v>
      </c>
      <c r="AD405" s="57">
        <f t="shared" si="64"/>
        <v>1.2772976641501233E-3</v>
      </c>
    </row>
    <row r="406" spans="1:30" x14ac:dyDescent="0.35">
      <c r="A406" s="61">
        <v>44571</v>
      </c>
      <c r="B406">
        <v>274</v>
      </c>
      <c r="C406">
        <v>352.71</v>
      </c>
      <c r="D406">
        <v>125.11</v>
      </c>
      <c r="E406">
        <v>132</v>
      </c>
      <c r="F406">
        <v>314.27</v>
      </c>
      <c r="I406" s="61">
        <v>44571</v>
      </c>
      <c r="J406" s="57">
        <f t="shared" si="58"/>
        <v>5.599590088431485E-3</v>
      </c>
      <c r="K406" s="57">
        <f t="shared" si="58"/>
        <v>2.9900217439198042E-2</v>
      </c>
      <c r="L406" s="57">
        <f t="shared" si="58"/>
        <v>6.3964182240029666E-4</v>
      </c>
      <c r="M406" s="57">
        <f t="shared" si="58"/>
        <v>0</v>
      </c>
      <c r="N406" s="57">
        <f t="shared" si="58"/>
        <v>7.321227109972463E-4</v>
      </c>
      <c r="O406" s="57">
        <f t="shared" si="59"/>
        <v>1.6468993925160238E-2</v>
      </c>
      <c r="Y406" s="61">
        <v>44571</v>
      </c>
      <c r="Z406" s="57">
        <f t="shared" si="60"/>
        <v>3.416856525811687E-3</v>
      </c>
      <c r="AA406" s="57">
        <f t="shared" si="61"/>
        <v>2.7888001876055432E-2</v>
      </c>
      <c r="AB406" s="57">
        <f t="shared" si="62"/>
        <v>3.185692450605516E-4</v>
      </c>
      <c r="AC406" s="57">
        <f t="shared" si="63"/>
        <v>-1.4787858920649992E-3</v>
      </c>
      <c r="AD406" s="57">
        <f t="shared" si="64"/>
        <v>-2.4723533023519894E-4</v>
      </c>
    </row>
    <row r="407" spans="1:30" x14ac:dyDescent="0.35">
      <c r="A407" s="61">
        <v>44568</v>
      </c>
      <c r="B407">
        <v>272.47000000000003</v>
      </c>
      <c r="C407">
        <v>342.32</v>
      </c>
      <c r="D407">
        <v>125.03</v>
      </c>
      <c r="E407">
        <v>132</v>
      </c>
      <c r="F407">
        <v>314.04000000000002</v>
      </c>
      <c r="I407" s="61">
        <v>44568</v>
      </c>
      <c r="J407" s="57">
        <f t="shared" si="58"/>
        <v>-3.3598108325491677E-2</v>
      </c>
      <c r="K407" s="57">
        <f t="shared" si="58"/>
        <v>-3.6090087543889295E-2</v>
      </c>
      <c r="L407" s="57">
        <f t="shared" si="58"/>
        <v>1.4257762972811196E-2</v>
      </c>
      <c r="M407" s="57">
        <f t="shared" si="58"/>
        <v>-3.1542711191598537E-2</v>
      </c>
      <c r="N407" s="57">
        <f t="shared" si="58"/>
        <v>5.0961907078251353E-4</v>
      </c>
      <c r="O407" s="57">
        <f t="shared" si="59"/>
        <v>-2.2968935395527419E-2</v>
      </c>
      <c r="Y407" s="61">
        <v>44568</v>
      </c>
      <c r="Z407" s="57">
        <f t="shared" si="60"/>
        <v>-3.5780841888111474E-2</v>
      </c>
      <c r="AA407" s="57">
        <f t="shared" si="61"/>
        <v>-3.8102303107031901E-2</v>
      </c>
      <c r="AB407" s="57">
        <f t="shared" si="62"/>
        <v>1.3936690395471451E-2</v>
      </c>
      <c r="AC407" s="57">
        <f t="shared" si="63"/>
        <v>-3.3021497083663538E-2</v>
      </c>
      <c r="AD407" s="57">
        <f t="shared" si="64"/>
        <v>-4.6973897044993171E-4</v>
      </c>
    </row>
    <row r="408" spans="1:30" x14ac:dyDescent="0.35">
      <c r="A408" s="61">
        <v>44567</v>
      </c>
      <c r="B408">
        <v>281.77999999999997</v>
      </c>
      <c r="C408">
        <v>354.9</v>
      </c>
      <c r="D408">
        <v>123.26</v>
      </c>
      <c r="E408">
        <v>136.22999999999999</v>
      </c>
      <c r="F408">
        <v>313.88</v>
      </c>
      <c r="I408" s="61">
        <v>44567</v>
      </c>
      <c r="J408" s="57">
        <f t="shared" si="58"/>
        <v>2.0580841872729284E-2</v>
      </c>
      <c r="K408" s="57">
        <f t="shared" si="58"/>
        <v>-2.1767557251645944E-2</v>
      </c>
      <c r="L408" s="57">
        <f t="shared" si="58"/>
        <v>8.4732460673276055E-3</v>
      </c>
      <c r="M408" s="57">
        <f t="shared" si="58"/>
        <v>5.8741465820075017E-4</v>
      </c>
      <c r="N408" s="57">
        <f t="shared" si="58"/>
        <v>-7.9332755111609608E-3</v>
      </c>
      <c r="O408" s="57">
        <f t="shared" si="59"/>
        <v>-5.2263556126402764E-3</v>
      </c>
      <c r="Y408" s="61">
        <v>44567</v>
      </c>
      <c r="Z408" s="57">
        <f t="shared" si="60"/>
        <v>1.8398108310109487E-2</v>
      </c>
      <c r="AA408" s="57">
        <f t="shared" si="61"/>
        <v>-2.3779772814788554E-2</v>
      </c>
      <c r="AB408" s="57">
        <f t="shared" si="62"/>
        <v>8.1521734899878597E-3</v>
      </c>
      <c r="AC408" s="57">
        <f t="shared" si="63"/>
        <v>-8.91371233864249E-4</v>
      </c>
      <c r="AD408" s="57">
        <f t="shared" si="64"/>
        <v>-8.9126335523934067E-3</v>
      </c>
    </row>
    <row r="409" spans="1:30" x14ac:dyDescent="0.35">
      <c r="A409" s="61">
        <v>44566</v>
      </c>
      <c r="B409">
        <v>276.04000000000002</v>
      </c>
      <c r="C409">
        <v>362.71</v>
      </c>
      <c r="D409">
        <v>122.22</v>
      </c>
      <c r="E409">
        <v>136.15</v>
      </c>
      <c r="F409">
        <v>316.38</v>
      </c>
      <c r="I409" s="61">
        <v>44566</v>
      </c>
      <c r="J409" s="57">
        <f t="shared" si="58"/>
        <v>-5.9285471081286616E-2</v>
      </c>
      <c r="K409" s="57">
        <f t="shared" si="58"/>
        <v>-5.4953429192608851E-2</v>
      </c>
      <c r="L409" s="57">
        <f t="shared" si="58"/>
        <v>6.4847344010418757E-3</v>
      </c>
      <c r="M409" s="57">
        <f t="shared" si="58"/>
        <v>-5.8968501903266822E-2</v>
      </c>
      <c r="N409" s="57">
        <f t="shared" si="58"/>
        <v>-3.9144122669793759E-2</v>
      </c>
      <c r="O409" s="57">
        <f t="shared" si="59"/>
        <v>-4.1718490328965685E-2</v>
      </c>
      <c r="Y409" s="61">
        <v>44566</v>
      </c>
      <c r="Z409" s="57">
        <f t="shared" si="60"/>
        <v>-6.1468204643906413E-2</v>
      </c>
      <c r="AA409" s="57">
        <f t="shared" si="61"/>
        <v>-5.6965644755751457E-2</v>
      </c>
      <c r="AB409" s="57">
        <f t="shared" si="62"/>
        <v>6.1636618237021308E-3</v>
      </c>
      <c r="AC409" s="57">
        <f t="shared" si="63"/>
        <v>-6.0447287795331824E-2</v>
      </c>
      <c r="AD409" s="57">
        <f t="shared" si="64"/>
        <v>-4.0123480711026206E-2</v>
      </c>
    </row>
    <row r="410" spans="1:30" x14ac:dyDescent="0.35">
      <c r="A410" s="61">
        <v>44565</v>
      </c>
      <c r="B410">
        <v>292.89999999999998</v>
      </c>
      <c r="C410">
        <v>383.2</v>
      </c>
      <c r="D410">
        <v>121.43</v>
      </c>
      <c r="E410">
        <v>144.41999999999999</v>
      </c>
      <c r="F410">
        <v>329.01</v>
      </c>
      <c r="I410" s="61">
        <v>44565</v>
      </c>
      <c r="J410" s="57">
        <f t="shared" si="58"/>
        <v>-2.7976442072133813E-2</v>
      </c>
      <c r="K410" s="57">
        <f t="shared" si="58"/>
        <v>-4.2732485696989862E-2</v>
      </c>
      <c r="L410" s="57">
        <f t="shared" si="58"/>
        <v>1.8031981370767735E-2</v>
      </c>
      <c r="M410" s="57">
        <f t="shared" si="58"/>
        <v>-3.95082944369173E-2</v>
      </c>
      <c r="N410" s="57">
        <f t="shared" si="58"/>
        <v>-1.7295839131054723E-2</v>
      </c>
      <c r="O410" s="57">
        <f t="shared" si="59"/>
        <v>-2.5217960928614131E-2</v>
      </c>
      <c r="Y410" s="61">
        <v>44565</v>
      </c>
      <c r="Z410" s="57">
        <f t="shared" si="60"/>
        <v>-3.0159175634753611E-2</v>
      </c>
      <c r="AA410" s="57">
        <f t="shared" si="61"/>
        <v>-4.4744701260132469E-2</v>
      </c>
      <c r="AB410" s="57">
        <f t="shared" si="62"/>
        <v>1.7710908793427991E-2</v>
      </c>
      <c r="AC410" s="57">
        <f t="shared" si="63"/>
        <v>-4.0987080328982302E-2</v>
      </c>
      <c r="AD410" s="57">
        <f t="shared" si="64"/>
        <v>-1.8275197172287167E-2</v>
      </c>
    </row>
    <row r="411" spans="1:30" x14ac:dyDescent="0.35">
      <c r="A411" s="61">
        <v>44564</v>
      </c>
      <c r="B411">
        <v>301.20999999999998</v>
      </c>
      <c r="C411">
        <v>399.93</v>
      </c>
      <c r="D411">
        <v>119.26</v>
      </c>
      <c r="E411">
        <v>150.24</v>
      </c>
      <c r="F411">
        <v>334.75</v>
      </c>
      <c r="I411" s="61">
        <v>44564</v>
      </c>
      <c r="J411" s="57">
        <f t="shared" si="58"/>
        <v>2.3853848883805994E-2</v>
      </c>
      <c r="K411" s="57">
        <f t="shared" si="58"/>
        <v>0.1269199924895458</v>
      </c>
      <c r="L411" s="57">
        <f t="shared" si="58"/>
        <v>1.6145061397927447E-2</v>
      </c>
      <c r="M411" s="57">
        <f t="shared" si="58"/>
        <v>4.3115401566630698E-2</v>
      </c>
      <c r="N411" s="57">
        <f t="shared" si="58"/>
        <v>-4.67910311730444E-3</v>
      </c>
      <c r="O411" s="57">
        <f t="shared" si="59"/>
        <v>7.4108631315369378E-2</v>
      </c>
      <c r="Y411" s="61">
        <v>44564</v>
      </c>
      <c r="Z411" s="57">
        <f t="shared" si="60"/>
        <v>2.1671115321186197E-2</v>
      </c>
      <c r="AA411" s="57">
        <f t="shared" si="61"/>
        <v>0.12490777692640319</v>
      </c>
      <c r="AB411" s="57">
        <f t="shared" si="62"/>
        <v>1.5823988820587703E-2</v>
      </c>
      <c r="AC411" s="57">
        <f t="shared" si="63"/>
        <v>4.1636615674565697E-2</v>
      </c>
      <c r="AD411" s="57">
        <f t="shared" si="64"/>
        <v>-5.6584611585368851E-3</v>
      </c>
    </row>
    <row r="412" spans="1:30" x14ac:dyDescent="0.35">
      <c r="A412" s="61">
        <v>44561</v>
      </c>
      <c r="B412">
        <v>294.11</v>
      </c>
      <c r="C412">
        <v>352.26</v>
      </c>
      <c r="D412">
        <v>117.35</v>
      </c>
      <c r="E412">
        <v>143.9</v>
      </c>
      <c r="F412">
        <v>336.32</v>
      </c>
      <c r="I412" s="61">
        <v>44561</v>
      </c>
      <c r="J412" s="57">
        <f t="shared" si="58"/>
        <v>-5.932522442074247E-3</v>
      </c>
      <c r="K412" s="57">
        <f t="shared" si="58"/>
        <v>-1.2749806018971849E-2</v>
      </c>
      <c r="L412" s="57">
        <f t="shared" si="58"/>
        <v>-6.814890799573338E-4</v>
      </c>
      <c r="M412" s="57">
        <f t="shared" si="58"/>
        <v>-8.6490765773167191E-3</v>
      </c>
      <c r="N412" s="57">
        <f t="shared" si="58"/>
        <v>-8.8805272509477409E-3</v>
      </c>
      <c r="O412" s="57">
        <f t="shared" si="59"/>
        <v>-8.4075462241736364E-3</v>
      </c>
      <c r="Y412" s="61">
        <v>44561</v>
      </c>
      <c r="Z412" s="57">
        <f t="shared" si="60"/>
        <v>-8.115256004694045E-3</v>
      </c>
      <c r="AA412" s="57">
        <f t="shared" si="61"/>
        <v>-1.4762021582114458E-2</v>
      </c>
      <c r="AB412" s="57">
        <f t="shared" si="62"/>
        <v>-1.0025616572970789E-3</v>
      </c>
      <c r="AC412" s="57">
        <f t="shared" si="63"/>
        <v>-1.0127862469381719E-2</v>
      </c>
      <c r="AD412" s="57">
        <f t="shared" si="64"/>
        <v>-9.8598852921801868E-3</v>
      </c>
    </row>
    <row r="413" spans="1:30" x14ac:dyDescent="0.35">
      <c r="A413" s="61">
        <v>44560</v>
      </c>
      <c r="B413">
        <v>295.86</v>
      </c>
      <c r="C413">
        <v>356.78</v>
      </c>
      <c r="D413">
        <v>117.43</v>
      </c>
      <c r="E413">
        <v>145.15</v>
      </c>
      <c r="F413">
        <v>339.32</v>
      </c>
      <c r="I413" s="61">
        <v>44560</v>
      </c>
      <c r="J413" s="57">
        <f t="shared" si="58"/>
        <v>-1.3929437969901355E-2</v>
      </c>
      <c r="K413" s="57">
        <f t="shared" si="58"/>
        <v>-1.469059862467631E-2</v>
      </c>
      <c r="L413" s="57">
        <f t="shared" si="58"/>
        <v>-4.418394476694211E-3</v>
      </c>
      <c r="M413" s="57">
        <f t="shared" si="58"/>
        <v>-2.1199798757934669E-2</v>
      </c>
      <c r="N413" s="57">
        <f t="shared" si="58"/>
        <v>-7.720912604571052E-3</v>
      </c>
      <c r="O413" s="57">
        <f t="shared" si="59"/>
        <v>-1.2228203268377149E-2</v>
      </c>
      <c r="Y413" s="61">
        <v>44560</v>
      </c>
      <c r="Z413" s="57">
        <f t="shared" si="60"/>
        <v>-1.6112171532521154E-2</v>
      </c>
      <c r="AA413" s="57">
        <f t="shared" si="61"/>
        <v>-1.670281418781892E-2</v>
      </c>
      <c r="AB413" s="57">
        <f t="shared" si="62"/>
        <v>-4.7394670540339559E-3</v>
      </c>
      <c r="AC413" s="57">
        <f t="shared" si="63"/>
        <v>-2.2678584649999667E-2</v>
      </c>
      <c r="AD413" s="57">
        <f t="shared" si="64"/>
        <v>-8.700270645803497E-3</v>
      </c>
    </row>
    <row r="414" spans="1:30" x14ac:dyDescent="0.35">
      <c r="A414" s="61">
        <v>44559</v>
      </c>
      <c r="B414">
        <v>300.01</v>
      </c>
      <c r="C414">
        <v>362.06</v>
      </c>
      <c r="D414">
        <v>117.95</v>
      </c>
      <c r="E414">
        <v>148.26</v>
      </c>
      <c r="F414">
        <v>341.95</v>
      </c>
      <c r="I414" s="61">
        <v>44559</v>
      </c>
      <c r="J414" s="57">
        <f t="shared" si="58"/>
        <v>-1.0642807219444579E-2</v>
      </c>
      <c r="K414" s="57">
        <f t="shared" si="58"/>
        <v>-2.0968995653786867E-3</v>
      </c>
      <c r="L414" s="57">
        <f t="shared" si="58"/>
        <v>-5.1583556940926791E-3</v>
      </c>
      <c r="M414" s="57">
        <f t="shared" si="58"/>
        <v>-3.2450344050210675E-2</v>
      </c>
      <c r="N414" s="57">
        <f t="shared" si="58"/>
        <v>2.0491810449354236E-3</v>
      </c>
      <c r="O414" s="57">
        <f t="shared" si="59"/>
        <v>-5.3903973294691055E-3</v>
      </c>
      <c r="Y414" s="61">
        <v>44559</v>
      </c>
      <c r="Z414" s="57">
        <f t="shared" si="60"/>
        <v>-1.2825540782064378E-2</v>
      </c>
      <c r="AA414" s="57">
        <f t="shared" si="61"/>
        <v>-4.109115128521296E-3</v>
      </c>
      <c r="AB414" s="57">
        <f t="shared" si="62"/>
        <v>-5.479428271432424E-3</v>
      </c>
      <c r="AC414" s="57">
        <f t="shared" si="63"/>
        <v>-3.3929129942275676E-2</v>
      </c>
      <c r="AD414" s="57">
        <f t="shared" si="64"/>
        <v>1.0698230037029784E-3</v>
      </c>
    </row>
    <row r="415" spans="1:30" x14ac:dyDescent="0.35">
      <c r="A415" s="61">
        <v>44558</v>
      </c>
      <c r="B415">
        <v>303.22000000000003</v>
      </c>
      <c r="C415">
        <v>362.82</v>
      </c>
      <c r="D415">
        <v>118.56</v>
      </c>
      <c r="E415">
        <v>153.15</v>
      </c>
      <c r="F415">
        <v>341.25</v>
      </c>
      <c r="I415" s="61">
        <v>44558</v>
      </c>
      <c r="J415" s="57">
        <f t="shared" si="58"/>
        <v>-2.033791353193478E-2</v>
      </c>
      <c r="K415" s="57">
        <f t="shared" si="58"/>
        <v>-5.0311459170654911E-3</v>
      </c>
      <c r="L415" s="57">
        <f t="shared" si="58"/>
        <v>-1.9380667536715037E-3</v>
      </c>
      <c r="M415" s="57">
        <f t="shared" si="58"/>
        <v>-7.8697033906337584E-3</v>
      </c>
      <c r="N415" s="57">
        <f t="shared" si="58"/>
        <v>-3.510315144744655E-3</v>
      </c>
      <c r="O415" s="57">
        <f t="shared" si="59"/>
        <v>-7.4851695416538033E-3</v>
      </c>
      <c r="Y415" s="61">
        <v>44558</v>
      </c>
      <c r="Z415" s="57">
        <f t="shared" si="60"/>
        <v>-2.2520647094554577E-2</v>
      </c>
      <c r="AA415" s="57">
        <f t="shared" si="61"/>
        <v>-7.0433614802081004E-3</v>
      </c>
      <c r="AB415" s="57">
        <f t="shared" si="62"/>
        <v>-2.2591393310112486E-3</v>
      </c>
      <c r="AC415" s="57">
        <f t="shared" si="63"/>
        <v>-9.3484892826987583E-3</v>
      </c>
      <c r="AD415" s="57">
        <f t="shared" si="64"/>
        <v>-4.4896731859771005E-3</v>
      </c>
    </row>
    <row r="416" spans="1:30" x14ac:dyDescent="0.35">
      <c r="A416" s="61">
        <v>44557</v>
      </c>
      <c r="B416">
        <v>309.45</v>
      </c>
      <c r="C416">
        <v>364.65</v>
      </c>
      <c r="D416">
        <v>118.79</v>
      </c>
      <c r="E416">
        <v>154.36000000000001</v>
      </c>
      <c r="F416">
        <v>342.45</v>
      </c>
      <c r="I416" s="61">
        <v>44557</v>
      </c>
      <c r="J416" s="57">
        <f t="shared" si="58"/>
        <v>4.3086634763438818E-2</v>
      </c>
      <c r="K416" s="57">
        <f t="shared" si="58"/>
        <v>2.4934654769288089E-2</v>
      </c>
      <c r="L416" s="57">
        <f t="shared" si="58"/>
        <v>2.0238786041298737E-2</v>
      </c>
      <c r="M416" s="57">
        <f t="shared" si="58"/>
        <v>5.4722470306346346E-2</v>
      </c>
      <c r="N416" s="57">
        <f t="shared" si="58"/>
        <v>2.2920931375215555E-2</v>
      </c>
      <c r="O416" s="57">
        <f t="shared" si="59"/>
        <v>2.8493758659921001E-2</v>
      </c>
      <c r="Y416" s="61">
        <v>44557</v>
      </c>
      <c r="Z416" s="57">
        <f t="shared" si="60"/>
        <v>4.0903901200819021E-2</v>
      </c>
      <c r="AA416" s="57">
        <f t="shared" si="61"/>
        <v>2.2922439206145478E-2</v>
      </c>
      <c r="AB416" s="57">
        <f t="shared" si="62"/>
        <v>1.9917713463958993E-2</v>
      </c>
      <c r="AC416" s="57">
        <f t="shared" si="63"/>
        <v>5.3243684414281345E-2</v>
      </c>
      <c r="AD416" s="57">
        <f t="shared" si="64"/>
        <v>2.1941573333983111E-2</v>
      </c>
    </row>
    <row r="417" spans="1:30" x14ac:dyDescent="0.35">
      <c r="A417" s="61">
        <v>44553</v>
      </c>
      <c r="B417">
        <v>296.39999999999998</v>
      </c>
      <c r="C417">
        <v>355.67</v>
      </c>
      <c r="D417">
        <v>116.41</v>
      </c>
      <c r="E417">
        <v>146.13999999999999</v>
      </c>
      <c r="F417">
        <v>334.69</v>
      </c>
      <c r="I417" s="61">
        <v>44553</v>
      </c>
      <c r="J417" s="57">
        <f t="shared" si="58"/>
        <v>8.1301260832500888E-3</v>
      </c>
      <c r="K417" s="57">
        <f t="shared" si="58"/>
        <v>5.6029451712171816E-2</v>
      </c>
      <c r="L417" s="57">
        <f t="shared" si="58"/>
        <v>2.4081890024830925E-3</v>
      </c>
      <c r="M417" s="57">
        <f t="shared" si="58"/>
        <v>1.5585447535648543E-2</v>
      </c>
      <c r="N417" s="57">
        <f t="shared" si="58"/>
        <v>4.4618199760109801E-3</v>
      </c>
      <c r="O417" s="57">
        <f t="shared" si="59"/>
        <v>3.1277855422692472E-2</v>
      </c>
      <c r="Y417" s="61">
        <v>44553</v>
      </c>
      <c r="Z417" s="57">
        <f t="shared" si="60"/>
        <v>5.9473925206302907E-3</v>
      </c>
      <c r="AA417" s="57">
        <f t="shared" si="61"/>
        <v>5.4017236149029209E-2</v>
      </c>
      <c r="AB417" s="57">
        <f t="shared" si="62"/>
        <v>2.0871164251433476E-3</v>
      </c>
      <c r="AC417" s="57">
        <f t="shared" si="63"/>
        <v>1.4106661643583544E-2</v>
      </c>
      <c r="AD417" s="57">
        <f t="shared" si="64"/>
        <v>3.482461934778535E-3</v>
      </c>
    </row>
    <row r="418" spans="1:30" x14ac:dyDescent="0.35">
      <c r="A418" s="61">
        <v>44552</v>
      </c>
      <c r="B418">
        <v>294</v>
      </c>
      <c r="C418">
        <v>336.29</v>
      </c>
      <c r="D418">
        <v>116.13</v>
      </c>
      <c r="E418">
        <v>143.88</v>
      </c>
      <c r="F418">
        <v>333.2</v>
      </c>
      <c r="I418" s="61">
        <v>44552</v>
      </c>
      <c r="J418" s="57">
        <f t="shared" si="58"/>
        <v>1.1115975939907732E-2</v>
      </c>
      <c r="K418" s="57">
        <f t="shared" si="58"/>
        <v>7.2282005215371412E-2</v>
      </c>
      <c r="L418" s="57">
        <f t="shared" si="58"/>
        <v>5.6994972939018911E-3</v>
      </c>
      <c r="M418" s="57">
        <f t="shared" si="58"/>
        <v>-2.568286560785752E-3</v>
      </c>
      <c r="N418" s="57">
        <f t="shared" si="58"/>
        <v>1.7896282261776791E-2</v>
      </c>
      <c r="O418" s="57">
        <f t="shared" si="59"/>
        <v>4.0701886154751683E-2</v>
      </c>
      <c r="Y418" s="61">
        <v>44552</v>
      </c>
      <c r="Z418" s="57">
        <f t="shared" si="60"/>
        <v>8.9332423772879345E-3</v>
      </c>
      <c r="AA418" s="57">
        <f t="shared" si="61"/>
        <v>7.0269789652228798E-2</v>
      </c>
      <c r="AB418" s="57">
        <f t="shared" si="62"/>
        <v>5.3784247165621461E-3</v>
      </c>
      <c r="AC418" s="57">
        <f t="shared" si="63"/>
        <v>-4.0470724528507513E-3</v>
      </c>
      <c r="AD418" s="57">
        <f t="shared" si="64"/>
        <v>1.6916924220544347E-2</v>
      </c>
    </row>
    <row r="419" spans="1:30" x14ac:dyDescent="0.35">
      <c r="A419" s="61">
        <v>44551</v>
      </c>
      <c r="B419">
        <v>290.75</v>
      </c>
      <c r="C419">
        <v>312.83999999999997</v>
      </c>
      <c r="D419">
        <v>115.47</v>
      </c>
      <c r="E419">
        <v>144.25</v>
      </c>
      <c r="F419">
        <v>327.29000000000002</v>
      </c>
      <c r="I419" s="61">
        <v>44551</v>
      </c>
      <c r="J419" s="57">
        <f t="shared" si="58"/>
        <v>4.7760599769820486E-2</v>
      </c>
      <c r="K419" s="57">
        <f t="shared" si="58"/>
        <v>4.1976071966197119E-2</v>
      </c>
      <c r="L419" s="57">
        <f t="shared" si="58"/>
        <v>1.5887205665212147E-2</v>
      </c>
      <c r="M419" s="57">
        <f t="shared" si="58"/>
        <v>6.0364690263613192E-2</v>
      </c>
      <c r="N419" s="57">
        <f t="shared" si="58"/>
        <v>2.2806921795337061E-2</v>
      </c>
      <c r="O419" s="57">
        <f t="shared" si="59"/>
        <v>3.7298645150919407E-2</v>
      </c>
      <c r="Y419" s="61">
        <v>44551</v>
      </c>
      <c r="Z419" s="57">
        <f t="shared" si="60"/>
        <v>4.5577866207200689E-2</v>
      </c>
      <c r="AA419" s="57">
        <f t="shared" si="61"/>
        <v>3.9963856403054512E-2</v>
      </c>
      <c r="AB419" s="57">
        <f t="shared" si="62"/>
        <v>1.5566133087872401E-2</v>
      </c>
      <c r="AC419" s="57">
        <f t="shared" si="63"/>
        <v>5.8885904371548191E-2</v>
      </c>
      <c r="AD419" s="57">
        <f t="shared" si="64"/>
        <v>2.1827563754104617E-2</v>
      </c>
    </row>
    <row r="420" spans="1:30" x14ac:dyDescent="0.35">
      <c r="A420" s="61">
        <v>44550</v>
      </c>
      <c r="B420">
        <v>277.19</v>
      </c>
      <c r="C420">
        <v>299.98</v>
      </c>
      <c r="D420">
        <v>113.65</v>
      </c>
      <c r="E420">
        <v>135.80000000000001</v>
      </c>
      <c r="F420">
        <v>319.91000000000003</v>
      </c>
      <c r="I420" s="61">
        <v>44550</v>
      </c>
      <c r="J420" s="57">
        <f t="shared" si="58"/>
        <v>-2.9538926377562754E-3</v>
      </c>
      <c r="K420" s="57">
        <f t="shared" si="58"/>
        <v>-3.5626844287538491E-2</v>
      </c>
      <c r="L420" s="57">
        <f t="shared" si="58"/>
        <v>4.4004401150130572E-4</v>
      </c>
      <c r="M420" s="57">
        <f t="shared" si="58"/>
        <v>-1.4257232908428055E-2</v>
      </c>
      <c r="N420" s="57">
        <f t="shared" si="58"/>
        <v>-1.2086335007961085E-2</v>
      </c>
      <c r="O420" s="57">
        <f t="shared" si="59"/>
        <v>-1.9453576728850171E-2</v>
      </c>
      <c r="Y420" s="61">
        <v>44550</v>
      </c>
      <c r="Z420" s="57">
        <f t="shared" si="60"/>
        <v>-5.1366262003760734E-3</v>
      </c>
      <c r="AA420" s="57">
        <f t="shared" si="61"/>
        <v>-3.7639059850681097E-2</v>
      </c>
      <c r="AB420" s="57">
        <f t="shared" si="62"/>
        <v>1.1897143416156065E-4</v>
      </c>
      <c r="AC420" s="57">
        <f t="shared" si="63"/>
        <v>-1.5736018800493055E-2</v>
      </c>
      <c r="AD420" s="57">
        <f t="shared" si="64"/>
        <v>-1.3065693049193531E-2</v>
      </c>
    </row>
    <row r="421" spans="1:30" x14ac:dyDescent="0.35">
      <c r="A421" s="61">
        <v>44547</v>
      </c>
      <c r="B421">
        <v>278.01</v>
      </c>
      <c r="C421">
        <v>310.86</v>
      </c>
      <c r="D421">
        <v>113.6</v>
      </c>
      <c r="E421">
        <v>137.75</v>
      </c>
      <c r="F421">
        <v>323.8</v>
      </c>
      <c r="I421" s="61">
        <v>44547</v>
      </c>
      <c r="J421" s="57">
        <f t="shared" si="58"/>
        <v>-2.0859302617721922E-2</v>
      </c>
      <c r="K421" s="57">
        <f t="shared" si="58"/>
        <v>6.0984652489319011E-3</v>
      </c>
      <c r="L421" s="57">
        <f t="shared" si="58"/>
        <v>-2.6408761973297112E-2</v>
      </c>
      <c r="M421" s="57">
        <f t="shared" si="58"/>
        <v>-6.440197374326679E-3</v>
      </c>
      <c r="N421" s="57">
        <f t="shared" si="58"/>
        <v>-3.3914014315197193E-3</v>
      </c>
      <c r="O421" s="57">
        <f t="shared" si="59"/>
        <v>-7.3576081632059365E-3</v>
      </c>
      <c r="Y421" s="61">
        <v>44547</v>
      </c>
      <c r="Z421" s="57">
        <f t="shared" si="60"/>
        <v>-2.3042036180341719E-2</v>
      </c>
      <c r="AA421" s="57">
        <f t="shared" si="61"/>
        <v>4.0862496857892918E-3</v>
      </c>
      <c r="AB421" s="57">
        <f t="shared" si="62"/>
        <v>-2.6729834550636856E-2</v>
      </c>
      <c r="AC421" s="57">
        <f t="shared" si="63"/>
        <v>-7.9189832663916788E-3</v>
      </c>
      <c r="AD421" s="57">
        <f t="shared" si="64"/>
        <v>-4.3707594727521648E-3</v>
      </c>
    </row>
    <row r="422" spans="1:30" x14ac:dyDescent="0.35">
      <c r="A422" s="61">
        <v>44546</v>
      </c>
      <c r="B422">
        <v>283.87</v>
      </c>
      <c r="C422">
        <v>308.97000000000003</v>
      </c>
      <c r="D422">
        <v>116.64</v>
      </c>
      <c r="E422">
        <v>138.63999999999999</v>
      </c>
      <c r="F422">
        <v>324.89999999999998</v>
      </c>
      <c r="I422" s="61">
        <v>44546</v>
      </c>
      <c r="J422" s="57">
        <f t="shared" si="58"/>
        <v>-7.0450223096809345E-2</v>
      </c>
      <c r="K422" s="57">
        <f t="shared" si="58"/>
        <v>-5.1595866985033656E-2</v>
      </c>
      <c r="L422" s="57">
        <f t="shared" si="58"/>
        <v>9.3023926623134103E-3</v>
      </c>
      <c r="M422" s="57">
        <f t="shared" si="58"/>
        <v>-5.5144783049771488E-2</v>
      </c>
      <c r="N422" s="57">
        <f t="shared" si="58"/>
        <v>-2.9567766871596565E-2</v>
      </c>
      <c r="O422" s="57">
        <f t="shared" si="59"/>
        <v>-4.1199845749602837E-2</v>
      </c>
      <c r="Y422" s="61">
        <v>44546</v>
      </c>
      <c r="Z422" s="57">
        <f t="shared" si="60"/>
        <v>-7.2632956659429149E-2</v>
      </c>
      <c r="AA422" s="57">
        <f t="shared" si="61"/>
        <v>-5.3608082548176263E-2</v>
      </c>
      <c r="AB422" s="57">
        <f t="shared" si="62"/>
        <v>8.9813200849736645E-3</v>
      </c>
      <c r="AC422" s="57">
        <f t="shared" si="63"/>
        <v>-5.662356894183649E-2</v>
      </c>
      <c r="AD422" s="57">
        <f t="shared" si="64"/>
        <v>-3.0547124912829009E-2</v>
      </c>
    </row>
    <row r="423" spans="1:30" x14ac:dyDescent="0.35">
      <c r="A423" s="61">
        <v>44545</v>
      </c>
      <c r="B423">
        <v>304.58999999999997</v>
      </c>
      <c r="C423">
        <v>325.33</v>
      </c>
      <c r="D423">
        <v>115.56</v>
      </c>
      <c r="E423">
        <v>146.5</v>
      </c>
      <c r="F423">
        <v>334.65</v>
      </c>
      <c r="I423" s="61">
        <v>44545</v>
      </c>
      <c r="J423" s="57">
        <f t="shared" si="58"/>
        <v>7.2213145773262752E-2</v>
      </c>
      <c r="K423" s="57">
        <f t="shared" si="58"/>
        <v>1.8082777973264314E-2</v>
      </c>
      <c r="L423" s="57">
        <f t="shared" si="58"/>
        <v>-5.6950710489250206E-3</v>
      </c>
      <c r="M423" s="57">
        <f t="shared" si="58"/>
        <v>7.7316052950826802E-2</v>
      </c>
      <c r="N423" s="57">
        <f t="shared" si="58"/>
        <v>1.9035552680279125E-2</v>
      </c>
      <c r="O423" s="57">
        <f t="shared" si="59"/>
        <v>2.5753839911952656E-2</v>
      </c>
      <c r="Y423" s="61">
        <v>44545</v>
      </c>
      <c r="Z423" s="57">
        <f t="shared" si="60"/>
        <v>7.0030412210642948E-2</v>
      </c>
      <c r="AA423" s="57">
        <f t="shared" si="61"/>
        <v>1.6070562410121704E-2</v>
      </c>
      <c r="AB423" s="57">
        <f t="shared" si="62"/>
        <v>-6.0161436262647656E-3</v>
      </c>
      <c r="AC423" s="57">
        <f t="shared" si="63"/>
        <v>7.5837267058761801E-2</v>
      </c>
      <c r="AD423" s="57">
        <f t="shared" si="64"/>
        <v>1.8056194639046681E-2</v>
      </c>
    </row>
    <row r="424" spans="1:30" x14ac:dyDescent="0.35">
      <c r="A424" s="61">
        <v>44544</v>
      </c>
      <c r="B424">
        <v>283.37</v>
      </c>
      <c r="C424">
        <v>319.5</v>
      </c>
      <c r="D424">
        <v>116.22</v>
      </c>
      <c r="E424">
        <v>135.6</v>
      </c>
      <c r="F424">
        <v>328.34</v>
      </c>
      <c r="I424" s="61">
        <v>44544</v>
      </c>
      <c r="J424" s="57">
        <f t="shared" ref="J424:N474" si="65">LN(B424/B425)</f>
        <v>6.2303291909681915E-3</v>
      </c>
      <c r="K424" s="57">
        <f t="shared" si="65"/>
        <v>-8.2289598449436212E-3</v>
      </c>
      <c r="L424" s="57">
        <f t="shared" si="65"/>
        <v>2.929773745809897E-3</v>
      </c>
      <c r="M424" s="57">
        <f t="shared" si="65"/>
        <v>1.3363227812166938E-2</v>
      </c>
      <c r="N424" s="57">
        <f t="shared" si="65"/>
        <v>-3.3129695933753846E-2</v>
      </c>
      <c r="O424" s="57">
        <f t="shared" si="59"/>
        <v>-2.9155884378022647E-3</v>
      </c>
      <c r="Y424" s="61">
        <v>44544</v>
      </c>
      <c r="Z424" s="57">
        <f t="shared" si="60"/>
        <v>4.0475956283483935E-3</v>
      </c>
      <c r="AA424" s="57">
        <f t="shared" si="61"/>
        <v>-1.024117540808623E-2</v>
      </c>
      <c r="AB424" s="57">
        <f t="shared" si="62"/>
        <v>2.6087011684701521E-3</v>
      </c>
      <c r="AC424" s="57">
        <f t="shared" si="63"/>
        <v>1.1884441920101938E-2</v>
      </c>
      <c r="AD424" s="57">
        <f t="shared" si="64"/>
        <v>-3.4109053974986293E-2</v>
      </c>
    </row>
    <row r="425" spans="1:30" x14ac:dyDescent="0.35">
      <c r="A425" s="61">
        <v>44543</v>
      </c>
      <c r="B425">
        <v>281.61</v>
      </c>
      <c r="C425">
        <v>322.14</v>
      </c>
      <c r="D425">
        <v>115.88</v>
      </c>
      <c r="E425">
        <v>133.80000000000001</v>
      </c>
      <c r="F425">
        <v>339.4</v>
      </c>
      <c r="I425" s="61">
        <v>44543</v>
      </c>
      <c r="J425" s="57">
        <f t="shared" si="65"/>
        <v>-6.9837654999313478E-2</v>
      </c>
      <c r="K425" s="57">
        <f t="shared" si="65"/>
        <v>-5.1043371807917917E-2</v>
      </c>
      <c r="L425" s="57">
        <f t="shared" si="65"/>
        <v>-2.1006664347398382E-2</v>
      </c>
      <c r="M425" s="57">
        <f t="shared" si="65"/>
        <v>-3.488512361485939E-2</v>
      </c>
      <c r="N425" s="57">
        <f t="shared" si="65"/>
        <v>-9.209086404096985E-3</v>
      </c>
      <c r="O425" s="57">
        <f t="shared" si="59"/>
        <v>-4.6205531566412106E-2</v>
      </c>
      <c r="Y425" s="61">
        <v>44543</v>
      </c>
      <c r="Z425" s="57">
        <f t="shared" si="60"/>
        <v>-7.2020388561933282E-2</v>
      </c>
      <c r="AA425" s="57">
        <f t="shared" si="61"/>
        <v>-5.3055587371060524E-2</v>
      </c>
      <c r="AB425" s="57">
        <f t="shared" si="62"/>
        <v>-2.1327736924738126E-2</v>
      </c>
      <c r="AC425" s="57">
        <f t="shared" si="63"/>
        <v>-3.6363909506924391E-2</v>
      </c>
      <c r="AD425" s="57">
        <f t="shared" si="64"/>
        <v>-1.0188444445329431E-2</v>
      </c>
    </row>
    <row r="426" spans="1:30" x14ac:dyDescent="0.35">
      <c r="A426" s="61">
        <v>44540</v>
      </c>
      <c r="B426">
        <v>301.98</v>
      </c>
      <c r="C426">
        <v>339.01</v>
      </c>
      <c r="D426">
        <v>118.34</v>
      </c>
      <c r="E426">
        <v>138.55000000000001</v>
      </c>
      <c r="F426">
        <v>342.54</v>
      </c>
      <c r="I426" s="61">
        <v>44540</v>
      </c>
      <c r="J426" s="57">
        <f t="shared" si="65"/>
        <v>-9.6230639778853416E-3</v>
      </c>
      <c r="K426" s="57">
        <f t="shared" si="65"/>
        <v>1.309381691772738E-2</v>
      </c>
      <c r="L426" s="57">
        <f t="shared" si="65"/>
        <v>1.6914753694589281E-3</v>
      </c>
      <c r="M426" s="57">
        <f t="shared" si="65"/>
        <v>3.2532108937410533E-3</v>
      </c>
      <c r="N426" s="57">
        <f t="shared" si="65"/>
        <v>2.7945694004588788E-2</v>
      </c>
      <c r="O426" s="57">
        <f t="shared" si="59"/>
        <v>6.112077244502182E-3</v>
      </c>
      <c r="Y426" s="61">
        <v>44540</v>
      </c>
      <c r="Z426" s="57">
        <f t="shared" si="60"/>
        <v>-1.180579754050514E-2</v>
      </c>
      <c r="AA426" s="57">
        <f t="shared" si="61"/>
        <v>1.1081601354584771E-2</v>
      </c>
      <c r="AB426" s="57">
        <f t="shared" si="62"/>
        <v>1.3704027921191829E-3</v>
      </c>
      <c r="AC426" s="57">
        <f t="shared" si="63"/>
        <v>1.7744250016760541E-3</v>
      </c>
      <c r="AD426" s="57">
        <f t="shared" si="64"/>
        <v>2.6966335963356344E-2</v>
      </c>
    </row>
    <row r="427" spans="1:30" x14ac:dyDescent="0.35">
      <c r="A427" s="61">
        <v>44539</v>
      </c>
      <c r="B427">
        <v>304.89999999999998</v>
      </c>
      <c r="C427">
        <v>334.6</v>
      </c>
      <c r="D427">
        <v>118.14</v>
      </c>
      <c r="E427">
        <v>138.1</v>
      </c>
      <c r="F427">
        <v>333.1</v>
      </c>
      <c r="I427" s="61">
        <v>44539</v>
      </c>
      <c r="J427" s="57">
        <f t="shared" si="65"/>
        <v>-4.2884804787828738E-2</v>
      </c>
      <c r="K427" s="57">
        <f t="shared" si="65"/>
        <v>-6.289341495633384E-2</v>
      </c>
      <c r="L427" s="57">
        <f t="shared" si="65"/>
        <v>-2.6205687257053025E-3</v>
      </c>
      <c r="M427" s="57">
        <f t="shared" si="65"/>
        <v>-5.0409486130888762E-2</v>
      </c>
      <c r="N427" s="57">
        <f t="shared" si="65"/>
        <v>-5.598230376585394E-3</v>
      </c>
      <c r="O427" s="57">
        <f t="shared" si="59"/>
        <v>-4.3051595406060357E-2</v>
      </c>
      <c r="Y427" s="61">
        <v>44539</v>
      </c>
      <c r="Z427" s="57">
        <f t="shared" si="60"/>
        <v>-4.5067538350448536E-2</v>
      </c>
      <c r="AA427" s="57">
        <f t="shared" si="61"/>
        <v>-6.4905630519476454E-2</v>
      </c>
      <c r="AB427" s="57">
        <f t="shared" si="62"/>
        <v>-2.9416413030450474E-3</v>
      </c>
      <c r="AC427" s="57">
        <f t="shared" si="63"/>
        <v>-5.1888272022953763E-2</v>
      </c>
      <c r="AD427" s="57">
        <f t="shared" si="64"/>
        <v>-6.577588417817839E-3</v>
      </c>
    </row>
    <row r="428" spans="1:30" x14ac:dyDescent="0.35">
      <c r="A428" s="61">
        <v>44538</v>
      </c>
      <c r="B428">
        <v>318.26</v>
      </c>
      <c r="C428">
        <v>356.32</v>
      </c>
      <c r="D428">
        <v>118.45</v>
      </c>
      <c r="E428">
        <v>145.24</v>
      </c>
      <c r="F428">
        <v>334.97</v>
      </c>
      <c r="I428" s="61">
        <v>44538</v>
      </c>
      <c r="J428" s="57">
        <f t="shared" si="65"/>
        <v>-1.8707843314183431E-2</v>
      </c>
      <c r="K428" s="57">
        <f t="shared" si="65"/>
        <v>1.6240277714656783E-2</v>
      </c>
      <c r="L428" s="57">
        <f t="shared" si="65"/>
        <v>4.4845021637679536E-3</v>
      </c>
      <c r="M428" s="57">
        <f t="shared" si="65"/>
        <v>2.6888223307757349E-3</v>
      </c>
      <c r="N428" s="57">
        <f t="shared" si="65"/>
        <v>1.4927823998831251E-4</v>
      </c>
      <c r="O428" s="57">
        <f t="shared" si="59"/>
        <v>5.5455374721487313E-3</v>
      </c>
      <c r="Y428" s="61">
        <v>44538</v>
      </c>
      <c r="Z428" s="57">
        <f t="shared" si="60"/>
        <v>-2.0890576876803228E-2</v>
      </c>
      <c r="AA428" s="57">
        <f t="shared" si="61"/>
        <v>1.4228062151514174E-2</v>
      </c>
      <c r="AB428" s="57">
        <f t="shared" si="62"/>
        <v>4.1634295864282087E-3</v>
      </c>
      <c r="AC428" s="57">
        <f t="shared" si="63"/>
        <v>1.2100364387107358E-3</v>
      </c>
      <c r="AD428" s="57">
        <f t="shared" si="64"/>
        <v>-8.3007980124413273E-4</v>
      </c>
    </row>
    <row r="429" spans="1:30" x14ac:dyDescent="0.35">
      <c r="A429" s="61">
        <v>44537</v>
      </c>
      <c r="B429">
        <v>324.27</v>
      </c>
      <c r="C429">
        <v>350.58</v>
      </c>
      <c r="D429">
        <v>117.92</v>
      </c>
      <c r="E429">
        <v>144.85</v>
      </c>
      <c r="F429">
        <v>334.92</v>
      </c>
      <c r="I429" s="61">
        <v>44537</v>
      </c>
      <c r="J429" s="57">
        <f t="shared" si="65"/>
        <v>7.656145403747458E-2</v>
      </c>
      <c r="K429" s="57">
        <f t="shared" si="65"/>
        <v>4.1466372699796819E-2</v>
      </c>
      <c r="L429" s="57">
        <f t="shared" si="65"/>
        <v>1.4693584023215507E-2</v>
      </c>
      <c r="M429" s="57">
        <f t="shared" si="65"/>
        <v>4.0793229544487643E-2</v>
      </c>
      <c r="N429" s="57">
        <f t="shared" si="65"/>
        <v>2.6411663658463407E-2</v>
      </c>
      <c r="O429" s="57">
        <f t="shared" si="59"/>
        <v>4.2071430732728267E-2</v>
      </c>
      <c r="Y429" s="61">
        <v>44537</v>
      </c>
      <c r="Z429" s="57">
        <f t="shared" si="60"/>
        <v>7.4378720474854776E-2</v>
      </c>
      <c r="AA429" s="57">
        <f t="shared" si="61"/>
        <v>3.9454157136654212E-2</v>
      </c>
      <c r="AB429" s="57">
        <f t="shared" si="62"/>
        <v>1.4372511445875761E-2</v>
      </c>
      <c r="AC429" s="57">
        <f t="shared" si="63"/>
        <v>3.9314443652422641E-2</v>
      </c>
      <c r="AD429" s="57">
        <f t="shared" si="64"/>
        <v>2.5432305617230963E-2</v>
      </c>
    </row>
    <row r="430" spans="1:30" x14ac:dyDescent="0.35">
      <c r="A430" s="61">
        <v>44536</v>
      </c>
      <c r="B430">
        <v>300.37</v>
      </c>
      <c r="C430">
        <v>336.34</v>
      </c>
      <c r="D430">
        <v>116.2</v>
      </c>
      <c r="E430">
        <v>139.06</v>
      </c>
      <c r="F430">
        <v>326.19</v>
      </c>
      <c r="I430" s="61">
        <v>44536</v>
      </c>
      <c r="J430" s="57">
        <f t="shared" si="65"/>
        <v>-2.1604660500211609E-2</v>
      </c>
      <c r="K430" s="57">
        <f t="shared" si="65"/>
        <v>-5.8696400696293402E-3</v>
      </c>
      <c r="L430" s="57">
        <f t="shared" si="65"/>
        <v>1.5524356704958282E-2</v>
      </c>
      <c r="M430" s="57">
        <f t="shared" si="65"/>
        <v>-3.4977246938419387E-2</v>
      </c>
      <c r="N430" s="57">
        <f t="shared" si="65"/>
        <v>9.7967511820325169E-3</v>
      </c>
      <c r="O430" s="57">
        <f t="shared" si="59"/>
        <v>-4.7321291505040943E-3</v>
      </c>
      <c r="Y430" s="61">
        <v>44536</v>
      </c>
      <c r="Z430" s="57">
        <f t="shared" si="60"/>
        <v>-2.3787394062831407E-2</v>
      </c>
      <c r="AA430" s="57">
        <f t="shared" si="61"/>
        <v>-7.8818556327719495E-3</v>
      </c>
      <c r="AB430" s="57">
        <f t="shared" si="62"/>
        <v>1.5203284127618536E-2</v>
      </c>
      <c r="AC430" s="57">
        <f t="shared" si="63"/>
        <v>-3.6456032830484389E-2</v>
      </c>
      <c r="AD430" s="57">
        <f t="shared" si="64"/>
        <v>8.817393140800071E-3</v>
      </c>
    </row>
    <row r="431" spans="1:30" x14ac:dyDescent="0.35">
      <c r="A431" s="61">
        <v>44533</v>
      </c>
      <c r="B431">
        <v>306.93</v>
      </c>
      <c r="C431">
        <v>338.32</v>
      </c>
      <c r="D431">
        <v>114.41</v>
      </c>
      <c r="E431">
        <v>144.01</v>
      </c>
      <c r="F431">
        <v>323.01</v>
      </c>
      <c r="I431" s="61">
        <v>44533</v>
      </c>
      <c r="J431" s="57">
        <f t="shared" si="65"/>
        <v>-4.5631055570661792E-2</v>
      </c>
      <c r="K431" s="57">
        <f t="shared" si="65"/>
        <v>-6.6352832543177073E-2</v>
      </c>
      <c r="L431" s="57">
        <f t="shared" si="65"/>
        <v>-6.3602915348110597E-3</v>
      </c>
      <c r="M431" s="57">
        <f t="shared" si="65"/>
        <v>-4.5275641214549113E-2</v>
      </c>
      <c r="N431" s="57">
        <f t="shared" si="65"/>
        <v>-1.9862721972629005E-2</v>
      </c>
      <c r="O431" s="57">
        <f t="shared" si="59"/>
        <v>-4.6501651180979743E-2</v>
      </c>
      <c r="Y431" s="61">
        <v>44533</v>
      </c>
      <c r="Z431" s="57">
        <f t="shared" si="60"/>
        <v>-4.781378913328159E-2</v>
      </c>
      <c r="AA431" s="57">
        <f t="shared" si="61"/>
        <v>-6.8365048106319687E-2</v>
      </c>
      <c r="AB431" s="57">
        <f t="shared" si="62"/>
        <v>-6.6813641121508047E-3</v>
      </c>
      <c r="AC431" s="57">
        <f t="shared" si="63"/>
        <v>-4.6754427106614115E-2</v>
      </c>
      <c r="AD431" s="57">
        <f t="shared" si="64"/>
        <v>-2.0842080013861449E-2</v>
      </c>
    </row>
    <row r="432" spans="1:30" x14ac:dyDescent="0.35">
      <c r="A432" s="61">
        <v>44532</v>
      </c>
      <c r="B432">
        <v>321.26</v>
      </c>
      <c r="C432">
        <v>361.53</v>
      </c>
      <c r="D432">
        <v>115.14</v>
      </c>
      <c r="E432">
        <v>150.68</v>
      </c>
      <c r="F432">
        <v>329.49</v>
      </c>
      <c r="I432" s="61">
        <v>44532</v>
      </c>
      <c r="J432" s="57">
        <f t="shared" si="65"/>
        <v>2.1743749300549856E-2</v>
      </c>
      <c r="K432" s="57">
        <f t="shared" si="65"/>
        <v>-9.5523278750814199E-3</v>
      </c>
      <c r="L432" s="57">
        <f t="shared" si="65"/>
        <v>2.6757449169549332E-2</v>
      </c>
      <c r="M432" s="57">
        <f t="shared" si="65"/>
        <v>1.0474094221024197E-2</v>
      </c>
      <c r="N432" s="57">
        <f t="shared" si="65"/>
        <v>-1.7890448545774067E-3</v>
      </c>
      <c r="O432" s="57">
        <f t="shared" si="59"/>
        <v>5.824922216915049E-3</v>
      </c>
      <c r="Y432" s="61">
        <v>44532</v>
      </c>
      <c r="Z432" s="57">
        <f t="shared" si="60"/>
        <v>1.9561015737930058E-2</v>
      </c>
      <c r="AA432" s="57">
        <f t="shared" si="61"/>
        <v>-1.1564543438224028E-2</v>
      </c>
      <c r="AB432" s="57">
        <f t="shared" si="62"/>
        <v>2.6436376592209588E-2</v>
      </c>
      <c r="AC432" s="57">
        <f t="shared" si="63"/>
        <v>8.9953083289591972E-3</v>
      </c>
      <c r="AD432" s="57">
        <f t="shared" si="64"/>
        <v>-2.7684028958098522E-3</v>
      </c>
    </row>
    <row r="433" spans="1:30" x14ac:dyDescent="0.35">
      <c r="A433" s="61">
        <v>44531</v>
      </c>
      <c r="B433">
        <v>314.35000000000002</v>
      </c>
      <c r="C433">
        <v>365</v>
      </c>
      <c r="D433">
        <v>112.1</v>
      </c>
      <c r="E433">
        <v>149.11000000000001</v>
      </c>
      <c r="F433">
        <v>330.08</v>
      </c>
      <c r="I433" s="61">
        <v>44531</v>
      </c>
      <c r="J433" s="57">
        <f t="shared" si="65"/>
        <v>-3.8718941644598374E-2</v>
      </c>
      <c r="K433" s="57">
        <f t="shared" si="65"/>
        <v>-4.444938019753733E-2</v>
      </c>
      <c r="L433" s="57">
        <f t="shared" si="65"/>
        <v>-6.8453838894208174E-3</v>
      </c>
      <c r="M433" s="57">
        <f t="shared" si="65"/>
        <v>-6.0249778900818417E-2</v>
      </c>
      <c r="N433" s="57">
        <f t="shared" si="65"/>
        <v>-1.5438875726232445E-3</v>
      </c>
      <c r="O433" s="57">
        <f t="shared" si="59"/>
        <v>-3.3989606073555105E-2</v>
      </c>
      <c r="Y433" s="61">
        <v>44531</v>
      </c>
      <c r="Z433" s="57">
        <f t="shared" si="60"/>
        <v>-4.0901675207218172E-2</v>
      </c>
      <c r="AA433" s="57">
        <f t="shared" si="61"/>
        <v>-4.6461595760679937E-2</v>
      </c>
      <c r="AB433" s="57">
        <f t="shared" si="62"/>
        <v>-7.1664564667605624E-3</v>
      </c>
      <c r="AC433" s="57">
        <f t="shared" si="63"/>
        <v>-6.1728564792883418E-2</v>
      </c>
      <c r="AD433" s="57">
        <f t="shared" si="64"/>
        <v>-2.5232456138556897E-3</v>
      </c>
    </row>
    <row r="434" spans="1:30" x14ac:dyDescent="0.35">
      <c r="A434" s="61">
        <v>44530</v>
      </c>
      <c r="B434">
        <v>326.76</v>
      </c>
      <c r="C434">
        <v>381.59</v>
      </c>
      <c r="D434">
        <v>112.87</v>
      </c>
      <c r="E434">
        <v>158.37</v>
      </c>
      <c r="F434">
        <v>330.59</v>
      </c>
      <c r="I434" s="61">
        <v>44530</v>
      </c>
      <c r="J434" s="57">
        <f t="shared" si="65"/>
        <v>-2.1196215338739069E-2</v>
      </c>
      <c r="K434" s="57">
        <f t="shared" si="65"/>
        <v>6.8105286976024139E-3</v>
      </c>
      <c r="L434" s="57">
        <f t="shared" si="65"/>
        <v>-1.7390215167572186E-2</v>
      </c>
      <c r="M434" s="57">
        <f t="shared" si="65"/>
        <v>-2.2106557795026485E-2</v>
      </c>
      <c r="N434" s="57">
        <f t="shared" si="65"/>
        <v>-1.8105467449319592E-2</v>
      </c>
      <c r="O434" s="57">
        <f t="shared" si="59"/>
        <v>-6.0666601061024244E-3</v>
      </c>
      <c r="Y434" s="61">
        <v>44530</v>
      </c>
      <c r="Z434" s="57">
        <f t="shared" si="60"/>
        <v>-2.3378948901358866E-2</v>
      </c>
      <c r="AA434" s="57">
        <f t="shared" si="61"/>
        <v>4.7983131344598046E-3</v>
      </c>
      <c r="AB434" s="57">
        <f t="shared" si="62"/>
        <v>-1.771128774491193E-2</v>
      </c>
      <c r="AC434" s="57">
        <f t="shared" si="63"/>
        <v>-2.3585343687091483E-2</v>
      </c>
      <c r="AD434" s="57">
        <f t="shared" si="64"/>
        <v>-1.9084825490552036E-2</v>
      </c>
    </row>
    <row r="435" spans="1:30" x14ac:dyDescent="0.35">
      <c r="A435" s="61">
        <v>44529</v>
      </c>
      <c r="B435">
        <v>333.76</v>
      </c>
      <c r="C435">
        <v>379</v>
      </c>
      <c r="D435">
        <v>114.85</v>
      </c>
      <c r="E435">
        <v>161.91</v>
      </c>
      <c r="F435">
        <v>336.63</v>
      </c>
      <c r="I435" s="61">
        <v>44529</v>
      </c>
      <c r="J435" s="57">
        <f t="shared" si="65"/>
        <v>5.7754299426396094E-2</v>
      </c>
      <c r="K435" s="57">
        <f t="shared" si="65"/>
        <v>4.965597423101497E-2</v>
      </c>
      <c r="L435" s="57">
        <f t="shared" si="65"/>
        <v>2.9647737098590214E-3</v>
      </c>
      <c r="M435" s="57">
        <f t="shared" si="65"/>
        <v>4.4842066746286907E-2</v>
      </c>
      <c r="N435" s="57">
        <f t="shared" si="65"/>
        <v>2.0861917314322551E-2</v>
      </c>
      <c r="O435" s="57">
        <f t="shared" si="59"/>
        <v>3.9747885669711581E-2</v>
      </c>
      <c r="Y435" s="61">
        <v>44529</v>
      </c>
      <c r="Z435" s="57">
        <f t="shared" si="60"/>
        <v>5.5571565863776297E-2</v>
      </c>
      <c r="AA435" s="57">
        <f t="shared" si="61"/>
        <v>4.7643758667872363E-2</v>
      </c>
      <c r="AB435" s="57">
        <f t="shared" si="62"/>
        <v>2.6437011325192764E-3</v>
      </c>
      <c r="AC435" s="57">
        <f t="shared" si="63"/>
        <v>4.3363280854221906E-2</v>
      </c>
      <c r="AD435" s="57">
        <f t="shared" si="64"/>
        <v>1.9882559273090107E-2</v>
      </c>
    </row>
    <row r="436" spans="1:30" x14ac:dyDescent="0.35">
      <c r="A436" s="61">
        <v>44526</v>
      </c>
      <c r="B436">
        <v>315.02999999999997</v>
      </c>
      <c r="C436">
        <v>360.64</v>
      </c>
      <c r="D436">
        <v>114.51</v>
      </c>
      <c r="E436">
        <v>154.81</v>
      </c>
      <c r="F436">
        <v>329.68</v>
      </c>
      <c r="I436" s="61">
        <v>44526</v>
      </c>
      <c r="J436" s="57">
        <f t="shared" si="65"/>
        <v>-3.6496875212350927E-2</v>
      </c>
      <c r="K436" s="57">
        <f t="shared" si="65"/>
        <v>-3.1013623421735057E-2</v>
      </c>
      <c r="L436" s="57">
        <f t="shared" si="65"/>
        <v>-2.3134393845262786E-2</v>
      </c>
      <c r="M436" s="57">
        <f t="shared" si="65"/>
        <v>-1.9129849859399847E-2</v>
      </c>
      <c r="N436" s="57">
        <f t="shared" si="65"/>
        <v>-2.4657100806374201E-2</v>
      </c>
      <c r="O436" s="57">
        <f t="shared" si="59"/>
        <v>-2.9754433327692498E-2</v>
      </c>
      <c r="Y436" s="61">
        <v>44526</v>
      </c>
      <c r="Z436" s="57">
        <f t="shared" si="60"/>
        <v>-3.8679608774970724E-2</v>
      </c>
      <c r="AA436" s="57">
        <f t="shared" si="61"/>
        <v>-3.3025838984877667E-2</v>
      </c>
      <c r="AB436" s="57">
        <f t="shared" si="62"/>
        <v>-2.3455466422602531E-2</v>
      </c>
      <c r="AC436" s="57">
        <f t="shared" si="63"/>
        <v>-2.0608635751464845E-2</v>
      </c>
      <c r="AD436" s="57">
        <f t="shared" si="64"/>
        <v>-2.5636458847606645E-2</v>
      </c>
    </row>
    <row r="437" spans="1:30" x14ac:dyDescent="0.35">
      <c r="A437" s="61">
        <v>44524</v>
      </c>
      <c r="B437">
        <v>326.74</v>
      </c>
      <c r="C437">
        <v>372</v>
      </c>
      <c r="D437">
        <v>117.19</v>
      </c>
      <c r="E437">
        <v>157.80000000000001</v>
      </c>
      <c r="F437">
        <v>337.91</v>
      </c>
      <c r="I437" s="61">
        <v>44524</v>
      </c>
      <c r="J437" s="57">
        <f t="shared" si="65"/>
        <v>2.881292145426731E-2</v>
      </c>
      <c r="K437" s="57">
        <f t="shared" si="65"/>
        <v>6.2560877111356933E-3</v>
      </c>
      <c r="L437" s="57">
        <f t="shared" si="65"/>
        <v>7.6234897458922193E-3</v>
      </c>
      <c r="M437" s="57">
        <f t="shared" si="65"/>
        <v>5.1226589921661889E-2</v>
      </c>
      <c r="N437" s="57">
        <f t="shared" si="65"/>
        <v>6.8088636269270748E-4</v>
      </c>
      <c r="O437" s="57">
        <f t="shared" si="59"/>
        <v>1.2451342619279488E-2</v>
      </c>
      <c r="Y437" s="61">
        <v>44524</v>
      </c>
      <c r="Z437" s="57">
        <f t="shared" si="60"/>
        <v>2.6630187891647512E-2</v>
      </c>
      <c r="AA437" s="57">
        <f t="shared" si="61"/>
        <v>4.243872147993084E-3</v>
      </c>
      <c r="AB437" s="57">
        <f t="shared" si="62"/>
        <v>7.3024171685524743E-3</v>
      </c>
      <c r="AC437" s="57">
        <f t="shared" si="63"/>
        <v>4.9747804029596887E-2</v>
      </c>
      <c r="AD437" s="57">
        <f t="shared" si="64"/>
        <v>-2.9847167853973777E-4</v>
      </c>
    </row>
    <row r="438" spans="1:30" x14ac:dyDescent="0.35">
      <c r="A438" s="61">
        <v>44523</v>
      </c>
      <c r="B438">
        <v>317.45999999999998</v>
      </c>
      <c r="C438">
        <v>369.68</v>
      </c>
      <c r="D438">
        <v>116.3</v>
      </c>
      <c r="E438">
        <v>149.91999999999999</v>
      </c>
      <c r="F438">
        <v>337.68</v>
      </c>
      <c r="I438" s="61">
        <v>44523</v>
      </c>
      <c r="J438" s="57">
        <f t="shared" si="65"/>
        <v>-6.5932234697458564E-3</v>
      </c>
      <c r="K438" s="57">
        <f t="shared" si="65"/>
        <v>-4.2214662049238884E-2</v>
      </c>
      <c r="L438" s="57">
        <f t="shared" si="65"/>
        <v>2.0764396612798136E-2</v>
      </c>
      <c r="M438" s="57">
        <f t="shared" si="65"/>
        <v>-1.7193916499251088E-2</v>
      </c>
      <c r="N438" s="57">
        <f t="shared" si="65"/>
        <v>-6.346791094281371E-3</v>
      </c>
      <c r="O438" s="57">
        <f t="shared" si="59"/>
        <v>-1.8900914892103701E-2</v>
      </c>
      <c r="Y438" s="61">
        <v>44523</v>
      </c>
      <c r="Z438" s="57">
        <f t="shared" si="60"/>
        <v>-8.7759570323656545E-3</v>
      </c>
      <c r="AA438" s="57">
        <f t="shared" si="61"/>
        <v>-4.4226877612381491E-2</v>
      </c>
      <c r="AB438" s="57">
        <f t="shared" si="62"/>
        <v>2.0443324035458392E-2</v>
      </c>
      <c r="AC438" s="57">
        <f t="shared" si="63"/>
        <v>-1.8672702391316087E-2</v>
      </c>
      <c r="AD438" s="57">
        <f t="shared" si="64"/>
        <v>-7.326149135513816E-3</v>
      </c>
    </row>
    <row r="439" spans="1:30" x14ac:dyDescent="0.35">
      <c r="A439" s="61">
        <v>44522</v>
      </c>
      <c r="B439">
        <v>319.56</v>
      </c>
      <c r="C439">
        <v>385.62</v>
      </c>
      <c r="D439">
        <v>113.91</v>
      </c>
      <c r="E439">
        <v>152.52000000000001</v>
      </c>
      <c r="F439">
        <v>339.83</v>
      </c>
      <c r="I439" s="61">
        <v>44522</v>
      </c>
      <c r="J439" s="57">
        <f t="shared" si="65"/>
        <v>-3.1692956055038739E-2</v>
      </c>
      <c r="K439" s="57">
        <f t="shared" si="65"/>
        <v>1.7263454472585864E-2</v>
      </c>
      <c r="L439" s="57">
        <f t="shared" si="65"/>
        <v>1.7713686081884811E-2</v>
      </c>
      <c r="M439" s="57">
        <f t="shared" si="65"/>
        <v>-1.8771050938157438E-2</v>
      </c>
      <c r="N439" s="57">
        <f t="shared" si="65"/>
        <v>-9.6056028927103236E-3</v>
      </c>
      <c r="O439" s="57">
        <f t="shared" si="59"/>
        <v>5.3440039923564296E-3</v>
      </c>
      <c r="Y439" s="61">
        <v>44522</v>
      </c>
      <c r="Z439" s="57">
        <f t="shared" si="60"/>
        <v>-3.3875689617658536E-2</v>
      </c>
      <c r="AA439" s="57">
        <f t="shared" si="61"/>
        <v>1.5251238909443255E-2</v>
      </c>
      <c r="AB439" s="57">
        <f t="shared" si="62"/>
        <v>1.7392613504545067E-2</v>
      </c>
      <c r="AC439" s="57">
        <f t="shared" si="63"/>
        <v>-2.0249836830222436E-2</v>
      </c>
      <c r="AD439" s="57">
        <f t="shared" si="64"/>
        <v>-1.058496093394277E-2</v>
      </c>
    </row>
    <row r="440" spans="1:30" x14ac:dyDescent="0.35">
      <c r="A440" s="61">
        <v>44519</v>
      </c>
      <c r="B440">
        <v>329.85</v>
      </c>
      <c r="C440">
        <v>379.02</v>
      </c>
      <c r="D440">
        <v>111.91</v>
      </c>
      <c r="E440">
        <v>155.41</v>
      </c>
      <c r="F440">
        <v>343.11</v>
      </c>
      <c r="I440" s="61">
        <v>44519</v>
      </c>
      <c r="J440" s="57">
        <f t="shared" si="65"/>
        <v>4.0525186467631535E-2</v>
      </c>
      <c r="K440" s="57">
        <f t="shared" si="65"/>
        <v>3.6432140062215797E-2</v>
      </c>
      <c r="L440" s="57">
        <f t="shared" si="65"/>
        <v>-2.2443069568639916E-2</v>
      </c>
      <c r="M440" s="57">
        <f t="shared" si="65"/>
        <v>2.5126450741552089E-3</v>
      </c>
      <c r="N440" s="57">
        <f t="shared" si="65"/>
        <v>5.3771426208427649E-3</v>
      </c>
      <c r="O440" s="57">
        <f t="shared" si="59"/>
        <v>2.1941191334523838E-2</v>
      </c>
      <c r="Y440" s="61">
        <v>44519</v>
      </c>
      <c r="Z440" s="57">
        <f t="shared" si="60"/>
        <v>3.8342452905011738E-2</v>
      </c>
      <c r="AA440" s="57">
        <f t="shared" si="61"/>
        <v>3.441992449907319E-2</v>
      </c>
      <c r="AB440" s="57">
        <f t="shared" si="62"/>
        <v>-2.276414214597966E-2</v>
      </c>
      <c r="AC440" s="57">
        <f t="shared" si="63"/>
        <v>1.0338591820902097E-3</v>
      </c>
      <c r="AD440" s="57">
        <f t="shared" si="64"/>
        <v>4.3977845796103199E-3</v>
      </c>
    </row>
    <row r="441" spans="1:30" x14ac:dyDescent="0.35">
      <c r="A441" s="61">
        <v>44518</v>
      </c>
      <c r="B441">
        <v>316.75</v>
      </c>
      <c r="C441">
        <v>365.46</v>
      </c>
      <c r="D441">
        <v>114.45</v>
      </c>
      <c r="E441">
        <v>155.02000000000001</v>
      </c>
      <c r="F441">
        <v>341.27</v>
      </c>
      <c r="I441" s="61">
        <v>44518</v>
      </c>
      <c r="J441" s="57">
        <f t="shared" si="65"/>
        <v>7.9272154849256718E-2</v>
      </c>
      <c r="K441" s="57">
        <f t="shared" si="65"/>
        <v>6.7539998115974491E-3</v>
      </c>
      <c r="L441" s="57">
        <f t="shared" si="65"/>
        <v>-8.4396028842446021E-3</v>
      </c>
      <c r="M441" s="57">
        <f t="shared" si="65"/>
        <v>2.4025179586989836E-2</v>
      </c>
      <c r="N441" s="57">
        <f t="shared" si="65"/>
        <v>6.3199257960105931E-3</v>
      </c>
      <c r="O441" s="57">
        <f t="shared" si="59"/>
        <v>1.8613821663253233E-2</v>
      </c>
      <c r="Y441" s="61">
        <v>44518</v>
      </c>
      <c r="Z441" s="57">
        <f t="shared" si="60"/>
        <v>7.7089421286636914E-2</v>
      </c>
      <c r="AA441" s="57">
        <f t="shared" si="61"/>
        <v>4.7417842484548407E-3</v>
      </c>
      <c r="AB441" s="57">
        <f t="shared" si="62"/>
        <v>-8.7606754615843479E-3</v>
      </c>
      <c r="AC441" s="57">
        <f t="shared" si="63"/>
        <v>2.2546393694924838E-2</v>
      </c>
      <c r="AD441" s="57">
        <f t="shared" si="64"/>
        <v>5.340567754778148E-3</v>
      </c>
    </row>
    <row r="442" spans="1:30" x14ac:dyDescent="0.35">
      <c r="A442" s="61">
        <v>44517</v>
      </c>
      <c r="B442">
        <v>292.61</v>
      </c>
      <c r="C442">
        <v>363</v>
      </c>
      <c r="D442">
        <v>115.42</v>
      </c>
      <c r="E442">
        <v>151.34</v>
      </c>
      <c r="F442">
        <v>339.12</v>
      </c>
      <c r="I442" s="61">
        <v>44517</v>
      </c>
      <c r="J442" s="57">
        <f t="shared" si="65"/>
        <v>-3.1685685837554857E-2</v>
      </c>
      <c r="K442" s="57">
        <f t="shared" si="65"/>
        <v>3.1965552893105764E-2</v>
      </c>
      <c r="L442" s="57">
        <f t="shared" si="65"/>
        <v>-1.5986588855520952E-2</v>
      </c>
      <c r="M442" s="57">
        <f t="shared" si="65"/>
        <v>-7.3077121678881635E-3</v>
      </c>
      <c r="N442" s="57">
        <f t="shared" si="65"/>
        <v>-1.1493746015782179E-3</v>
      </c>
      <c r="O442" s="57">
        <f t="shared" si="59"/>
        <v>5.9442604878546367E-3</v>
      </c>
      <c r="Y442" s="61">
        <v>44517</v>
      </c>
      <c r="Z442" s="57">
        <f t="shared" si="60"/>
        <v>-3.3868419400174654E-2</v>
      </c>
      <c r="AA442" s="57">
        <f t="shared" si="61"/>
        <v>2.9953337329963154E-2</v>
      </c>
      <c r="AB442" s="57">
        <f t="shared" si="62"/>
        <v>-1.6307661432860696E-2</v>
      </c>
      <c r="AC442" s="57">
        <f t="shared" si="63"/>
        <v>-8.7864980599531625E-3</v>
      </c>
      <c r="AD442" s="57">
        <f t="shared" si="64"/>
        <v>-2.1287326428106631E-3</v>
      </c>
    </row>
    <row r="443" spans="1:30" x14ac:dyDescent="0.35">
      <c r="A443" s="61">
        <v>44516</v>
      </c>
      <c r="B443">
        <v>302.02999999999997</v>
      </c>
      <c r="C443">
        <v>351.58</v>
      </c>
      <c r="D443">
        <v>117.28</v>
      </c>
      <c r="E443">
        <v>152.44999999999999</v>
      </c>
      <c r="F443">
        <v>339.51</v>
      </c>
      <c r="I443" s="61">
        <v>44516</v>
      </c>
      <c r="J443" s="57">
        <f t="shared" si="65"/>
        <v>5.9108892294536981E-3</v>
      </c>
      <c r="K443" s="57">
        <f t="shared" si="65"/>
        <v>3.9983276998045124E-2</v>
      </c>
      <c r="L443" s="57">
        <f t="shared" si="65"/>
        <v>3.9299495261781846E-3</v>
      </c>
      <c r="M443" s="57">
        <f t="shared" si="65"/>
        <v>3.9879506692585144E-2</v>
      </c>
      <c r="N443" s="57">
        <f t="shared" si="65"/>
        <v>1.0183930047797688E-2</v>
      </c>
      <c r="O443" s="57">
        <f t="shared" si="59"/>
        <v>2.4033459045111793E-2</v>
      </c>
      <c r="Y443" s="61">
        <v>44516</v>
      </c>
      <c r="Z443" s="57">
        <f t="shared" si="60"/>
        <v>3.7281556668339001E-3</v>
      </c>
      <c r="AA443" s="57">
        <f t="shared" si="61"/>
        <v>3.7971061434902517E-2</v>
      </c>
      <c r="AB443" s="57">
        <f t="shared" si="62"/>
        <v>3.6088769488384397E-3</v>
      </c>
      <c r="AC443" s="57">
        <f t="shared" si="63"/>
        <v>3.8400720800520143E-2</v>
      </c>
      <c r="AD443" s="57">
        <f t="shared" si="64"/>
        <v>9.2045720065652425E-3</v>
      </c>
    </row>
    <row r="444" spans="1:30" x14ac:dyDescent="0.35">
      <c r="A444" s="61">
        <v>44515</v>
      </c>
      <c r="B444">
        <v>300.25</v>
      </c>
      <c r="C444">
        <v>337.8</v>
      </c>
      <c r="D444">
        <v>116.82</v>
      </c>
      <c r="E444">
        <v>146.49</v>
      </c>
      <c r="F444">
        <v>336.07</v>
      </c>
      <c r="I444" s="61">
        <v>44515</v>
      </c>
      <c r="J444" s="57">
        <f t="shared" si="65"/>
        <v>-1.2083238962654376E-2</v>
      </c>
      <c r="K444" s="57">
        <f t="shared" si="65"/>
        <v>-1.9552999559500499E-2</v>
      </c>
      <c r="L444" s="57">
        <f t="shared" si="65"/>
        <v>2.2420328866307442E-2</v>
      </c>
      <c r="M444" s="57">
        <f t="shared" si="65"/>
        <v>-9.5115874369989702E-3</v>
      </c>
      <c r="N444" s="57">
        <f t="shared" si="65"/>
        <v>-1.9322528641529486E-3</v>
      </c>
      <c r="O444" s="57">
        <f t="shared" si="59"/>
        <v>-7.742749869643446E-3</v>
      </c>
      <c r="Y444" s="61">
        <v>44515</v>
      </c>
      <c r="Z444" s="57">
        <f t="shared" si="60"/>
        <v>-1.4265972525274173E-2</v>
      </c>
      <c r="AA444" s="57">
        <f t="shared" si="61"/>
        <v>-2.156521512264311E-2</v>
      </c>
      <c r="AB444" s="57">
        <f t="shared" si="62"/>
        <v>2.2099256288967698E-2</v>
      </c>
      <c r="AC444" s="57">
        <f t="shared" si="63"/>
        <v>-1.099037332906397E-2</v>
      </c>
      <c r="AD444" s="57">
        <f t="shared" si="64"/>
        <v>-2.9116109053853936E-3</v>
      </c>
    </row>
    <row r="445" spans="1:30" x14ac:dyDescent="0.35">
      <c r="A445" s="61">
        <v>44512</v>
      </c>
      <c r="B445">
        <v>303.89999999999998</v>
      </c>
      <c r="C445">
        <v>344.47</v>
      </c>
      <c r="D445">
        <v>114.23</v>
      </c>
      <c r="E445">
        <v>147.88999999999999</v>
      </c>
      <c r="F445">
        <v>336.72</v>
      </c>
      <c r="I445" s="61">
        <v>44512</v>
      </c>
      <c r="J445" s="57">
        <f t="shared" si="65"/>
        <v>0</v>
      </c>
      <c r="K445" s="57">
        <f t="shared" si="65"/>
        <v>-2.8701342038981937E-2</v>
      </c>
      <c r="L445" s="57">
        <f t="shared" si="65"/>
        <v>6.1298657727470562E-4</v>
      </c>
      <c r="M445" s="57">
        <f t="shared" si="65"/>
        <v>1.2793641665205073E-2</v>
      </c>
      <c r="N445" s="57">
        <f t="shared" si="65"/>
        <v>1.2822412845971506E-2</v>
      </c>
      <c r="O445" s="57">
        <f t="shared" si="59"/>
        <v>-1.3565980386957331E-2</v>
      </c>
      <c r="Y445" s="61">
        <v>44512</v>
      </c>
      <c r="Z445" s="57">
        <f t="shared" si="60"/>
        <v>-2.182733562619798E-3</v>
      </c>
      <c r="AA445" s="57">
        <f t="shared" si="61"/>
        <v>-3.0713557602124547E-2</v>
      </c>
      <c r="AB445" s="57">
        <f t="shared" si="62"/>
        <v>2.9191399993496055E-4</v>
      </c>
      <c r="AC445" s="57">
        <f t="shared" si="63"/>
        <v>1.1314855773140073E-2</v>
      </c>
      <c r="AD445" s="57">
        <f t="shared" si="64"/>
        <v>1.1843054804739061E-2</v>
      </c>
    </row>
    <row r="446" spans="1:30" x14ac:dyDescent="0.35">
      <c r="A446" s="61">
        <v>44511</v>
      </c>
      <c r="B446">
        <v>303.89999999999998</v>
      </c>
      <c r="C446">
        <v>354.5</v>
      </c>
      <c r="D446">
        <v>114.16</v>
      </c>
      <c r="E446">
        <v>146.01</v>
      </c>
      <c r="F446">
        <v>332.43</v>
      </c>
      <c r="I446" s="61">
        <v>44511</v>
      </c>
      <c r="J446" s="57">
        <f t="shared" si="65"/>
        <v>3.1114140801636079E-2</v>
      </c>
      <c r="K446" s="57">
        <f t="shared" si="65"/>
        <v>-4.1662035264246828E-3</v>
      </c>
      <c r="L446" s="57">
        <f t="shared" si="65"/>
        <v>8.760019277632141E-5</v>
      </c>
      <c r="M446" s="57">
        <f t="shared" si="65"/>
        <v>4.2961692722260053E-2</v>
      </c>
      <c r="N446" s="57">
        <f t="shared" si="65"/>
        <v>4.9153484668075743E-3</v>
      </c>
      <c r="O446" s="57">
        <f t="shared" si="59"/>
        <v>5.8119874756101452E-3</v>
      </c>
      <c r="Y446" s="61">
        <v>44511</v>
      </c>
      <c r="Z446" s="57">
        <f t="shared" si="60"/>
        <v>2.8931407239016282E-2</v>
      </c>
      <c r="AA446" s="57">
        <f t="shared" si="61"/>
        <v>-6.178419089567292E-3</v>
      </c>
      <c r="AB446" s="57">
        <f t="shared" si="62"/>
        <v>-2.3347238456342367E-4</v>
      </c>
      <c r="AC446" s="57">
        <f t="shared" si="63"/>
        <v>4.1482906830195052E-2</v>
      </c>
      <c r="AD446" s="57">
        <f t="shared" si="64"/>
        <v>3.9359904255751293E-3</v>
      </c>
    </row>
    <row r="447" spans="1:30" x14ac:dyDescent="0.35">
      <c r="A447" s="61">
        <v>44510</v>
      </c>
      <c r="B447">
        <v>294.58999999999997</v>
      </c>
      <c r="C447">
        <v>355.98</v>
      </c>
      <c r="D447">
        <v>114.15</v>
      </c>
      <c r="E447">
        <v>139.87</v>
      </c>
      <c r="F447">
        <v>330.8</v>
      </c>
      <c r="I447" s="61">
        <v>44510</v>
      </c>
      <c r="J447" s="57">
        <f t="shared" si="65"/>
        <v>-3.9861555171116066E-2</v>
      </c>
      <c r="K447" s="57">
        <f t="shared" si="65"/>
        <v>4.2493662717401307E-2</v>
      </c>
      <c r="L447" s="57">
        <f t="shared" si="65"/>
        <v>-1.6076818130560073E-2</v>
      </c>
      <c r="M447" s="57">
        <f t="shared" si="65"/>
        <v>-6.2695829213303411E-2</v>
      </c>
      <c r="N447" s="57">
        <f t="shared" si="65"/>
        <v>-1.5448376216622603E-2</v>
      </c>
      <c r="O447" s="57">
        <f t="shared" si="59"/>
        <v>7.2754744785116943E-3</v>
      </c>
      <c r="Y447" s="61">
        <v>44510</v>
      </c>
      <c r="Z447" s="57">
        <f t="shared" si="60"/>
        <v>-4.2044288733735863E-2</v>
      </c>
      <c r="AA447" s="57">
        <f t="shared" si="61"/>
        <v>4.04814471542587E-2</v>
      </c>
      <c r="AB447" s="57">
        <f t="shared" si="62"/>
        <v>-1.6397890707899817E-2</v>
      </c>
      <c r="AC447" s="57">
        <f t="shared" si="63"/>
        <v>-6.4174615105368413E-2</v>
      </c>
      <c r="AD447" s="57">
        <f t="shared" si="64"/>
        <v>-1.6427734257855049E-2</v>
      </c>
    </row>
    <row r="448" spans="1:30" x14ac:dyDescent="0.35">
      <c r="A448" s="61">
        <v>44509</v>
      </c>
      <c r="B448">
        <v>306.57</v>
      </c>
      <c r="C448">
        <v>341.17</v>
      </c>
      <c r="D448">
        <v>116</v>
      </c>
      <c r="E448">
        <v>148.91999999999999</v>
      </c>
      <c r="F448">
        <v>335.95</v>
      </c>
      <c r="I448" s="61">
        <v>44509</v>
      </c>
      <c r="J448" s="57">
        <f t="shared" si="65"/>
        <v>-4.7835303788220859E-3</v>
      </c>
      <c r="K448" s="57">
        <f t="shared" si="65"/>
        <v>-0.12772198388376235</v>
      </c>
      <c r="L448" s="57">
        <f t="shared" si="65"/>
        <v>7.3545648396704556E-3</v>
      </c>
      <c r="M448" s="57">
        <f t="shared" si="65"/>
        <v>-8.2921432737372344E-3</v>
      </c>
      <c r="N448" s="57">
        <f t="shared" si="65"/>
        <v>-3.090916955428619E-3</v>
      </c>
      <c r="O448" s="57">
        <f t="shared" si="59"/>
        <v>-6.449741727012101E-2</v>
      </c>
      <c r="Y448" s="61">
        <v>44509</v>
      </c>
      <c r="Z448" s="57">
        <f t="shared" si="60"/>
        <v>-6.966263941441884E-3</v>
      </c>
      <c r="AA448" s="57">
        <f t="shared" si="61"/>
        <v>-0.12973419944690495</v>
      </c>
      <c r="AB448" s="57">
        <f t="shared" si="62"/>
        <v>7.0334922623307107E-3</v>
      </c>
      <c r="AC448" s="57">
        <f t="shared" si="63"/>
        <v>-9.7709291658022342E-3</v>
      </c>
      <c r="AD448" s="57">
        <f t="shared" si="64"/>
        <v>-4.070274996661064E-3</v>
      </c>
    </row>
    <row r="449" spans="1:30" x14ac:dyDescent="0.35">
      <c r="A449" s="61">
        <v>44508</v>
      </c>
      <c r="B449">
        <v>308.04000000000002</v>
      </c>
      <c r="C449">
        <v>387.65</v>
      </c>
      <c r="D449">
        <v>115.15</v>
      </c>
      <c r="E449">
        <v>150.16</v>
      </c>
      <c r="F449">
        <v>336.99</v>
      </c>
      <c r="I449" s="61">
        <v>44508</v>
      </c>
      <c r="J449" s="57">
        <f t="shared" si="65"/>
        <v>3.4748195054234772E-2</v>
      </c>
      <c r="K449" s="57">
        <f t="shared" si="65"/>
        <v>-4.9594444704073808E-2</v>
      </c>
      <c r="L449" s="57">
        <f t="shared" si="65"/>
        <v>3.5669270929692986E-3</v>
      </c>
      <c r="M449" s="57">
        <f t="shared" si="65"/>
        <v>9.6549626343614137E-2</v>
      </c>
      <c r="N449" s="57">
        <f t="shared" si="65"/>
        <v>2.763540871791554E-3</v>
      </c>
      <c r="O449" s="57">
        <f t="shared" si="59"/>
        <v>-1.3995385014012231E-2</v>
      </c>
      <c r="Y449" s="61">
        <v>44508</v>
      </c>
      <c r="Z449" s="57">
        <f t="shared" si="60"/>
        <v>3.2565461491614975E-2</v>
      </c>
      <c r="AA449" s="57">
        <f t="shared" si="61"/>
        <v>-5.1606660267216414E-2</v>
      </c>
      <c r="AB449" s="57">
        <f t="shared" si="62"/>
        <v>3.2458545156295537E-3</v>
      </c>
      <c r="AC449" s="57">
        <f t="shared" si="63"/>
        <v>9.5070840451549135E-2</v>
      </c>
      <c r="AD449" s="57">
        <f t="shared" si="64"/>
        <v>1.7841828305591087E-3</v>
      </c>
    </row>
    <row r="450" spans="1:30" x14ac:dyDescent="0.35">
      <c r="A450" s="61">
        <v>44505</v>
      </c>
      <c r="B450">
        <v>297.52</v>
      </c>
      <c r="C450">
        <v>407.36</v>
      </c>
      <c r="D450">
        <v>114.74</v>
      </c>
      <c r="E450">
        <v>136.34</v>
      </c>
      <c r="F450">
        <v>336.06</v>
      </c>
      <c r="I450" s="61">
        <v>44505</v>
      </c>
      <c r="J450" s="57">
        <f t="shared" si="65"/>
        <v>-1.6455933725446042E-3</v>
      </c>
      <c r="K450" s="57">
        <f t="shared" si="65"/>
        <v>-6.3866709204959578E-3</v>
      </c>
      <c r="L450" s="57">
        <f t="shared" si="65"/>
        <v>1.0777760406476917E-2</v>
      </c>
      <c r="M450" s="57">
        <f t="shared" si="65"/>
        <v>-8.4721511719867155E-3</v>
      </c>
      <c r="N450" s="57">
        <f t="shared" si="65"/>
        <v>-1.1301116444406192E-3</v>
      </c>
      <c r="O450" s="57">
        <f t="shared" si="59"/>
        <v>-1.4879827683378032E-3</v>
      </c>
      <c r="Y450" s="61">
        <v>44505</v>
      </c>
      <c r="Z450" s="57">
        <f t="shared" si="60"/>
        <v>-3.8283269351644025E-3</v>
      </c>
      <c r="AA450" s="57">
        <f t="shared" si="61"/>
        <v>-8.3988864836385662E-3</v>
      </c>
      <c r="AB450" s="57">
        <f t="shared" si="62"/>
        <v>1.0456687829137171E-2</v>
      </c>
      <c r="AC450" s="57">
        <f t="shared" si="63"/>
        <v>-9.9509370640517153E-3</v>
      </c>
      <c r="AD450" s="57">
        <f t="shared" si="64"/>
        <v>-2.1094696856730644E-3</v>
      </c>
    </row>
    <row r="451" spans="1:30" x14ac:dyDescent="0.35">
      <c r="A451" s="61">
        <v>44504</v>
      </c>
      <c r="B451">
        <v>298.01</v>
      </c>
      <c r="C451">
        <v>409.97</v>
      </c>
      <c r="D451">
        <v>113.51</v>
      </c>
      <c r="E451">
        <v>137.5</v>
      </c>
      <c r="F451">
        <v>336.44</v>
      </c>
      <c r="I451" s="61">
        <v>44504</v>
      </c>
      <c r="J451" s="57">
        <f t="shared" si="65"/>
        <v>0.11370592500434197</v>
      </c>
      <c r="K451" s="57">
        <f t="shared" si="65"/>
        <v>1.3135631240269825E-2</v>
      </c>
      <c r="L451" s="57">
        <f t="shared" si="65"/>
        <v>4.4146283951886347E-3</v>
      </c>
      <c r="M451" s="57">
        <f t="shared" si="65"/>
        <v>5.2020831705927625E-2</v>
      </c>
      <c r="N451" s="57">
        <f t="shared" si="65"/>
        <v>7.2788341175361281E-3</v>
      </c>
      <c r="O451" s="57">
        <f t="shared" si="59"/>
        <v>3.2666128522045375E-2</v>
      </c>
      <c r="Y451" s="61">
        <v>44504</v>
      </c>
      <c r="Z451" s="57">
        <f t="shared" si="60"/>
        <v>0.11152319144172217</v>
      </c>
      <c r="AA451" s="57">
        <f t="shared" si="61"/>
        <v>1.1123415677127216E-2</v>
      </c>
      <c r="AB451" s="57">
        <f t="shared" si="62"/>
        <v>4.0935558178488898E-3</v>
      </c>
      <c r="AC451" s="57">
        <f t="shared" si="63"/>
        <v>5.0542045813862624E-2</v>
      </c>
      <c r="AD451" s="57">
        <f t="shared" si="64"/>
        <v>6.299476076303683E-3</v>
      </c>
    </row>
    <row r="452" spans="1:30" x14ac:dyDescent="0.35">
      <c r="A452" s="61">
        <v>44503</v>
      </c>
      <c r="B452">
        <v>265.98</v>
      </c>
      <c r="C452">
        <v>404.62</v>
      </c>
      <c r="D452">
        <v>113.01</v>
      </c>
      <c r="E452">
        <v>130.53</v>
      </c>
      <c r="F452">
        <v>334</v>
      </c>
      <c r="I452" s="61">
        <v>44503</v>
      </c>
      <c r="J452" s="57">
        <f t="shared" si="65"/>
        <v>7.4341367682055313E-3</v>
      </c>
      <c r="K452" s="57">
        <f t="shared" si="65"/>
        <v>3.5085141193612238E-2</v>
      </c>
      <c r="L452" s="57">
        <f t="shared" si="65"/>
        <v>-7.2297969650658416E-3</v>
      </c>
      <c r="M452" s="57">
        <f t="shared" si="65"/>
        <v>2.2467632406099128E-2</v>
      </c>
      <c r="N452" s="57">
        <f t="shared" si="65"/>
        <v>2.6081887883680709E-3</v>
      </c>
      <c r="O452" s="57">
        <f t="shared" ref="O452:O515" si="66">J452*$X$10+K452*$X$11+L452*$X$12+M452*$X$13+N452*$X$14</f>
        <v>1.8528996734729276E-2</v>
      </c>
      <c r="Y452" s="61">
        <v>44503</v>
      </c>
      <c r="Z452" s="57">
        <f t="shared" ref="Z452:Z515" si="67">J452-$R$4</f>
        <v>5.2514032055857333E-3</v>
      </c>
      <c r="AA452" s="57">
        <f t="shared" ref="AA452:AA515" si="68">K452-$S$4</f>
        <v>3.3072925630469631E-2</v>
      </c>
      <c r="AB452" s="57">
        <f t="shared" ref="AB452:AB515" si="69">L452-$T$4</f>
        <v>-7.5508695424055866E-3</v>
      </c>
      <c r="AC452" s="57">
        <f t="shared" ref="AC452:AC515" si="70">M452-$U$4</f>
        <v>2.098884651403413E-2</v>
      </c>
      <c r="AD452" s="57">
        <f t="shared" ref="AD452:AD515" si="71">N452-$V$4</f>
        <v>1.6288307471356257E-3</v>
      </c>
    </row>
    <row r="453" spans="1:30" x14ac:dyDescent="0.35">
      <c r="A453" s="61">
        <v>44502</v>
      </c>
      <c r="B453">
        <v>264.01</v>
      </c>
      <c r="C453">
        <v>390.67</v>
      </c>
      <c r="D453">
        <v>113.83</v>
      </c>
      <c r="E453">
        <v>127.63</v>
      </c>
      <c r="F453">
        <v>333.13</v>
      </c>
      <c r="I453" s="61">
        <v>44502</v>
      </c>
      <c r="J453" s="57">
        <f t="shared" si="65"/>
        <v>2.1981431878838924E-2</v>
      </c>
      <c r="K453" s="57">
        <f t="shared" si="65"/>
        <v>-3.0725893194622451E-2</v>
      </c>
      <c r="L453" s="57">
        <f t="shared" si="65"/>
        <v>-6.1306900724996749E-3</v>
      </c>
      <c r="M453" s="57">
        <f t="shared" si="65"/>
        <v>1.8983406418658318E-2</v>
      </c>
      <c r="N453" s="57">
        <f t="shared" si="65"/>
        <v>1.1351065273581687E-2</v>
      </c>
      <c r="O453" s="57">
        <f t="shared" si="66"/>
        <v>-1.1488264483758731E-2</v>
      </c>
      <c r="Y453" s="61">
        <v>44502</v>
      </c>
      <c r="Z453" s="57">
        <f t="shared" si="67"/>
        <v>1.9798698316219127E-2</v>
      </c>
      <c r="AA453" s="57">
        <f t="shared" si="68"/>
        <v>-3.2738108757765061E-2</v>
      </c>
      <c r="AB453" s="57">
        <f t="shared" si="69"/>
        <v>-6.4517626498394199E-3</v>
      </c>
      <c r="AC453" s="57">
        <f t="shared" si="70"/>
        <v>1.750462052659332E-2</v>
      </c>
      <c r="AD453" s="57">
        <f t="shared" si="71"/>
        <v>1.0371707232349241E-2</v>
      </c>
    </row>
    <row r="454" spans="1:30" x14ac:dyDescent="0.35">
      <c r="A454" s="61">
        <v>44501</v>
      </c>
      <c r="B454">
        <v>258.27</v>
      </c>
      <c r="C454">
        <v>402.86</v>
      </c>
      <c r="D454">
        <v>114.53</v>
      </c>
      <c r="E454">
        <v>125.23</v>
      </c>
      <c r="F454">
        <v>329.37</v>
      </c>
      <c r="I454" s="61">
        <v>44501</v>
      </c>
      <c r="J454" s="57">
        <f t="shared" si="65"/>
        <v>1.0117998914169868E-2</v>
      </c>
      <c r="K454" s="57">
        <f t="shared" si="65"/>
        <v>8.1497951932131052E-2</v>
      </c>
      <c r="L454" s="57">
        <f t="shared" si="65"/>
        <v>3.4931447390392482E-4</v>
      </c>
      <c r="M454" s="57">
        <f t="shared" si="65"/>
        <v>4.0745471589123408E-2</v>
      </c>
      <c r="N454" s="57">
        <f t="shared" si="65"/>
        <v>-6.8079961584758368E-3</v>
      </c>
      <c r="O454" s="57">
        <f t="shared" si="66"/>
        <v>4.4607401840206735E-2</v>
      </c>
      <c r="Y454" s="61">
        <v>44501</v>
      </c>
      <c r="Z454" s="57">
        <f t="shared" si="67"/>
        <v>7.9352653515500707E-3</v>
      </c>
      <c r="AA454" s="57">
        <f t="shared" si="68"/>
        <v>7.9485736368988438E-2</v>
      </c>
      <c r="AB454" s="57">
        <f t="shared" si="69"/>
        <v>2.8241896564179753E-5</v>
      </c>
      <c r="AC454" s="57">
        <f t="shared" si="70"/>
        <v>3.9266685697058407E-2</v>
      </c>
      <c r="AD454" s="57">
        <f t="shared" si="71"/>
        <v>-7.7873541997082818E-3</v>
      </c>
    </row>
    <row r="455" spans="1:30" x14ac:dyDescent="0.35">
      <c r="A455" s="61">
        <v>44498</v>
      </c>
      <c r="B455">
        <v>255.67</v>
      </c>
      <c r="C455">
        <v>371.33</v>
      </c>
      <c r="D455">
        <v>114.49</v>
      </c>
      <c r="E455">
        <v>120.23</v>
      </c>
      <c r="F455">
        <v>331.62</v>
      </c>
      <c r="I455" s="61">
        <v>44498</v>
      </c>
      <c r="J455" s="57">
        <f t="shared" si="65"/>
        <v>2.4789421750745003E-2</v>
      </c>
      <c r="K455" s="57">
        <f t="shared" si="65"/>
        <v>3.3740911864612359E-2</v>
      </c>
      <c r="L455" s="57">
        <f t="shared" si="65"/>
        <v>1.2038280787458293E-2</v>
      </c>
      <c r="M455" s="57">
        <f t="shared" si="65"/>
        <v>-7.7054111722187181E-3</v>
      </c>
      <c r="N455" s="57">
        <f t="shared" si="65"/>
        <v>2.216655541416216E-2</v>
      </c>
      <c r="O455" s="57">
        <f t="shared" si="66"/>
        <v>2.5306359486363436E-2</v>
      </c>
      <c r="Y455" s="61">
        <v>44498</v>
      </c>
      <c r="Z455" s="57">
        <f t="shared" si="67"/>
        <v>2.2606688188125206E-2</v>
      </c>
      <c r="AA455" s="57">
        <f t="shared" si="68"/>
        <v>3.1728696301469753E-2</v>
      </c>
      <c r="AB455" s="57">
        <f t="shared" si="69"/>
        <v>1.1717208210118547E-2</v>
      </c>
      <c r="AC455" s="57">
        <f t="shared" si="70"/>
        <v>-9.1841970642837171E-3</v>
      </c>
      <c r="AD455" s="57">
        <f t="shared" si="71"/>
        <v>2.1187197372929716E-2</v>
      </c>
    </row>
    <row r="456" spans="1:30" x14ac:dyDescent="0.35">
      <c r="A456" s="61">
        <v>44497</v>
      </c>
      <c r="B456">
        <v>249.41</v>
      </c>
      <c r="C456">
        <v>359.01</v>
      </c>
      <c r="D456">
        <v>113.12</v>
      </c>
      <c r="E456">
        <v>121.16</v>
      </c>
      <c r="F456">
        <v>324.35000000000002</v>
      </c>
      <c r="I456" s="61">
        <v>44497</v>
      </c>
      <c r="J456" s="57">
        <f t="shared" si="65"/>
        <v>1.9841920799004098E-2</v>
      </c>
      <c r="K456" s="57">
        <f t="shared" si="65"/>
        <v>3.7055987308714518E-2</v>
      </c>
      <c r="L456" s="57">
        <f t="shared" si="65"/>
        <v>9.3255260843260659E-3</v>
      </c>
      <c r="M456" s="57">
        <f t="shared" si="65"/>
        <v>-9.2015108635972436E-3</v>
      </c>
      <c r="N456" s="57">
        <f t="shared" si="65"/>
        <v>3.6446791025106511E-3</v>
      </c>
      <c r="O456" s="57">
        <f t="shared" si="66"/>
        <v>2.4712065089567529E-2</v>
      </c>
      <c r="Y456" s="61">
        <v>44497</v>
      </c>
      <c r="Z456" s="57">
        <f t="shared" si="67"/>
        <v>1.7659187236384301E-2</v>
      </c>
      <c r="AA456" s="57">
        <f t="shared" si="68"/>
        <v>3.5043771745571911E-2</v>
      </c>
      <c r="AB456" s="57">
        <f t="shared" si="69"/>
        <v>9.00445350698632E-3</v>
      </c>
      <c r="AC456" s="57">
        <f t="shared" si="70"/>
        <v>-1.0680296755662243E-2</v>
      </c>
      <c r="AD456" s="57">
        <f t="shared" si="71"/>
        <v>2.6653210612782056E-3</v>
      </c>
    </row>
    <row r="457" spans="1:30" x14ac:dyDescent="0.35">
      <c r="A457" s="61">
        <v>44496</v>
      </c>
      <c r="B457">
        <v>244.51</v>
      </c>
      <c r="C457">
        <v>345.95</v>
      </c>
      <c r="D457">
        <v>112.07</v>
      </c>
      <c r="E457">
        <v>122.28</v>
      </c>
      <c r="F457">
        <v>323.17</v>
      </c>
      <c r="I457" s="61">
        <v>44496</v>
      </c>
      <c r="J457" s="57">
        <f t="shared" si="65"/>
        <v>-1.0820151121554378E-2</v>
      </c>
      <c r="K457" s="57">
        <f t="shared" si="65"/>
        <v>1.8879220843343907E-2</v>
      </c>
      <c r="L457" s="57">
        <f t="shared" si="65"/>
        <v>-1.7951580804093339E-2</v>
      </c>
      <c r="M457" s="57">
        <f t="shared" si="65"/>
        <v>-5.3015906566159232E-3</v>
      </c>
      <c r="N457" s="57">
        <f t="shared" si="65"/>
        <v>4.1251427308050703E-2</v>
      </c>
      <c r="O457" s="57">
        <f t="shared" si="66"/>
        <v>4.5751858125403552E-3</v>
      </c>
      <c r="Y457" s="61">
        <v>44496</v>
      </c>
      <c r="Z457" s="57">
        <f t="shared" si="67"/>
        <v>-1.3002884684174175E-2</v>
      </c>
      <c r="AA457" s="57">
        <f t="shared" si="68"/>
        <v>1.6867005280201297E-2</v>
      </c>
      <c r="AB457" s="57">
        <f t="shared" si="69"/>
        <v>-1.8272653381433083E-2</v>
      </c>
      <c r="AC457" s="57">
        <f t="shared" si="70"/>
        <v>-6.7803765486809222E-3</v>
      </c>
      <c r="AD457" s="57">
        <f t="shared" si="71"/>
        <v>4.0272069266818256E-2</v>
      </c>
    </row>
    <row r="458" spans="1:30" x14ac:dyDescent="0.35">
      <c r="A458" s="61">
        <v>44495</v>
      </c>
      <c r="B458">
        <v>247.17</v>
      </c>
      <c r="C458">
        <v>339.48</v>
      </c>
      <c r="D458">
        <v>114.1</v>
      </c>
      <c r="E458">
        <v>122.93</v>
      </c>
      <c r="F458">
        <v>310.11</v>
      </c>
      <c r="I458" s="61">
        <v>44495</v>
      </c>
      <c r="J458" s="57">
        <f t="shared" si="65"/>
        <v>6.4805579491408416E-2</v>
      </c>
      <c r="K458" s="57">
        <f t="shared" si="65"/>
        <v>-6.283973108438529E-3</v>
      </c>
      <c r="L458" s="57">
        <f t="shared" si="65"/>
        <v>2.1934643582814414E-3</v>
      </c>
      <c r="M458" s="57">
        <f t="shared" si="65"/>
        <v>4.6475683965470967E-3</v>
      </c>
      <c r="N458" s="57">
        <f t="shared" si="65"/>
        <v>6.4053014026805273E-3</v>
      </c>
      <c r="O458" s="57">
        <f t="shared" si="66"/>
        <v>1.0797735371437311E-2</v>
      </c>
      <c r="Y458" s="61">
        <v>44495</v>
      </c>
      <c r="Z458" s="57">
        <f t="shared" si="67"/>
        <v>6.2622845928788612E-2</v>
      </c>
      <c r="AA458" s="57">
        <f t="shared" si="68"/>
        <v>-8.2961886715811374E-3</v>
      </c>
      <c r="AB458" s="57">
        <f t="shared" si="69"/>
        <v>1.8723917809416965E-3</v>
      </c>
      <c r="AC458" s="57">
        <f t="shared" si="70"/>
        <v>3.1687825044820978E-3</v>
      </c>
      <c r="AD458" s="57">
        <f t="shared" si="71"/>
        <v>5.4259433614480823E-3</v>
      </c>
    </row>
    <row r="459" spans="1:30" x14ac:dyDescent="0.35">
      <c r="A459" s="61">
        <v>44494</v>
      </c>
      <c r="B459">
        <v>231.66</v>
      </c>
      <c r="C459">
        <v>341.62</v>
      </c>
      <c r="D459">
        <v>113.85</v>
      </c>
      <c r="E459">
        <v>122.36</v>
      </c>
      <c r="F459">
        <v>308.13</v>
      </c>
      <c r="I459" s="61">
        <v>44494</v>
      </c>
      <c r="J459" s="57">
        <f t="shared" si="65"/>
        <v>1.9176043014336959E-2</v>
      </c>
      <c r="K459" s="57">
        <f t="shared" si="65"/>
        <v>0.11920741474536227</v>
      </c>
      <c r="L459" s="57">
        <f t="shared" si="65"/>
        <v>9.2654534457899708E-3</v>
      </c>
      <c r="M459" s="57">
        <f t="shared" si="65"/>
        <v>2.0976902626923862E-2</v>
      </c>
      <c r="N459" s="57">
        <f t="shared" si="65"/>
        <v>-3.3371703928477161E-3</v>
      </c>
      <c r="O459" s="57">
        <f t="shared" si="66"/>
        <v>6.7015366165871851E-2</v>
      </c>
      <c r="Y459" s="61">
        <v>44494</v>
      </c>
      <c r="Z459" s="57">
        <f t="shared" si="67"/>
        <v>1.6993309451717162E-2</v>
      </c>
      <c r="AA459" s="57">
        <f t="shared" si="68"/>
        <v>0.11719519918221966</v>
      </c>
      <c r="AB459" s="57">
        <f t="shared" si="69"/>
        <v>8.944380868450225E-3</v>
      </c>
      <c r="AC459" s="57">
        <f t="shared" si="70"/>
        <v>1.9498116734858864E-2</v>
      </c>
      <c r="AD459" s="57">
        <f t="shared" si="71"/>
        <v>-4.3165284340801616E-3</v>
      </c>
    </row>
    <row r="460" spans="1:30" x14ac:dyDescent="0.35">
      <c r="A460" s="61">
        <v>44491</v>
      </c>
      <c r="B460">
        <v>227.26</v>
      </c>
      <c r="C460">
        <v>303.23</v>
      </c>
      <c r="D460">
        <v>112.8</v>
      </c>
      <c r="E460">
        <v>119.82</v>
      </c>
      <c r="F460">
        <v>309.16000000000003</v>
      </c>
      <c r="I460" s="61">
        <v>44491</v>
      </c>
      <c r="J460" s="57">
        <f t="shared" si="65"/>
        <v>1.4972040314965576E-3</v>
      </c>
      <c r="K460" s="57">
        <f t="shared" si="65"/>
        <v>1.7398106959147997E-2</v>
      </c>
      <c r="L460" s="57">
        <f t="shared" si="65"/>
        <v>9.4415950329558677E-3</v>
      </c>
      <c r="M460" s="57">
        <f t="shared" si="65"/>
        <v>4.0978522742144575E-3</v>
      </c>
      <c r="N460" s="57">
        <f t="shared" si="65"/>
        <v>-5.1619678435496676E-3</v>
      </c>
      <c r="O460" s="57">
        <f t="shared" si="66"/>
        <v>1.1202314135566689E-2</v>
      </c>
      <c r="Y460" s="61">
        <v>44491</v>
      </c>
      <c r="Z460" s="57">
        <f t="shared" si="67"/>
        <v>-6.8552953112324048E-4</v>
      </c>
      <c r="AA460" s="57">
        <f t="shared" si="68"/>
        <v>1.5385891396005389E-2</v>
      </c>
      <c r="AB460" s="57">
        <f t="shared" si="69"/>
        <v>9.1205224556161219E-3</v>
      </c>
      <c r="AC460" s="57">
        <f t="shared" si="70"/>
        <v>2.6190663821494585E-3</v>
      </c>
      <c r="AD460" s="57">
        <f t="shared" si="71"/>
        <v>-6.1413258847821126E-3</v>
      </c>
    </row>
    <row r="461" spans="1:30" x14ac:dyDescent="0.35">
      <c r="A461" s="61">
        <v>44490</v>
      </c>
      <c r="B461">
        <v>226.92</v>
      </c>
      <c r="C461">
        <v>298</v>
      </c>
      <c r="D461">
        <v>111.74</v>
      </c>
      <c r="E461">
        <v>119.33</v>
      </c>
      <c r="F461">
        <v>310.76</v>
      </c>
      <c r="I461" s="61">
        <v>44490</v>
      </c>
      <c r="J461" s="57">
        <f t="shared" si="65"/>
        <v>2.6299093547015488E-2</v>
      </c>
      <c r="K461" s="57">
        <f t="shared" si="65"/>
        <v>3.2051840165633831E-2</v>
      </c>
      <c r="L461" s="57">
        <f t="shared" si="65"/>
        <v>-1.2628002402363716E-2</v>
      </c>
      <c r="M461" s="57">
        <f t="shared" si="65"/>
        <v>2.494614342767933E-2</v>
      </c>
      <c r="N461" s="57">
        <f t="shared" si="65"/>
        <v>1.0838548602483721E-2</v>
      </c>
      <c r="O461" s="57">
        <f t="shared" si="66"/>
        <v>1.9963515213765885E-2</v>
      </c>
      <c r="Y461" s="61">
        <v>44490</v>
      </c>
      <c r="Z461" s="57">
        <f t="shared" si="67"/>
        <v>2.411635998439569E-2</v>
      </c>
      <c r="AA461" s="57">
        <f t="shared" si="68"/>
        <v>3.0039624602491221E-2</v>
      </c>
      <c r="AB461" s="57">
        <f t="shared" si="69"/>
        <v>-1.2949074979703462E-2</v>
      </c>
      <c r="AC461" s="57">
        <f t="shared" si="70"/>
        <v>2.3467357535614332E-2</v>
      </c>
      <c r="AD461" s="57">
        <f t="shared" si="71"/>
        <v>9.8591905612512749E-3</v>
      </c>
    </row>
    <row r="462" spans="1:30" x14ac:dyDescent="0.35">
      <c r="A462" s="61">
        <v>44489</v>
      </c>
      <c r="B462">
        <v>221.03</v>
      </c>
      <c r="C462">
        <v>288.60000000000002</v>
      </c>
      <c r="D462">
        <v>113.16</v>
      </c>
      <c r="E462">
        <v>116.39</v>
      </c>
      <c r="F462">
        <v>307.41000000000003</v>
      </c>
      <c r="I462" s="61">
        <v>44489</v>
      </c>
      <c r="J462" s="57">
        <f t="shared" si="65"/>
        <v>-8.4248014804723988E-3</v>
      </c>
      <c r="K462" s="57">
        <f t="shared" si="65"/>
        <v>1.7687150217795596E-3</v>
      </c>
      <c r="L462" s="57">
        <f t="shared" si="65"/>
        <v>1.2986040358211279E-2</v>
      </c>
      <c r="M462" s="57">
        <f t="shared" si="65"/>
        <v>5.156411252100505E-4</v>
      </c>
      <c r="N462" s="57">
        <f t="shared" si="65"/>
        <v>-2.6638960591145997E-3</v>
      </c>
      <c r="O462" s="57">
        <f t="shared" si="66"/>
        <v>2.0190714349867631E-3</v>
      </c>
      <c r="Y462" s="61">
        <v>44489</v>
      </c>
      <c r="Z462" s="57">
        <f t="shared" si="67"/>
        <v>-1.0607535043092198E-2</v>
      </c>
      <c r="AA462" s="57">
        <f t="shared" si="68"/>
        <v>-2.4350054136304923E-4</v>
      </c>
      <c r="AB462" s="57">
        <f t="shared" si="69"/>
        <v>1.2664967780871533E-2</v>
      </c>
      <c r="AC462" s="57">
        <f t="shared" si="70"/>
        <v>-9.6314476685494866E-4</v>
      </c>
      <c r="AD462" s="57">
        <f t="shared" si="71"/>
        <v>-3.6432541003470452E-3</v>
      </c>
    </row>
    <row r="463" spans="1:30" x14ac:dyDescent="0.35">
      <c r="A463" s="61">
        <v>44488</v>
      </c>
      <c r="B463">
        <v>222.9</v>
      </c>
      <c r="C463">
        <v>288.08999999999997</v>
      </c>
      <c r="D463">
        <v>111.7</v>
      </c>
      <c r="E463">
        <v>116.33</v>
      </c>
      <c r="F463">
        <v>308.23</v>
      </c>
      <c r="I463" s="61">
        <v>44488</v>
      </c>
      <c r="J463" s="57">
        <f t="shared" si="65"/>
        <v>3.0553582359606531E-3</v>
      </c>
      <c r="K463" s="57">
        <f t="shared" si="65"/>
        <v>-6.7459131854010652E-3</v>
      </c>
      <c r="L463" s="57">
        <f t="shared" si="65"/>
        <v>1.9344361680277516E-2</v>
      </c>
      <c r="M463" s="57">
        <f t="shared" si="65"/>
        <v>-8.5925422024967055E-4</v>
      </c>
      <c r="N463" s="57">
        <f t="shared" si="65"/>
        <v>3.0543304222980113E-3</v>
      </c>
      <c r="O463" s="57">
        <f t="shared" si="66"/>
        <v>1.5896507345760911E-3</v>
      </c>
      <c r="Y463" s="61">
        <v>44488</v>
      </c>
      <c r="Z463" s="57">
        <f t="shared" si="67"/>
        <v>8.7262467334085509E-4</v>
      </c>
      <c r="AA463" s="57">
        <f t="shared" si="68"/>
        <v>-8.7581287485436737E-3</v>
      </c>
      <c r="AB463" s="57">
        <f t="shared" si="69"/>
        <v>1.9023289102937772E-2</v>
      </c>
      <c r="AC463" s="57">
        <f t="shared" si="70"/>
        <v>-2.3380401123146697E-3</v>
      </c>
      <c r="AD463" s="57">
        <f t="shared" si="71"/>
        <v>2.0749723810655658E-3</v>
      </c>
    </row>
    <row r="464" spans="1:30" x14ac:dyDescent="0.35">
      <c r="A464" s="61">
        <v>44487</v>
      </c>
      <c r="B464">
        <v>222.22</v>
      </c>
      <c r="C464">
        <v>290.04000000000002</v>
      </c>
      <c r="D464">
        <v>109.56</v>
      </c>
      <c r="E464">
        <v>116.43</v>
      </c>
      <c r="F464">
        <v>307.29000000000002</v>
      </c>
      <c r="I464" s="61">
        <v>44487</v>
      </c>
      <c r="J464" s="57">
        <f t="shared" si="65"/>
        <v>1.6332819290173207E-2</v>
      </c>
      <c r="K464" s="57">
        <f t="shared" si="65"/>
        <v>3.1628588614243246E-2</v>
      </c>
      <c r="L464" s="57">
        <f t="shared" si="65"/>
        <v>-4.5626683275463883E-4</v>
      </c>
      <c r="M464" s="57">
        <f t="shared" si="65"/>
        <v>3.7720507752337026E-2</v>
      </c>
      <c r="N464" s="57">
        <f t="shared" si="65"/>
        <v>1.0073674721873132E-2</v>
      </c>
      <c r="O464" s="57">
        <f t="shared" si="66"/>
        <v>2.0850783869821806E-2</v>
      </c>
      <c r="Y464" s="61">
        <v>44487</v>
      </c>
      <c r="Z464" s="57">
        <f t="shared" si="67"/>
        <v>1.415008572755341E-2</v>
      </c>
      <c r="AA464" s="57">
        <f t="shared" si="68"/>
        <v>2.9616373051100636E-2</v>
      </c>
      <c r="AB464" s="57">
        <f t="shared" si="69"/>
        <v>-7.7733941009438395E-4</v>
      </c>
      <c r="AC464" s="57">
        <f t="shared" si="70"/>
        <v>3.6241721860272025E-2</v>
      </c>
      <c r="AD464" s="57">
        <f t="shared" si="71"/>
        <v>9.094316680640686E-3</v>
      </c>
    </row>
    <row r="465" spans="1:30" x14ac:dyDescent="0.35">
      <c r="A465" s="61">
        <v>44484</v>
      </c>
      <c r="B465">
        <v>218.62</v>
      </c>
      <c r="C465">
        <v>281.01</v>
      </c>
      <c r="D465">
        <v>109.61</v>
      </c>
      <c r="E465">
        <v>112.12</v>
      </c>
      <c r="F465">
        <v>304.20999999999998</v>
      </c>
      <c r="I465" s="61">
        <v>44484</v>
      </c>
      <c r="J465" s="57">
        <f t="shared" si="65"/>
        <v>5.320137296086022E-3</v>
      </c>
      <c r="K465" s="57">
        <f t="shared" si="65"/>
        <v>2.9761306641546567E-2</v>
      </c>
      <c r="L465" s="57">
        <f t="shared" si="65"/>
        <v>7.3253692647112564E-3</v>
      </c>
      <c r="M465" s="57">
        <f t="shared" si="65"/>
        <v>1.1601447019855588E-3</v>
      </c>
      <c r="N465" s="57">
        <f t="shared" si="65"/>
        <v>4.8108699614781512E-3</v>
      </c>
      <c r="O465" s="57">
        <f t="shared" si="66"/>
        <v>1.8009843741852893E-2</v>
      </c>
      <c r="Y465" s="61">
        <v>44484</v>
      </c>
      <c r="Z465" s="57">
        <f t="shared" si="67"/>
        <v>3.1374037334662239E-3</v>
      </c>
      <c r="AA465" s="57">
        <f t="shared" si="68"/>
        <v>2.7749091078403957E-2</v>
      </c>
      <c r="AB465" s="57">
        <f t="shared" si="69"/>
        <v>7.0042966873715114E-3</v>
      </c>
      <c r="AC465" s="57">
        <f t="shared" si="70"/>
        <v>-3.186411900794404E-4</v>
      </c>
      <c r="AD465" s="57">
        <f t="shared" si="71"/>
        <v>3.8315119202457061E-3</v>
      </c>
    </row>
    <row r="466" spans="1:30" x14ac:dyDescent="0.35">
      <c r="A466" s="61">
        <v>44483</v>
      </c>
      <c r="B466">
        <v>217.46</v>
      </c>
      <c r="C466">
        <v>272.77</v>
      </c>
      <c r="D466">
        <v>108.81</v>
      </c>
      <c r="E466">
        <v>111.99</v>
      </c>
      <c r="F466">
        <v>302.75</v>
      </c>
      <c r="I466" s="61">
        <v>44483</v>
      </c>
      <c r="J466" s="57">
        <f t="shared" si="65"/>
        <v>3.7816383765378443E-2</v>
      </c>
      <c r="K466" s="57">
        <f t="shared" si="65"/>
        <v>8.8745450154487353E-3</v>
      </c>
      <c r="L466" s="57">
        <f t="shared" si="65"/>
        <v>9.4183521693835606E-3</v>
      </c>
      <c r="M466" s="57">
        <f t="shared" si="65"/>
        <v>2.5594885754464343E-2</v>
      </c>
      <c r="N466" s="57">
        <f t="shared" si="65"/>
        <v>2.1501178845056035E-2</v>
      </c>
      <c r="O466" s="57">
        <f t="shared" si="66"/>
        <v>1.5839653515691835E-2</v>
      </c>
      <c r="Y466" s="61">
        <v>44483</v>
      </c>
      <c r="Z466" s="57">
        <f t="shared" si="67"/>
        <v>3.5633650202758646E-2</v>
      </c>
      <c r="AA466" s="57">
        <f t="shared" si="68"/>
        <v>6.8623294523061269E-3</v>
      </c>
      <c r="AB466" s="57">
        <f t="shared" si="69"/>
        <v>9.0972795920438148E-3</v>
      </c>
      <c r="AC466" s="57">
        <f t="shared" si="70"/>
        <v>2.4116099862399345E-2</v>
      </c>
      <c r="AD466" s="57">
        <f t="shared" si="71"/>
        <v>2.0521820803823591E-2</v>
      </c>
    </row>
    <row r="467" spans="1:30" x14ac:dyDescent="0.35">
      <c r="A467" s="61">
        <v>44482</v>
      </c>
      <c r="B467">
        <v>209.39</v>
      </c>
      <c r="C467">
        <v>270.36</v>
      </c>
      <c r="D467">
        <v>107.79</v>
      </c>
      <c r="E467">
        <v>109.16</v>
      </c>
      <c r="F467">
        <v>296.31</v>
      </c>
      <c r="I467" s="61">
        <v>44482</v>
      </c>
      <c r="J467" s="57">
        <f t="shared" si="65"/>
        <v>1.2881696993080435E-2</v>
      </c>
      <c r="K467" s="57">
        <f t="shared" si="65"/>
        <v>6.6428166265547406E-3</v>
      </c>
      <c r="L467" s="57">
        <f t="shared" si="65"/>
        <v>5.9551678739509385E-3</v>
      </c>
      <c r="M467" s="57">
        <f t="shared" si="65"/>
        <v>3.8473465845596813E-2</v>
      </c>
      <c r="N467" s="57">
        <f t="shared" si="65"/>
        <v>1.1643234776164984E-2</v>
      </c>
      <c r="O467" s="57">
        <f t="shared" si="66"/>
        <v>8.9864873451557612E-3</v>
      </c>
      <c r="Y467" s="61">
        <v>44482</v>
      </c>
      <c r="Z467" s="57">
        <f t="shared" si="67"/>
        <v>1.0698963430460638E-2</v>
      </c>
      <c r="AA467" s="57">
        <f t="shared" si="68"/>
        <v>4.6306010634121313E-3</v>
      </c>
      <c r="AB467" s="57">
        <f t="shared" si="69"/>
        <v>5.6340952966111935E-3</v>
      </c>
      <c r="AC467" s="57">
        <f t="shared" si="70"/>
        <v>3.6994679953531812E-2</v>
      </c>
      <c r="AD467" s="57">
        <f t="shared" si="71"/>
        <v>1.0663876734932538E-2</v>
      </c>
    </row>
    <row r="468" spans="1:30" x14ac:dyDescent="0.35">
      <c r="A468" s="61">
        <v>44481</v>
      </c>
      <c r="B468">
        <v>206.71</v>
      </c>
      <c r="C468">
        <v>268.57</v>
      </c>
      <c r="D468">
        <v>107.15</v>
      </c>
      <c r="E468">
        <v>105.04</v>
      </c>
      <c r="F468">
        <v>292.88</v>
      </c>
      <c r="I468" s="61">
        <v>44481</v>
      </c>
      <c r="J468" s="57">
        <f t="shared" si="65"/>
        <v>-1.1603733835966808E-3</v>
      </c>
      <c r="K468" s="57">
        <f t="shared" si="65"/>
        <v>1.7238244904790041E-2</v>
      </c>
      <c r="L468" s="57">
        <f t="shared" si="65"/>
        <v>1.8667164511941789E-4</v>
      </c>
      <c r="M468" s="57">
        <f t="shared" si="65"/>
        <v>3.433152332595711E-3</v>
      </c>
      <c r="N468" s="57">
        <f t="shared" si="65"/>
        <v>-4.5988056046162911E-3</v>
      </c>
      <c r="O468" s="57">
        <f t="shared" si="66"/>
        <v>8.5127697876168536E-3</v>
      </c>
      <c r="Y468" s="61">
        <v>44481</v>
      </c>
      <c r="Z468" s="57">
        <f t="shared" si="67"/>
        <v>-3.3431069462164786E-3</v>
      </c>
      <c r="AA468" s="57">
        <f t="shared" si="68"/>
        <v>1.5226029341647433E-2</v>
      </c>
      <c r="AB468" s="57">
        <f t="shared" si="69"/>
        <v>-1.3440093222032718E-4</v>
      </c>
      <c r="AC468" s="57">
        <f t="shared" si="70"/>
        <v>1.9543664405307117E-3</v>
      </c>
      <c r="AD468" s="57">
        <f t="shared" si="71"/>
        <v>-5.5781636458487362E-3</v>
      </c>
    </row>
    <row r="469" spans="1:30" x14ac:dyDescent="0.35">
      <c r="A469" s="61">
        <v>44480</v>
      </c>
      <c r="B469">
        <v>206.95</v>
      </c>
      <c r="C469">
        <v>263.98</v>
      </c>
      <c r="D469">
        <v>107.13</v>
      </c>
      <c r="E469">
        <v>104.68</v>
      </c>
      <c r="F469">
        <v>294.23</v>
      </c>
      <c r="I469" s="61">
        <v>44480</v>
      </c>
      <c r="J469" s="57">
        <f t="shared" si="65"/>
        <v>-6.5501366010820763E-3</v>
      </c>
      <c r="K469" s="57">
        <f t="shared" si="65"/>
        <v>8.1779044990275933E-3</v>
      </c>
      <c r="L469" s="57">
        <f t="shared" si="65"/>
        <v>-8.551032678428213E-3</v>
      </c>
      <c r="M469" s="57">
        <f t="shared" si="65"/>
        <v>-3.623537863870326E-3</v>
      </c>
      <c r="N469" s="57">
        <f t="shared" si="65"/>
        <v>-2.1049780299160999E-3</v>
      </c>
      <c r="O469" s="57">
        <f t="shared" si="66"/>
        <v>7.2055811738611834E-4</v>
      </c>
      <c r="Y469" s="61">
        <v>44480</v>
      </c>
      <c r="Z469" s="57">
        <f t="shared" si="67"/>
        <v>-8.7328701637018752E-3</v>
      </c>
      <c r="AA469" s="57">
        <f t="shared" si="68"/>
        <v>6.1656889358849849E-3</v>
      </c>
      <c r="AB469" s="57">
        <f t="shared" si="69"/>
        <v>-8.8721052557679588E-3</v>
      </c>
      <c r="AC469" s="57">
        <f t="shared" si="70"/>
        <v>-5.1023237559353254E-3</v>
      </c>
      <c r="AD469" s="57">
        <f t="shared" si="71"/>
        <v>-3.0843360711485454E-3</v>
      </c>
    </row>
    <row r="470" spans="1:30" x14ac:dyDescent="0.35">
      <c r="A470" s="61">
        <v>44477</v>
      </c>
      <c r="B470">
        <v>208.31</v>
      </c>
      <c r="C470">
        <v>261.83</v>
      </c>
      <c r="D470">
        <v>108.05</v>
      </c>
      <c r="E470">
        <v>105.06</v>
      </c>
      <c r="F470">
        <v>294.85000000000002</v>
      </c>
      <c r="I470" s="61">
        <v>44477</v>
      </c>
      <c r="J470" s="57">
        <f t="shared" si="65"/>
        <v>-1.1645242086141323E-2</v>
      </c>
      <c r="K470" s="57">
        <f t="shared" si="65"/>
        <v>-1.0297030396120427E-2</v>
      </c>
      <c r="L470" s="57">
        <f t="shared" si="65"/>
        <v>2.2178422738824942E-2</v>
      </c>
      <c r="M470" s="57">
        <f t="shared" si="65"/>
        <v>-1.3143775813673035E-2</v>
      </c>
      <c r="N470" s="57">
        <f t="shared" si="65"/>
        <v>0</v>
      </c>
      <c r="O470" s="57">
        <f t="shared" si="66"/>
        <v>-3.0700179924092381E-3</v>
      </c>
      <c r="Y470" s="61">
        <v>44477</v>
      </c>
      <c r="Z470" s="57">
        <f t="shared" si="67"/>
        <v>-1.3827975648761121E-2</v>
      </c>
      <c r="AA470" s="57">
        <f t="shared" si="68"/>
        <v>-1.2309245959263035E-2</v>
      </c>
      <c r="AB470" s="57">
        <f t="shared" si="69"/>
        <v>2.1857350161485198E-2</v>
      </c>
      <c r="AC470" s="57">
        <f t="shared" si="70"/>
        <v>-1.4622561705738035E-2</v>
      </c>
      <c r="AD470" s="57">
        <f t="shared" si="71"/>
        <v>-9.7935804123244524E-4</v>
      </c>
    </row>
    <row r="471" spans="1:30" x14ac:dyDescent="0.35">
      <c r="A471" s="61">
        <v>44476</v>
      </c>
      <c r="B471">
        <v>210.75</v>
      </c>
      <c r="C471">
        <v>264.54000000000002</v>
      </c>
      <c r="D471">
        <v>105.68</v>
      </c>
      <c r="E471">
        <v>106.45</v>
      </c>
      <c r="F471">
        <v>294.85000000000002</v>
      </c>
      <c r="I471" s="61">
        <v>44476</v>
      </c>
      <c r="J471" s="57">
        <f t="shared" si="65"/>
        <v>1.7953803616595845E-2</v>
      </c>
      <c r="K471" s="57">
        <f t="shared" si="65"/>
        <v>1.3778621670005983E-2</v>
      </c>
      <c r="L471" s="57">
        <f t="shared" si="65"/>
        <v>7.1221990442502684E-3</v>
      </c>
      <c r="M471" s="57">
        <f t="shared" si="65"/>
        <v>2.6752035645579212E-2</v>
      </c>
      <c r="N471" s="57">
        <f t="shared" si="65"/>
        <v>5.918787263226275E-3</v>
      </c>
      <c r="O471" s="57">
        <f t="shared" si="66"/>
        <v>1.3310429420964895E-2</v>
      </c>
      <c r="Y471" s="61">
        <v>44476</v>
      </c>
      <c r="Z471" s="57">
        <f t="shared" si="67"/>
        <v>1.5771070053976047E-2</v>
      </c>
      <c r="AA471" s="57">
        <f t="shared" si="68"/>
        <v>1.1766406106863374E-2</v>
      </c>
      <c r="AB471" s="57">
        <f t="shared" si="69"/>
        <v>6.8011264669105235E-3</v>
      </c>
      <c r="AC471" s="57">
        <f t="shared" si="70"/>
        <v>2.5273249753514214E-2</v>
      </c>
      <c r="AD471" s="57">
        <f t="shared" si="71"/>
        <v>4.93942922199383E-3</v>
      </c>
    </row>
    <row r="472" spans="1:30" x14ac:dyDescent="0.35">
      <c r="A472" s="61">
        <v>44475</v>
      </c>
      <c r="B472">
        <v>207</v>
      </c>
      <c r="C472">
        <v>260.92</v>
      </c>
      <c r="D472">
        <v>104.93</v>
      </c>
      <c r="E472">
        <v>103.64</v>
      </c>
      <c r="F472">
        <v>293.11</v>
      </c>
      <c r="I472" s="61">
        <v>44475</v>
      </c>
      <c r="J472" s="57">
        <f t="shared" si="65"/>
        <v>1.2101919222565632E-2</v>
      </c>
      <c r="K472" s="57">
        <f t="shared" si="65"/>
        <v>2.7632808494905143E-3</v>
      </c>
      <c r="L472" s="57">
        <f t="shared" si="65"/>
        <v>-8.8240052600217309E-3</v>
      </c>
      <c r="M472" s="57">
        <f t="shared" si="65"/>
        <v>1.7815024574804852E-2</v>
      </c>
      <c r="N472" s="57">
        <f t="shared" si="65"/>
        <v>1.4952071912326807E-2</v>
      </c>
      <c r="O472" s="57">
        <f t="shared" si="66"/>
        <v>2.9783526844381508E-3</v>
      </c>
      <c r="Y472" s="61">
        <v>44475</v>
      </c>
      <c r="Z472" s="57">
        <f t="shared" si="67"/>
        <v>9.9191856599458346E-3</v>
      </c>
      <c r="AA472" s="57">
        <f t="shared" si="68"/>
        <v>7.5106528634790544E-4</v>
      </c>
      <c r="AB472" s="57">
        <f t="shared" si="69"/>
        <v>-9.1450778373614768E-3</v>
      </c>
      <c r="AC472" s="57">
        <f t="shared" si="70"/>
        <v>1.6336238682739854E-2</v>
      </c>
      <c r="AD472" s="57">
        <f t="shared" si="71"/>
        <v>1.3972713871094361E-2</v>
      </c>
    </row>
    <row r="473" spans="1:30" x14ac:dyDescent="0.35">
      <c r="A473" s="61">
        <v>44474</v>
      </c>
      <c r="B473">
        <v>204.51</v>
      </c>
      <c r="C473">
        <v>260.2</v>
      </c>
      <c r="D473">
        <v>105.86</v>
      </c>
      <c r="E473">
        <v>101.81</v>
      </c>
      <c r="F473">
        <v>288.76</v>
      </c>
      <c r="I473" s="61">
        <v>44474</v>
      </c>
      <c r="J473" s="57">
        <f t="shared" si="65"/>
        <v>3.5790097677266007E-2</v>
      </c>
      <c r="K473" s="57">
        <f t="shared" si="65"/>
        <v>-1.1906820941581498E-3</v>
      </c>
      <c r="L473" s="57">
        <f t="shared" si="65"/>
        <v>1.0827344828196908E-2</v>
      </c>
      <c r="M473" s="57">
        <f t="shared" si="65"/>
        <v>1.4543912062997492E-2</v>
      </c>
      <c r="N473" s="57">
        <f t="shared" si="65"/>
        <v>1.9760378569608793E-2</v>
      </c>
      <c r="O473" s="57">
        <f t="shared" si="66"/>
        <v>1.0209633725099674E-2</v>
      </c>
      <c r="Y473" s="61">
        <v>44474</v>
      </c>
      <c r="Z473" s="57">
        <f t="shared" si="67"/>
        <v>3.360736411464621E-2</v>
      </c>
      <c r="AA473" s="57">
        <f t="shared" si="68"/>
        <v>-3.2028976573007586E-3</v>
      </c>
      <c r="AB473" s="57">
        <f t="shared" si="69"/>
        <v>1.0506272250857162E-2</v>
      </c>
      <c r="AC473" s="57">
        <f t="shared" si="70"/>
        <v>1.3065126170932492E-2</v>
      </c>
      <c r="AD473" s="57">
        <f t="shared" si="71"/>
        <v>1.8781020528376349E-2</v>
      </c>
    </row>
    <row r="474" spans="1:30" x14ac:dyDescent="0.35">
      <c r="A474" s="61">
        <v>44473</v>
      </c>
      <c r="B474">
        <v>197.32</v>
      </c>
      <c r="C474">
        <v>260.51</v>
      </c>
      <c r="D474">
        <v>104.72</v>
      </c>
      <c r="E474">
        <v>100.34</v>
      </c>
      <c r="F474">
        <v>283.11</v>
      </c>
      <c r="I474" s="61">
        <v>44473</v>
      </c>
      <c r="J474" s="57">
        <f t="shared" si="65"/>
        <v>-4.9918946796050696E-2</v>
      </c>
      <c r="K474" s="57">
        <f t="shared" si="65"/>
        <v>8.0937773225272843E-3</v>
      </c>
      <c r="L474" s="57">
        <f t="shared" si="65"/>
        <v>3.7311691217664432E-3</v>
      </c>
      <c r="M474" s="57">
        <f t="shared" si="65"/>
        <v>-2.0810455628801783E-2</v>
      </c>
      <c r="N474" s="57">
        <f t="shared" si="65"/>
        <v>-2.0937134320949045E-2</v>
      </c>
      <c r="O474" s="57">
        <f t="shared" si="66"/>
        <v>-6.5679034942700753E-3</v>
      </c>
      <c r="Y474" s="61">
        <v>44473</v>
      </c>
      <c r="Z474" s="57">
        <f t="shared" si="67"/>
        <v>-5.2101680358670494E-2</v>
      </c>
      <c r="AA474" s="57">
        <f t="shared" si="68"/>
        <v>6.0815617593846759E-3</v>
      </c>
      <c r="AB474" s="57">
        <f t="shared" si="69"/>
        <v>3.4100965444266982E-3</v>
      </c>
      <c r="AC474" s="57">
        <f t="shared" si="70"/>
        <v>-2.2289241520866782E-2</v>
      </c>
      <c r="AD474" s="57">
        <f t="shared" si="71"/>
        <v>-2.1916492362181489E-2</v>
      </c>
    </row>
    <row r="475" spans="1:30" x14ac:dyDescent="0.35">
      <c r="A475" s="61">
        <v>44470</v>
      </c>
      <c r="B475">
        <v>207.42</v>
      </c>
      <c r="C475">
        <v>258.41000000000003</v>
      </c>
      <c r="D475">
        <v>104.33</v>
      </c>
      <c r="E475">
        <v>102.45</v>
      </c>
      <c r="F475">
        <v>289.10000000000002</v>
      </c>
      <c r="I475" s="61">
        <v>44470</v>
      </c>
      <c r="J475" s="57">
        <f t="shared" ref="J475:N525" si="72">LN(B475/B476)</f>
        <v>1.2542816058973786E-3</v>
      </c>
      <c r="K475" s="57">
        <f t="shared" si="72"/>
        <v>-3.0953763063929933E-4</v>
      </c>
      <c r="L475" s="57">
        <f t="shared" si="72"/>
        <v>2.7992886208054298E-2</v>
      </c>
      <c r="M475" s="57">
        <f t="shared" si="72"/>
        <v>-4.3827681550951984E-3</v>
      </c>
      <c r="N475" s="57">
        <f t="shared" si="72"/>
        <v>2.5149306274485618E-2</v>
      </c>
      <c r="O475" s="57">
        <f t="shared" si="66"/>
        <v>7.0401608457749312E-3</v>
      </c>
      <c r="Y475" s="61">
        <v>44470</v>
      </c>
      <c r="Z475" s="57">
        <f t="shared" si="67"/>
        <v>-9.2845195672241945E-4</v>
      </c>
      <c r="AA475" s="57">
        <f t="shared" si="68"/>
        <v>-2.3217531937819082E-3</v>
      </c>
      <c r="AB475" s="57">
        <f t="shared" si="69"/>
        <v>2.7671813630714553E-2</v>
      </c>
      <c r="AC475" s="57">
        <f t="shared" si="70"/>
        <v>-5.8615540471601973E-3</v>
      </c>
      <c r="AD475" s="57">
        <f t="shared" si="71"/>
        <v>2.4169948233253174E-2</v>
      </c>
    </row>
    <row r="476" spans="1:30" x14ac:dyDescent="0.35">
      <c r="A476" s="61">
        <v>44469</v>
      </c>
      <c r="B476">
        <v>207.16</v>
      </c>
      <c r="C476">
        <v>258.49</v>
      </c>
      <c r="D476">
        <v>101.45</v>
      </c>
      <c r="E476">
        <v>102.9</v>
      </c>
      <c r="F476">
        <v>281.92</v>
      </c>
      <c r="I476" s="61">
        <v>44469</v>
      </c>
      <c r="J476" s="57">
        <f t="shared" si="72"/>
        <v>9.6525377775764486E-3</v>
      </c>
      <c r="K476" s="57">
        <f t="shared" si="72"/>
        <v>-7.51549988798634E-3</v>
      </c>
      <c r="L476" s="57">
        <f t="shared" si="72"/>
        <v>-1.8361683954439711E-2</v>
      </c>
      <c r="M476" s="57">
        <f t="shared" si="72"/>
        <v>2.5093567597656991E-2</v>
      </c>
      <c r="N476" s="57">
        <f t="shared" si="72"/>
        <v>-7.3508954133912757E-3</v>
      </c>
      <c r="O476" s="57">
        <f t="shared" si="66"/>
        <v>-5.3618704006723949E-3</v>
      </c>
      <c r="Y476" s="61">
        <v>44469</v>
      </c>
      <c r="Z476" s="57">
        <f t="shared" si="67"/>
        <v>7.4698042149566506E-3</v>
      </c>
      <c r="AA476" s="57">
        <f t="shared" si="68"/>
        <v>-9.5277154511289493E-3</v>
      </c>
      <c r="AB476" s="57">
        <f t="shared" si="69"/>
        <v>-1.8682756531779456E-2</v>
      </c>
      <c r="AC476" s="57">
        <f t="shared" si="70"/>
        <v>2.3614781705591992E-2</v>
      </c>
      <c r="AD476" s="57">
        <f t="shared" si="71"/>
        <v>-8.3302534546237216E-3</v>
      </c>
    </row>
    <row r="477" spans="1:30" x14ac:dyDescent="0.35">
      <c r="A477" s="61">
        <v>44468</v>
      </c>
      <c r="B477">
        <v>205.17</v>
      </c>
      <c r="C477">
        <v>260.44</v>
      </c>
      <c r="D477">
        <v>103.33</v>
      </c>
      <c r="E477">
        <v>100.35</v>
      </c>
      <c r="F477">
        <v>284</v>
      </c>
      <c r="I477" s="61">
        <v>44468</v>
      </c>
      <c r="J477" s="57">
        <f t="shared" si="72"/>
        <v>-8.8315791415849096E-3</v>
      </c>
      <c r="K477" s="57">
        <f t="shared" si="72"/>
        <v>4.8111248816920865E-3</v>
      </c>
      <c r="L477" s="57">
        <f t="shared" si="72"/>
        <v>-2.9028980802813789E-4</v>
      </c>
      <c r="M477" s="57">
        <f t="shared" si="72"/>
        <v>-1.1591748163785132E-2</v>
      </c>
      <c r="N477" s="57">
        <f t="shared" si="72"/>
        <v>1.6915707444900548E-3</v>
      </c>
      <c r="O477" s="57">
        <f t="shared" si="66"/>
        <v>2.5488056597048264E-4</v>
      </c>
      <c r="Y477" s="61">
        <v>44468</v>
      </c>
      <c r="Z477" s="57">
        <f t="shared" si="67"/>
        <v>-1.1014312704204707E-2</v>
      </c>
      <c r="AA477" s="57">
        <f t="shared" si="68"/>
        <v>2.7989093185494776E-3</v>
      </c>
      <c r="AB477" s="57">
        <f t="shared" si="69"/>
        <v>-6.1136238536788296E-4</v>
      </c>
      <c r="AC477" s="57">
        <f t="shared" si="70"/>
        <v>-1.3070534055850132E-2</v>
      </c>
      <c r="AD477" s="57">
        <f t="shared" si="71"/>
        <v>7.1221270325760953E-4</v>
      </c>
    </row>
    <row r="478" spans="1:30" x14ac:dyDescent="0.35">
      <c r="A478" s="61">
        <v>44467</v>
      </c>
      <c r="B478">
        <v>206.99</v>
      </c>
      <c r="C478">
        <v>259.19</v>
      </c>
      <c r="D478">
        <v>103.36</v>
      </c>
      <c r="E478">
        <v>101.52</v>
      </c>
      <c r="F478">
        <v>283.52</v>
      </c>
      <c r="I478" s="61">
        <v>44467</v>
      </c>
      <c r="J478" s="57">
        <f t="shared" si="72"/>
        <v>-4.5381851647190975E-2</v>
      </c>
      <c r="K478" s="57">
        <f t="shared" si="72"/>
        <v>-1.759194857205133E-2</v>
      </c>
      <c r="L478" s="57">
        <f t="shared" si="72"/>
        <v>3.7803563656323065E-3</v>
      </c>
      <c r="M478" s="57">
        <f t="shared" si="72"/>
        <v>-6.3355788888521683E-2</v>
      </c>
      <c r="N478" s="57">
        <f t="shared" si="72"/>
        <v>-3.6875164103184997E-2</v>
      </c>
      <c r="O478" s="57">
        <f t="shared" si="66"/>
        <v>-2.0625147723518731E-2</v>
      </c>
      <c r="Y478" s="61">
        <v>44467</v>
      </c>
      <c r="Z478" s="57">
        <f t="shared" si="67"/>
        <v>-4.7564585209810772E-2</v>
      </c>
      <c r="AA478" s="57">
        <f t="shared" si="68"/>
        <v>-1.960416413519394E-2</v>
      </c>
      <c r="AB478" s="57">
        <f t="shared" si="69"/>
        <v>3.4592837882925615E-3</v>
      </c>
      <c r="AC478" s="57">
        <f t="shared" si="70"/>
        <v>-6.4834574780586685E-2</v>
      </c>
      <c r="AD478" s="57">
        <f t="shared" si="71"/>
        <v>-3.7854522144417445E-2</v>
      </c>
    </row>
    <row r="479" spans="1:30" x14ac:dyDescent="0.35">
      <c r="A479" s="61">
        <v>44466</v>
      </c>
      <c r="B479">
        <v>216.6</v>
      </c>
      <c r="C479">
        <v>263.79000000000002</v>
      </c>
      <c r="D479">
        <v>102.97</v>
      </c>
      <c r="E479">
        <v>108.16</v>
      </c>
      <c r="F479">
        <v>294.17</v>
      </c>
      <c r="I479" s="61">
        <v>44466</v>
      </c>
      <c r="J479" s="57">
        <f t="shared" si="72"/>
        <v>-1.9250268665568022E-2</v>
      </c>
      <c r="K479" s="57">
        <f t="shared" si="72"/>
        <v>2.1689998071279762E-2</v>
      </c>
      <c r="L479" s="57">
        <f t="shared" si="72"/>
        <v>2.3285426003020738E-2</v>
      </c>
      <c r="M479" s="57">
        <f t="shared" si="72"/>
        <v>2.2061092870454987E-2</v>
      </c>
      <c r="N479" s="57">
        <f t="shared" si="72"/>
        <v>-1.7455625851460106E-2</v>
      </c>
      <c r="O479" s="57">
        <f t="shared" si="66"/>
        <v>1.246040704050398E-2</v>
      </c>
      <c r="Y479" s="61">
        <v>44466</v>
      </c>
      <c r="Z479" s="57">
        <f t="shared" si="67"/>
        <v>-2.1433002228187819E-2</v>
      </c>
      <c r="AA479" s="57">
        <f t="shared" si="68"/>
        <v>1.9677782508137152E-2</v>
      </c>
      <c r="AB479" s="57">
        <f t="shared" si="69"/>
        <v>2.2964353425680994E-2</v>
      </c>
      <c r="AC479" s="57">
        <f t="shared" si="70"/>
        <v>2.0582306978389989E-2</v>
      </c>
      <c r="AD479" s="57">
        <f t="shared" si="71"/>
        <v>-1.843498389269255E-2</v>
      </c>
    </row>
    <row r="480" spans="1:30" x14ac:dyDescent="0.35">
      <c r="A480" s="61">
        <v>44463</v>
      </c>
      <c r="B480">
        <v>220.81</v>
      </c>
      <c r="C480">
        <v>258.13</v>
      </c>
      <c r="D480">
        <v>100.6</v>
      </c>
      <c r="E480">
        <v>105.8</v>
      </c>
      <c r="F480">
        <v>299.35000000000002</v>
      </c>
      <c r="I480" s="61">
        <v>44463</v>
      </c>
      <c r="J480" s="57">
        <f t="shared" si="72"/>
        <v>-1.799747880119279E-2</v>
      </c>
      <c r="K480" s="57">
        <f t="shared" si="72"/>
        <v>2.7174091268853472E-2</v>
      </c>
      <c r="L480" s="57">
        <f t="shared" si="72"/>
        <v>5.3822516055796656E-3</v>
      </c>
      <c r="M480" s="57">
        <f t="shared" si="72"/>
        <v>-3.3026687250662288E-3</v>
      </c>
      <c r="N480" s="57">
        <f t="shared" si="72"/>
        <v>-7.0127400980523778E-4</v>
      </c>
      <c r="O480" s="57">
        <f t="shared" si="66"/>
        <v>1.1207145351085157E-2</v>
      </c>
      <c r="Y480" s="61">
        <v>44463</v>
      </c>
      <c r="Z480" s="57">
        <f t="shared" si="67"/>
        <v>-2.0180212363812587E-2</v>
      </c>
      <c r="AA480" s="57">
        <f t="shared" si="68"/>
        <v>2.5161875705710861E-2</v>
      </c>
      <c r="AB480" s="57">
        <f t="shared" si="69"/>
        <v>5.0611790282399207E-3</v>
      </c>
      <c r="AC480" s="57">
        <f t="shared" si="70"/>
        <v>-4.7814546171312282E-3</v>
      </c>
      <c r="AD480" s="57">
        <f t="shared" si="71"/>
        <v>-1.680632051037683E-3</v>
      </c>
    </row>
    <row r="481" spans="1:30" x14ac:dyDescent="0.35">
      <c r="A481" s="61">
        <v>44462</v>
      </c>
      <c r="B481">
        <v>224.82</v>
      </c>
      <c r="C481">
        <v>251.21</v>
      </c>
      <c r="D481">
        <v>100.06</v>
      </c>
      <c r="E481">
        <v>106.15</v>
      </c>
      <c r="F481">
        <v>299.56</v>
      </c>
      <c r="I481" s="61">
        <v>44462</v>
      </c>
      <c r="J481" s="57">
        <f t="shared" si="72"/>
        <v>2.4357956379792378E-2</v>
      </c>
      <c r="K481" s="57">
        <f t="shared" si="72"/>
        <v>2.2316990093747121E-3</v>
      </c>
      <c r="L481" s="57">
        <f t="shared" si="72"/>
        <v>2.4482760535299779E-2</v>
      </c>
      <c r="M481" s="57">
        <f t="shared" si="72"/>
        <v>1.6815101933997999E-2</v>
      </c>
      <c r="N481" s="57">
        <f t="shared" si="72"/>
        <v>3.276827755722403E-3</v>
      </c>
      <c r="O481" s="57">
        <f t="shared" si="66"/>
        <v>1.220569460230078E-2</v>
      </c>
      <c r="Y481" s="61">
        <v>44462</v>
      </c>
      <c r="Z481" s="57">
        <f t="shared" si="67"/>
        <v>2.2175222817172581E-2</v>
      </c>
      <c r="AA481" s="57">
        <f t="shared" si="68"/>
        <v>2.1948344623210327E-4</v>
      </c>
      <c r="AB481" s="57">
        <f t="shared" si="69"/>
        <v>2.4161687957960035E-2</v>
      </c>
      <c r="AC481" s="57">
        <f t="shared" si="70"/>
        <v>1.5336316041933E-2</v>
      </c>
      <c r="AD481" s="57">
        <f t="shared" si="71"/>
        <v>2.2974697144899575E-3</v>
      </c>
    </row>
    <row r="482" spans="1:30" x14ac:dyDescent="0.35">
      <c r="A482" s="61">
        <v>44461</v>
      </c>
      <c r="B482">
        <v>219.41</v>
      </c>
      <c r="C482">
        <v>250.65</v>
      </c>
      <c r="D482">
        <v>97.64</v>
      </c>
      <c r="E482">
        <v>104.38</v>
      </c>
      <c r="F482">
        <v>298.58</v>
      </c>
      <c r="I482" s="61">
        <v>44461</v>
      </c>
      <c r="J482" s="57">
        <f t="shared" si="72"/>
        <v>3.2188390301991034E-2</v>
      </c>
      <c r="K482" s="57">
        <f t="shared" si="72"/>
        <v>1.6857835199535265E-2</v>
      </c>
      <c r="L482" s="57">
        <f t="shared" si="72"/>
        <v>2.8990549143736184E-2</v>
      </c>
      <c r="M482" s="57">
        <f t="shared" si="72"/>
        <v>1.5058199587908645E-2</v>
      </c>
      <c r="N482" s="57">
        <f t="shared" si="72"/>
        <v>1.2740743310262558E-2</v>
      </c>
      <c r="O482" s="57">
        <f t="shared" si="66"/>
        <v>2.2474630869901403E-2</v>
      </c>
      <c r="Y482" s="61">
        <v>44461</v>
      </c>
      <c r="Z482" s="57">
        <f t="shared" si="67"/>
        <v>3.0005656739371236E-2</v>
      </c>
      <c r="AA482" s="57">
        <f t="shared" si="68"/>
        <v>1.4845619636392656E-2</v>
      </c>
      <c r="AB482" s="57">
        <f t="shared" si="69"/>
        <v>2.8669476566396439E-2</v>
      </c>
      <c r="AC482" s="57">
        <f t="shared" si="70"/>
        <v>1.3579413695843645E-2</v>
      </c>
      <c r="AD482" s="57">
        <f t="shared" si="71"/>
        <v>1.1761385269030112E-2</v>
      </c>
    </row>
    <row r="483" spans="1:30" x14ac:dyDescent="0.35">
      <c r="A483" s="61">
        <v>44460</v>
      </c>
      <c r="B483">
        <v>212.46</v>
      </c>
      <c r="C483">
        <v>246.46</v>
      </c>
      <c r="D483">
        <v>94.85</v>
      </c>
      <c r="E483">
        <v>102.82</v>
      </c>
      <c r="F483">
        <v>294.8</v>
      </c>
      <c r="I483" s="61">
        <v>44460</v>
      </c>
      <c r="J483" s="57">
        <f t="shared" si="72"/>
        <v>6.2796778518757462E-3</v>
      </c>
      <c r="K483" s="57">
        <f t="shared" si="72"/>
        <v>1.2534613434893765E-2</v>
      </c>
      <c r="L483" s="57">
        <f t="shared" si="72"/>
        <v>7.382798415809127E-4</v>
      </c>
      <c r="M483" s="57">
        <f t="shared" si="72"/>
        <v>1.2428598600964952E-2</v>
      </c>
      <c r="N483" s="57">
        <f t="shared" si="72"/>
        <v>1.6975050757543722E-3</v>
      </c>
      <c r="O483" s="57">
        <f t="shared" si="66"/>
        <v>8.2684044548905922E-3</v>
      </c>
      <c r="Y483" s="61">
        <v>44460</v>
      </c>
      <c r="Z483" s="57">
        <f t="shared" si="67"/>
        <v>4.0969442892559481E-3</v>
      </c>
      <c r="AA483" s="57">
        <f t="shared" si="68"/>
        <v>1.0522397871751157E-2</v>
      </c>
      <c r="AB483" s="57">
        <f t="shared" si="69"/>
        <v>4.1720726424116763E-4</v>
      </c>
      <c r="AC483" s="57">
        <f t="shared" si="70"/>
        <v>1.0949812708899952E-2</v>
      </c>
      <c r="AD483" s="57">
        <f t="shared" si="71"/>
        <v>7.1814703452192691E-4</v>
      </c>
    </row>
    <row r="484" spans="1:30" x14ac:dyDescent="0.35">
      <c r="A484" s="61">
        <v>44459</v>
      </c>
      <c r="B484">
        <v>211.13</v>
      </c>
      <c r="C484">
        <v>243.39</v>
      </c>
      <c r="D484">
        <v>94.78</v>
      </c>
      <c r="E484">
        <v>101.55</v>
      </c>
      <c r="F484">
        <v>294.3</v>
      </c>
      <c r="I484" s="61">
        <v>44459</v>
      </c>
      <c r="J484" s="57">
        <f t="shared" si="72"/>
        <v>-3.6597672316509205E-2</v>
      </c>
      <c r="K484" s="57">
        <f t="shared" si="72"/>
        <v>-3.9356604832021323E-2</v>
      </c>
      <c r="L484" s="57">
        <f t="shared" si="72"/>
        <v>-2.0675269202384342E-2</v>
      </c>
      <c r="M484" s="57">
        <f t="shared" si="72"/>
        <v>-2.2685098768154034E-2</v>
      </c>
      <c r="N484" s="57">
        <f t="shared" si="72"/>
        <v>-1.8749392167419429E-2</v>
      </c>
      <c r="O484" s="57">
        <f t="shared" si="66"/>
        <v>-3.3379929870931746E-2</v>
      </c>
      <c r="Y484" s="61">
        <v>44459</v>
      </c>
      <c r="Z484" s="57">
        <f t="shared" si="67"/>
        <v>-3.8780405879129003E-2</v>
      </c>
      <c r="AA484" s="57">
        <f t="shared" si="68"/>
        <v>-4.136882039516393E-2</v>
      </c>
      <c r="AB484" s="57">
        <f t="shared" si="69"/>
        <v>-2.0996341779724086E-2</v>
      </c>
      <c r="AC484" s="57">
        <f t="shared" si="70"/>
        <v>-2.4163884660219032E-2</v>
      </c>
      <c r="AD484" s="57">
        <f t="shared" si="71"/>
        <v>-1.9728750208651873E-2</v>
      </c>
    </row>
    <row r="485" spans="1:30" x14ac:dyDescent="0.35">
      <c r="A485" s="61">
        <v>44456</v>
      </c>
      <c r="B485">
        <v>219</v>
      </c>
      <c r="C485">
        <v>253.16</v>
      </c>
      <c r="D485">
        <v>96.76</v>
      </c>
      <c r="E485">
        <v>103.88</v>
      </c>
      <c r="F485">
        <v>299.87</v>
      </c>
      <c r="I485" s="61">
        <v>44456</v>
      </c>
      <c r="J485" s="57">
        <f t="shared" si="72"/>
        <v>-1.5495756574195056E-2</v>
      </c>
      <c r="K485" s="57">
        <f t="shared" si="72"/>
        <v>3.2839452646489732E-3</v>
      </c>
      <c r="L485" s="57">
        <f t="shared" si="72"/>
        <v>-5.7708321734952495E-3</v>
      </c>
      <c r="M485" s="57">
        <f t="shared" si="72"/>
        <v>-2.2276028199705387E-2</v>
      </c>
      <c r="N485" s="57">
        <f t="shared" si="72"/>
        <v>-1.7683780655882171E-2</v>
      </c>
      <c r="O485" s="57">
        <f t="shared" si="66"/>
        <v>-4.0979229972594568E-3</v>
      </c>
      <c r="Y485" s="61">
        <v>44456</v>
      </c>
      <c r="Z485" s="57">
        <f t="shared" si="67"/>
        <v>-1.7678490136814853E-2</v>
      </c>
      <c r="AA485" s="57">
        <f t="shared" si="68"/>
        <v>1.2717297015063644E-3</v>
      </c>
      <c r="AB485" s="57">
        <f t="shared" si="69"/>
        <v>-6.0919047508349944E-3</v>
      </c>
      <c r="AC485" s="57">
        <f t="shared" si="70"/>
        <v>-2.3754814091770386E-2</v>
      </c>
      <c r="AD485" s="57">
        <f t="shared" si="71"/>
        <v>-1.8663138697114615E-2</v>
      </c>
    </row>
    <row r="486" spans="1:30" x14ac:dyDescent="0.35">
      <c r="A486" s="61">
        <v>44455</v>
      </c>
      <c r="B486">
        <v>222.42</v>
      </c>
      <c r="C486">
        <v>252.33</v>
      </c>
      <c r="D486">
        <v>97.32</v>
      </c>
      <c r="E486">
        <v>106.22</v>
      </c>
      <c r="F486">
        <v>305.22000000000003</v>
      </c>
      <c r="I486" s="61">
        <v>44455</v>
      </c>
      <c r="J486" s="57">
        <f t="shared" si="72"/>
        <v>-4.4411619999680475E-3</v>
      </c>
      <c r="K486" s="57">
        <f t="shared" si="72"/>
        <v>1.5467907182987329E-3</v>
      </c>
      <c r="L486" s="57">
        <f t="shared" si="72"/>
        <v>-9.4089464835105299E-3</v>
      </c>
      <c r="M486" s="57">
        <f t="shared" si="72"/>
        <v>5.8540437220919875E-3</v>
      </c>
      <c r="N486" s="57">
        <f t="shared" si="72"/>
        <v>1.3113896050253094E-3</v>
      </c>
      <c r="O486" s="57">
        <f t="shared" si="66"/>
        <v>-1.9760356593674418E-3</v>
      </c>
      <c r="Y486" s="61">
        <v>44455</v>
      </c>
      <c r="Z486" s="57">
        <f t="shared" si="67"/>
        <v>-6.6238955625878455E-3</v>
      </c>
      <c r="AA486" s="57">
        <f t="shared" si="68"/>
        <v>-4.6542484484387594E-4</v>
      </c>
      <c r="AB486" s="57">
        <f t="shared" si="69"/>
        <v>-9.7300190608502757E-3</v>
      </c>
      <c r="AC486" s="57">
        <f t="shared" si="70"/>
        <v>4.3752578300269886E-3</v>
      </c>
      <c r="AD486" s="57">
        <f t="shared" si="71"/>
        <v>3.3203156379286417E-4</v>
      </c>
    </row>
    <row r="487" spans="1:30" x14ac:dyDescent="0.35">
      <c r="A487" s="61">
        <v>44454</v>
      </c>
      <c r="B487">
        <v>223.41</v>
      </c>
      <c r="C487">
        <v>251.94</v>
      </c>
      <c r="D487">
        <v>98.24</v>
      </c>
      <c r="E487">
        <v>105.6</v>
      </c>
      <c r="F487">
        <v>304.82</v>
      </c>
      <c r="I487" s="61">
        <v>44454</v>
      </c>
      <c r="J487" s="57">
        <f t="shared" si="72"/>
        <v>4.441161999968057E-3</v>
      </c>
      <c r="K487" s="57">
        <f t="shared" si="72"/>
        <v>1.5117264495928182E-2</v>
      </c>
      <c r="L487" s="57">
        <f t="shared" si="72"/>
        <v>2.0984106727171364E-2</v>
      </c>
      <c r="M487" s="57">
        <f t="shared" si="72"/>
        <v>-1.2303034722740945E-3</v>
      </c>
      <c r="N487" s="57">
        <f t="shared" si="72"/>
        <v>1.6639208915895796E-2</v>
      </c>
      <c r="O487" s="57">
        <f t="shared" si="66"/>
        <v>1.3767875754389777E-2</v>
      </c>
      <c r="Y487" s="61">
        <v>44454</v>
      </c>
      <c r="Z487" s="57">
        <f t="shared" si="67"/>
        <v>2.258428437348259E-3</v>
      </c>
      <c r="AA487" s="57">
        <f t="shared" si="68"/>
        <v>1.3105048932785574E-2</v>
      </c>
      <c r="AB487" s="57">
        <f t="shared" si="69"/>
        <v>2.066303414983162E-2</v>
      </c>
      <c r="AC487" s="57">
        <f t="shared" si="70"/>
        <v>-2.7090893643390936E-3</v>
      </c>
      <c r="AD487" s="57">
        <f t="shared" si="71"/>
        <v>1.5659850874663352E-2</v>
      </c>
    </row>
    <row r="488" spans="1:30" x14ac:dyDescent="0.35">
      <c r="A488" s="61">
        <v>44453</v>
      </c>
      <c r="B488">
        <v>222.42</v>
      </c>
      <c r="C488">
        <v>248.16</v>
      </c>
      <c r="D488">
        <v>96.2</v>
      </c>
      <c r="E488">
        <v>105.73</v>
      </c>
      <c r="F488">
        <v>299.79000000000002</v>
      </c>
      <c r="I488" s="61">
        <v>44453</v>
      </c>
      <c r="J488" s="57">
        <f t="shared" si="72"/>
        <v>4.054607527989325E-3</v>
      </c>
      <c r="K488" s="57">
        <f t="shared" si="72"/>
        <v>1.9764845189482599E-3</v>
      </c>
      <c r="L488" s="57">
        <f t="shared" si="72"/>
        <v>-1.8231951684890089E-2</v>
      </c>
      <c r="M488" s="57">
        <f t="shared" si="72"/>
        <v>8.8349028574934898E-3</v>
      </c>
      <c r="N488" s="57">
        <f t="shared" si="72"/>
        <v>9.3837613396264494E-3</v>
      </c>
      <c r="O488" s="57">
        <f t="shared" si="66"/>
        <v>-1.6382946366702491E-3</v>
      </c>
      <c r="Y488" s="61">
        <v>44453</v>
      </c>
      <c r="Z488" s="57">
        <f t="shared" si="67"/>
        <v>1.871873965369527E-3</v>
      </c>
      <c r="AA488" s="57">
        <f t="shared" si="68"/>
        <v>-3.5731044194348919E-5</v>
      </c>
      <c r="AB488" s="57">
        <f t="shared" si="69"/>
        <v>-1.8553024262229833E-2</v>
      </c>
      <c r="AC488" s="57">
        <f t="shared" si="70"/>
        <v>7.3561169654284908E-3</v>
      </c>
      <c r="AD488" s="57">
        <f t="shared" si="71"/>
        <v>8.4044032983940035E-3</v>
      </c>
    </row>
    <row r="489" spans="1:30" x14ac:dyDescent="0.35">
      <c r="A489" s="61">
        <v>44452</v>
      </c>
      <c r="B489">
        <v>221.52</v>
      </c>
      <c r="C489">
        <v>247.67</v>
      </c>
      <c r="D489">
        <v>97.97</v>
      </c>
      <c r="E489">
        <v>104.8</v>
      </c>
      <c r="F489">
        <v>296.99</v>
      </c>
      <c r="I489" s="61">
        <v>44452</v>
      </c>
      <c r="J489" s="57">
        <f t="shared" si="72"/>
        <v>-1.4609267227414553E-2</v>
      </c>
      <c r="K489" s="57">
        <f t="shared" si="72"/>
        <v>9.1261863608788213E-3</v>
      </c>
      <c r="L489" s="57">
        <f t="shared" si="72"/>
        <v>1.9584216934903722E-2</v>
      </c>
      <c r="M489" s="57">
        <f t="shared" si="72"/>
        <v>-3.8095284166677302E-3</v>
      </c>
      <c r="N489" s="57">
        <f t="shared" si="72"/>
        <v>4.3192238567239753E-3</v>
      </c>
      <c r="O489" s="57">
        <f t="shared" si="66"/>
        <v>6.0601038407221948E-3</v>
      </c>
      <c r="Y489" s="61">
        <v>44452</v>
      </c>
      <c r="Z489" s="57">
        <f t="shared" si="67"/>
        <v>-1.6792000790034352E-2</v>
      </c>
      <c r="AA489" s="57">
        <f t="shared" si="68"/>
        <v>7.1139707977362129E-3</v>
      </c>
      <c r="AB489" s="57">
        <f t="shared" si="69"/>
        <v>1.9263144357563978E-2</v>
      </c>
      <c r="AC489" s="57">
        <f t="shared" si="70"/>
        <v>-5.2883143087327292E-3</v>
      </c>
      <c r="AD489" s="57">
        <f t="shared" si="71"/>
        <v>3.3398658154915302E-3</v>
      </c>
    </row>
    <row r="490" spans="1:30" x14ac:dyDescent="0.35">
      <c r="A490" s="61">
        <v>44449</v>
      </c>
      <c r="B490">
        <v>224.78</v>
      </c>
      <c r="C490">
        <v>245.42</v>
      </c>
      <c r="D490">
        <v>96.07</v>
      </c>
      <c r="E490">
        <v>105.2</v>
      </c>
      <c r="F490">
        <v>295.70999999999998</v>
      </c>
      <c r="I490" s="61">
        <v>44449</v>
      </c>
      <c r="J490" s="57">
        <f t="shared" si="72"/>
        <v>1.3481337310183359E-2</v>
      </c>
      <c r="K490" s="57">
        <f t="shared" si="72"/>
        <v>-2.4948984374583164E-2</v>
      </c>
      <c r="L490" s="57">
        <f t="shared" si="72"/>
        <v>7.2890095381090666E-4</v>
      </c>
      <c r="M490" s="57">
        <f t="shared" si="72"/>
        <v>-8.9898878456556291E-3</v>
      </c>
      <c r="N490" s="57">
        <f t="shared" si="72"/>
        <v>-5.1942912254339555E-3</v>
      </c>
      <c r="O490" s="57">
        <f t="shared" si="66"/>
        <v>-1.0237130705477087E-2</v>
      </c>
      <c r="Y490" s="61">
        <v>44449</v>
      </c>
      <c r="Z490" s="57">
        <f t="shared" si="67"/>
        <v>1.129860374756356E-2</v>
      </c>
      <c r="AA490" s="57">
        <f t="shared" si="68"/>
        <v>-2.6961199937725774E-2</v>
      </c>
      <c r="AB490" s="57">
        <f t="shared" si="69"/>
        <v>4.0782837647116159E-4</v>
      </c>
      <c r="AC490" s="57">
        <f t="shared" si="70"/>
        <v>-1.0468673737720629E-2</v>
      </c>
      <c r="AD490" s="57">
        <f t="shared" si="71"/>
        <v>-6.1736492666664006E-3</v>
      </c>
    </row>
    <row r="491" spans="1:30" x14ac:dyDescent="0.35">
      <c r="A491" s="61">
        <v>44448</v>
      </c>
      <c r="B491">
        <v>221.77</v>
      </c>
      <c r="C491">
        <v>251.62</v>
      </c>
      <c r="D491">
        <v>96</v>
      </c>
      <c r="E491">
        <v>106.15</v>
      </c>
      <c r="F491">
        <v>297.25</v>
      </c>
      <c r="I491" s="61">
        <v>44448</v>
      </c>
      <c r="J491" s="57">
        <f t="shared" si="72"/>
        <v>-7.2783140958946838E-3</v>
      </c>
      <c r="K491" s="57">
        <f t="shared" si="72"/>
        <v>1.3123622412086818E-3</v>
      </c>
      <c r="L491" s="57">
        <f t="shared" si="72"/>
        <v>-4.0542703280405674E-3</v>
      </c>
      <c r="M491" s="57">
        <f t="shared" si="72"/>
        <v>-1.8839487621657731E-4</v>
      </c>
      <c r="N491" s="57">
        <f t="shared" si="72"/>
        <v>-9.9086941995831217E-3</v>
      </c>
      <c r="O491" s="57">
        <f t="shared" si="66"/>
        <v>-2.0507042738138101E-3</v>
      </c>
      <c r="Y491" s="61">
        <v>44448</v>
      </c>
      <c r="Z491" s="57">
        <f t="shared" si="67"/>
        <v>-9.4610476585144827E-3</v>
      </c>
      <c r="AA491" s="57">
        <f t="shared" si="68"/>
        <v>-6.9985332193392706E-4</v>
      </c>
      <c r="AB491" s="57">
        <f t="shared" si="69"/>
        <v>-4.3753429053803123E-3</v>
      </c>
      <c r="AC491" s="57">
        <f t="shared" si="70"/>
        <v>-1.6671807682815765E-3</v>
      </c>
      <c r="AD491" s="57">
        <f t="shared" si="71"/>
        <v>-1.0888052240815568E-2</v>
      </c>
    </row>
    <row r="492" spans="1:30" x14ac:dyDescent="0.35">
      <c r="A492" s="61">
        <v>44447</v>
      </c>
      <c r="B492">
        <v>223.39</v>
      </c>
      <c r="C492">
        <v>251.29</v>
      </c>
      <c r="D492">
        <v>96.39</v>
      </c>
      <c r="E492">
        <v>106.17</v>
      </c>
      <c r="F492">
        <v>300.20999999999998</v>
      </c>
      <c r="I492" s="61">
        <v>44447</v>
      </c>
      <c r="J492" s="57">
        <f t="shared" si="72"/>
        <v>-1.4355483076588238E-2</v>
      </c>
      <c r="K492" s="57">
        <f t="shared" si="72"/>
        <v>1.2742406056559668E-3</v>
      </c>
      <c r="L492" s="57">
        <f t="shared" si="72"/>
        <v>-6.9268821811933412E-3</v>
      </c>
      <c r="M492" s="57">
        <f t="shared" si="72"/>
        <v>-2.7681499970471247E-2</v>
      </c>
      <c r="N492" s="57">
        <f t="shared" si="72"/>
        <v>9.9935042305554416E-5</v>
      </c>
      <c r="O492" s="57">
        <f t="shared" si="66"/>
        <v>-4.7324369576905358E-3</v>
      </c>
      <c r="Y492" s="61">
        <v>44447</v>
      </c>
      <c r="Z492" s="57">
        <f t="shared" si="67"/>
        <v>-1.6538216639208035E-2</v>
      </c>
      <c r="AA492" s="57">
        <f t="shared" si="68"/>
        <v>-7.3797495748664202E-4</v>
      </c>
      <c r="AB492" s="57">
        <f t="shared" si="69"/>
        <v>-7.2479547585330862E-3</v>
      </c>
      <c r="AC492" s="57">
        <f t="shared" si="70"/>
        <v>-2.9160285862536245E-2</v>
      </c>
      <c r="AD492" s="57">
        <f t="shared" si="71"/>
        <v>-8.7942299892689079E-4</v>
      </c>
    </row>
    <row r="493" spans="1:30" x14ac:dyDescent="0.35">
      <c r="A493" s="61">
        <v>44446</v>
      </c>
      <c r="B493">
        <v>226.62</v>
      </c>
      <c r="C493">
        <v>250.97</v>
      </c>
      <c r="D493">
        <v>97.06</v>
      </c>
      <c r="E493">
        <v>109.15</v>
      </c>
      <c r="F493">
        <v>300.18</v>
      </c>
      <c r="I493" s="61">
        <v>44446</v>
      </c>
      <c r="J493" s="57">
        <f t="shared" si="72"/>
        <v>-7.9552117153578183E-3</v>
      </c>
      <c r="K493" s="57">
        <f t="shared" si="72"/>
        <v>2.6036304915595606E-2</v>
      </c>
      <c r="L493" s="57">
        <f t="shared" si="72"/>
        <v>-4.4204646641099249E-3</v>
      </c>
      <c r="M493" s="57">
        <f t="shared" si="72"/>
        <v>-7.0297454780862941E-3</v>
      </c>
      <c r="N493" s="57">
        <f t="shared" si="72"/>
        <v>-3.1929781667285979E-3</v>
      </c>
      <c r="O493" s="57">
        <f t="shared" si="66"/>
        <v>1.0266968312804575E-2</v>
      </c>
      <c r="Y493" s="61">
        <v>44446</v>
      </c>
      <c r="Z493" s="57">
        <f t="shared" si="67"/>
        <v>-1.0137945277977616E-2</v>
      </c>
      <c r="AA493" s="57">
        <f t="shared" si="68"/>
        <v>2.4024089352452996E-2</v>
      </c>
      <c r="AB493" s="57">
        <f t="shared" si="69"/>
        <v>-4.7415372414496698E-3</v>
      </c>
      <c r="AC493" s="57">
        <f t="shared" si="70"/>
        <v>-8.508531370151293E-3</v>
      </c>
      <c r="AD493" s="57">
        <f t="shared" si="71"/>
        <v>-4.1723362079610429E-3</v>
      </c>
    </row>
    <row r="494" spans="1:30" x14ac:dyDescent="0.35">
      <c r="A494" s="61">
        <v>44442</v>
      </c>
      <c r="B494">
        <v>228.43</v>
      </c>
      <c r="C494">
        <v>244.52</v>
      </c>
      <c r="D494">
        <v>97.49</v>
      </c>
      <c r="E494">
        <v>109.92</v>
      </c>
      <c r="F494">
        <v>301.14</v>
      </c>
      <c r="I494" s="61">
        <v>44442</v>
      </c>
      <c r="J494" s="57">
        <f t="shared" si="72"/>
        <v>1.9762353187085739E-2</v>
      </c>
      <c r="K494" s="57">
        <f t="shared" si="72"/>
        <v>1.5962348626169505E-3</v>
      </c>
      <c r="L494" s="57">
        <f t="shared" si="72"/>
        <v>-2.2540993150715915E-3</v>
      </c>
      <c r="M494" s="57">
        <f t="shared" si="72"/>
        <v>6.571765163234519E-3</v>
      </c>
      <c r="N494" s="57">
        <f t="shared" si="72"/>
        <v>-3.3206594832745763E-5</v>
      </c>
      <c r="O494" s="57">
        <f t="shared" si="66"/>
        <v>4.5283038843820962E-3</v>
      </c>
      <c r="Y494" s="61">
        <v>44442</v>
      </c>
      <c r="Z494" s="57">
        <f t="shared" si="67"/>
        <v>1.7579619624465942E-2</v>
      </c>
      <c r="AA494" s="57">
        <f t="shared" si="68"/>
        <v>-4.1598070052565835E-4</v>
      </c>
      <c r="AB494" s="57">
        <f t="shared" si="69"/>
        <v>-2.5751718924113365E-3</v>
      </c>
      <c r="AC494" s="57">
        <f t="shared" si="70"/>
        <v>5.0929792711695201E-3</v>
      </c>
      <c r="AD494" s="57">
        <f t="shared" si="71"/>
        <v>-1.0125646360651911E-3</v>
      </c>
    </row>
    <row r="495" spans="1:30" x14ac:dyDescent="0.35">
      <c r="A495" s="61">
        <v>44441</v>
      </c>
      <c r="B495">
        <v>223.96</v>
      </c>
      <c r="C495">
        <v>244.13</v>
      </c>
      <c r="D495">
        <v>97.71</v>
      </c>
      <c r="E495">
        <v>109.2</v>
      </c>
      <c r="F495">
        <v>301.14999999999998</v>
      </c>
      <c r="I495" s="61">
        <v>44441</v>
      </c>
      <c r="J495" s="57">
        <f t="shared" si="72"/>
        <v>-2.0072714547926117E-3</v>
      </c>
      <c r="K495" s="57">
        <f t="shared" si="72"/>
        <v>-2.3321001507182193E-3</v>
      </c>
      <c r="L495" s="57">
        <f t="shared" si="72"/>
        <v>2.0681121748436809E-2</v>
      </c>
      <c r="M495" s="57">
        <f t="shared" si="72"/>
        <v>-7.2083892582205551E-3</v>
      </c>
      <c r="N495" s="57">
        <f t="shared" si="72"/>
        <v>-2.2554654823390028E-3</v>
      </c>
      <c r="O495" s="57">
        <f t="shared" si="66"/>
        <v>2.7118197693283739E-3</v>
      </c>
      <c r="Y495" s="61">
        <v>44441</v>
      </c>
      <c r="Z495" s="57">
        <f t="shared" si="67"/>
        <v>-4.1900050174124102E-3</v>
      </c>
      <c r="AA495" s="57">
        <f t="shared" si="68"/>
        <v>-4.3443157138608277E-3</v>
      </c>
      <c r="AB495" s="57">
        <f t="shared" si="69"/>
        <v>2.0360049171097065E-2</v>
      </c>
      <c r="AC495" s="57">
        <f t="shared" si="70"/>
        <v>-8.6871751502855549E-3</v>
      </c>
      <c r="AD495" s="57">
        <f t="shared" si="71"/>
        <v>-3.2348235235714479E-3</v>
      </c>
    </row>
    <row r="496" spans="1:30" x14ac:dyDescent="0.35">
      <c r="A496" s="61">
        <v>44440</v>
      </c>
      <c r="B496">
        <v>224.41</v>
      </c>
      <c r="C496">
        <v>244.7</v>
      </c>
      <c r="D496">
        <v>95.71</v>
      </c>
      <c r="E496">
        <v>109.99</v>
      </c>
      <c r="F496">
        <v>301.83</v>
      </c>
      <c r="I496" s="61">
        <v>44440</v>
      </c>
      <c r="J496" s="57">
        <f t="shared" si="72"/>
        <v>2.4985512485106477E-3</v>
      </c>
      <c r="K496" s="57">
        <f t="shared" si="72"/>
        <v>-2.2043524458613311E-3</v>
      </c>
      <c r="L496" s="57">
        <f t="shared" si="72"/>
        <v>-1.1014242685036127E-2</v>
      </c>
      <c r="M496" s="57">
        <f t="shared" si="72"/>
        <v>-6.6150393003341452E-3</v>
      </c>
      <c r="N496" s="57">
        <f t="shared" si="72"/>
        <v>-1.6564244459867376E-4</v>
      </c>
      <c r="O496" s="57">
        <f t="shared" si="66"/>
        <v>-3.2988946781500419E-3</v>
      </c>
      <c r="Y496" s="61">
        <v>44440</v>
      </c>
      <c r="Z496" s="57">
        <f t="shared" si="67"/>
        <v>3.1581768589084968E-4</v>
      </c>
      <c r="AA496" s="57">
        <f t="shared" si="68"/>
        <v>-4.2165680090039404E-3</v>
      </c>
      <c r="AB496" s="57">
        <f t="shared" si="69"/>
        <v>-1.1335315262375873E-2</v>
      </c>
      <c r="AC496" s="57">
        <f t="shared" si="70"/>
        <v>-8.0938251923991442E-3</v>
      </c>
      <c r="AD496" s="57">
        <f t="shared" si="71"/>
        <v>-1.145000485831119E-3</v>
      </c>
    </row>
    <row r="497" spans="1:30" x14ac:dyDescent="0.35">
      <c r="A497" s="61">
        <v>44439</v>
      </c>
      <c r="B497">
        <v>223.85</v>
      </c>
      <c r="C497">
        <v>245.24</v>
      </c>
      <c r="D497">
        <v>96.77</v>
      </c>
      <c r="E497">
        <v>110.72</v>
      </c>
      <c r="F497">
        <v>301.88</v>
      </c>
      <c r="I497" s="61">
        <v>44439</v>
      </c>
      <c r="J497" s="57">
        <f t="shared" si="72"/>
        <v>-1.3445058656788153E-2</v>
      </c>
      <c r="K497" s="57">
        <f t="shared" si="72"/>
        <v>6.5455969262032962E-3</v>
      </c>
      <c r="L497" s="57">
        <f t="shared" si="72"/>
        <v>-1.6602143984823049E-2</v>
      </c>
      <c r="M497" s="57">
        <f t="shared" si="72"/>
        <v>-5.4044447883305324E-3</v>
      </c>
      <c r="N497" s="57">
        <f t="shared" si="72"/>
        <v>-5.6485194859204543E-3</v>
      </c>
      <c r="O497" s="57">
        <f t="shared" si="66"/>
        <v>-3.4797745432578438E-3</v>
      </c>
      <c r="Y497" s="61">
        <v>44439</v>
      </c>
      <c r="Z497" s="57">
        <f t="shared" si="67"/>
        <v>-1.5627792219407952E-2</v>
      </c>
      <c r="AA497" s="57">
        <f t="shared" si="68"/>
        <v>4.5333813630606869E-3</v>
      </c>
      <c r="AB497" s="57">
        <f t="shared" si="69"/>
        <v>-1.6923216562162793E-2</v>
      </c>
      <c r="AC497" s="57">
        <f t="shared" si="70"/>
        <v>-6.8832306803955313E-3</v>
      </c>
      <c r="AD497" s="57">
        <f t="shared" si="71"/>
        <v>-6.6278775271528994E-3</v>
      </c>
    </row>
    <row r="498" spans="1:30" x14ac:dyDescent="0.35">
      <c r="A498" s="61">
        <v>44438</v>
      </c>
      <c r="B498">
        <v>226.88</v>
      </c>
      <c r="C498">
        <v>243.64</v>
      </c>
      <c r="D498">
        <v>98.39</v>
      </c>
      <c r="E498">
        <v>111.32</v>
      </c>
      <c r="F498">
        <v>303.58999999999997</v>
      </c>
      <c r="I498" s="61">
        <v>44438</v>
      </c>
      <c r="J498" s="57">
        <f t="shared" si="72"/>
        <v>2.294591069439507E-3</v>
      </c>
      <c r="K498" s="57">
        <f t="shared" si="72"/>
        <v>2.6324422664356969E-2</v>
      </c>
      <c r="L498" s="57">
        <f t="shared" si="72"/>
        <v>-2.5376859784147594E-3</v>
      </c>
      <c r="M498" s="57">
        <f t="shared" si="72"/>
        <v>-7.1839083549374468E-4</v>
      </c>
      <c r="N498" s="57">
        <f t="shared" si="72"/>
        <v>1.2829401406478015E-2</v>
      </c>
      <c r="O498" s="57">
        <f t="shared" si="66"/>
        <v>1.3655673476151355E-2</v>
      </c>
      <c r="Y498" s="61">
        <v>44438</v>
      </c>
      <c r="Z498" s="57">
        <f t="shared" si="67"/>
        <v>1.1185750681970896E-4</v>
      </c>
      <c r="AA498" s="57">
        <f t="shared" si="68"/>
        <v>2.4312207101214359E-2</v>
      </c>
      <c r="AB498" s="57">
        <f t="shared" si="69"/>
        <v>-2.8587585557545044E-3</v>
      </c>
      <c r="AC498" s="57">
        <f t="shared" si="70"/>
        <v>-2.1971767275587436E-3</v>
      </c>
      <c r="AD498" s="57">
        <f t="shared" si="71"/>
        <v>1.1850043365245569E-2</v>
      </c>
    </row>
    <row r="499" spans="1:30" x14ac:dyDescent="0.35">
      <c r="A499" s="61">
        <v>44435</v>
      </c>
      <c r="B499">
        <v>226.36</v>
      </c>
      <c r="C499">
        <v>237.31</v>
      </c>
      <c r="D499">
        <v>98.64</v>
      </c>
      <c r="E499">
        <v>111.4</v>
      </c>
      <c r="F499">
        <v>299.72000000000003</v>
      </c>
      <c r="I499" s="61">
        <v>44435</v>
      </c>
      <c r="J499" s="57">
        <f t="shared" si="72"/>
        <v>2.5412963870093123E-2</v>
      </c>
      <c r="K499" s="57">
        <f t="shared" si="72"/>
        <v>1.5243485617690485E-2</v>
      </c>
      <c r="L499" s="57">
        <f t="shared" si="72"/>
        <v>1.4500407238779552E-2</v>
      </c>
      <c r="M499" s="57">
        <f t="shared" si="72"/>
        <v>3.7778306883845897E-2</v>
      </c>
      <c r="N499" s="57">
        <f t="shared" si="72"/>
        <v>2.1041740533601877E-3</v>
      </c>
      <c r="O499" s="57">
        <f t="shared" si="66"/>
        <v>1.7454199985473963E-2</v>
      </c>
      <c r="Y499" s="61">
        <v>44435</v>
      </c>
      <c r="Z499" s="57">
        <f t="shared" si="67"/>
        <v>2.3230230307473326E-2</v>
      </c>
      <c r="AA499" s="57">
        <f t="shared" si="68"/>
        <v>1.3231270054547876E-2</v>
      </c>
      <c r="AB499" s="57">
        <f t="shared" si="69"/>
        <v>1.4179334661439806E-2</v>
      </c>
      <c r="AC499" s="57">
        <f t="shared" si="70"/>
        <v>3.6299520991780895E-2</v>
      </c>
      <c r="AD499" s="57">
        <f t="shared" si="71"/>
        <v>1.1248160121277424E-3</v>
      </c>
    </row>
    <row r="500" spans="1:30" x14ac:dyDescent="0.35">
      <c r="A500" s="61">
        <v>44434</v>
      </c>
      <c r="B500">
        <v>220.68</v>
      </c>
      <c r="C500">
        <v>233.72</v>
      </c>
      <c r="D500">
        <v>97.22</v>
      </c>
      <c r="E500">
        <v>107.27</v>
      </c>
      <c r="F500">
        <v>299.08999999999997</v>
      </c>
      <c r="I500" s="61">
        <v>44434</v>
      </c>
      <c r="J500" s="57">
        <f t="shared" si="72"/>
        <v>-6.5491076653009916E-3</v>
      </c>
      <c r="K500" s="57">
        <f t="shared" si="72"/>
        <v>-1.4231638488904704E-2</v>
      </c>
      <c r="L500" s="57">
        <f t="shared" si="72"/>
        <v>-1.3181614250278429E-2</v>
      </c>
      <c r="M500" s="57">
        <f t="shared" si="72"/>
        <v>-9.5561333976071239E-3</v>
      </c>
      <c r="N500" s="57">
        <f t="shared" si="72"/>
        <v>-9.7155979666918267E-3</v>
      </c>
      <c r="O500" s="57">
        <f t="shared" si="66"/>
        <v>-1.2133736047306394E-2</v>
      </c>
      <c r="Y500" s="61">
        <v>44434</v>
      </c>
      <c r="Z500" s="57">
        <f t="shared" si="67"/>
        <v>-8.7318412279207905E-3</v>
      </c>
      <c r="AA500" s="57">
        <f t="shared" si="68"/>
        <v>-1.6243854052047313E-2</v>
      </c>
      <c r="AB500" s="57">
        <f t="shared" si="69"/>
        <v>-1.3502686827618175E-2</v>
      </c>
      <c r="AC500" s="57">
        <f t="shared" si="70"/>
        <v>-1.1034919289672124E-2</v>
      </c>
      <c r="AD500" s="57">
        <f t="shared" si="71"/>
        <v>-1.0694956007924273E-2</v>
      </c>
    </row>
    <row r="501" spans="1:30" x14ac:dyDescent="0.35">
      <c r="A501" s="61">
        <v>44433</v>
      </c>
      <c r="B501">
        <v>222.13</v>
      </c>
      <c r="C501">
        <v>237.07</v>
      </c>
      <c r="D501">
        <v>98.51</v>
      </c>
      <c r="E501">
        <v>108.3</v>
      </c>
      <c r="F501">
        <v>302.01</v>
      </c>
      <c r="I501" s="61">
        <v>44433</v>
      </c>
      <c r="J501" s="57">
        <f t="shared" si="72"/>
        <v>1.9088885761811253E-2</v>
      </c>
      <c r="K501" s="57">
        <f t="shared" si="72"/>
        <v>3.8459147630333173E-3</v>
      </c>
      <c r="L501" s="57">
        <f t="shared" si="72"/>
        <v>6.8245744886708702E-3</v>
      </c>
      <c r="M501" s="57">
        <f t="shared" si="72"/>
        <v>6.0199301965727344E-3</v>
      </c>
      <c r="N501" s="57">
        <f t="shared" si="72"/>
        <v>-2.0177636139831548E-3</v>
      </c>
      <c r="O501" s="57">
        <f t="shared" si="66"/>
        <v>7.4757149195216E-3</v>
      </c>
      <c r="Y501" s="61">
        <v>44433</v>
      </c>
      <c r="Z501" s="57">
        <f t="shared" si="67"/>
        <v>1.6906152199191456E-2</v>
      </c>
      <c r="AA501" s="57">
        <f t="shared" si="68"/>
        <v>1.8336991998907084E-3</v>
      </c>
      <c r="AB501" s="57">
        <f t="shared" si="69"/>
        <v>6.5035019113311252E-3</v>
      </c>
      <c r="AC501" s="57">
        <f t="shared" si="70"/>
        <v>4.5411443045077354E-3</v>
      </c>
      <c r="AD501" s="57">
        <f t="shared" si="71"/>
        <v>-2.9971216552155998E-3</v>
      </c>
    </row>
    <row r="502" spans="1:30" x14ac:dyDescent="0.35">
      <c r="A502" s="61">
        <v>44432</v>
      </c>
      <c r="B502">
        <v>217.93</v>
      </c>
      <c r="C502">
        <v>236.16</v>
      </c>
      <c r="D502">
        <v>97.84</v>
      </c>
      <c r="E502">
        <v>107.65</v>
      </c>
      <c r="F502">
        <v>302.62</v>
      </c>
      <c r="I502" s="61">
        <v>44432</v>
      </c>
      <c r="J502" s="57">
        <f t="shared" si="72"/>
        <v>-7.5427204988666244E-3</v>
      </c>
      <c r="K502" s="57">
        <f t="shared" si="72"/>
        <v>3.0959120552488703E-3</v>
      </c>
      <c r="L502" s="57">
        <f t="shared" si="72"/>
        <v>1.1409899184461206E-2</v>
      </c>
      <c r="M502" s="57">
        <f t="shared" si="72"/>
        <v>-1.0350337295386819E-2</v>
      </c>
      <c r="N502" s="57">
        <f t="shared" si="72"/>
        <v>-6.6856836710785673E-3</v>
      </c>
      <c r="O502" s="57">
        <f t="shared" si="66"/>
        <v>2.0206972552187412E-3</v>
      </c>
      <c r="Y502" s="61">
        <v>44432</v>
      </c>
      <c r="Z502" s="57">
        <f t="shared" si="67"/>
        <v>-9.7254540614864216E-3</v>
      </c>
      <c r="AA502" s="57">
        <f t="shared" si="68"/>
        <v>1.0836964921062614E-3</v>
      </c>
      <c r="AB502" s="57">
        <f t="shared" si="69"/>
        <v>1.108882660712146E-2</v>
      </c>
      <c r="AC502" s="57">
        <f t="shared" si="70"/>
        <v>-1.1829123187451818E-2</v>
      </c>
      <c r="AD502" s="57">
        <f t="shared" si="71"/>
        <v>-7.6650417123110123E-3</v>
      </c>
    </row>
    <row r="503" spans="1:30" x14ac:dyDescent="0.35">
      <c r="A503" s="61">
        <v>44431</v>
      </c>
      <c r="B503">
        <v>219.58</v>
      </c>
      <c r="C503">
        <v>235.43</v>
      </c>
      <c r="D503">
        <v>96.73</v>
      </c>
      <c r="E503">
        <v>108.77</v>
      </c>
      <c r="F503">
        <v>304.64999999999998</v>
      </c>
      <c r="I503" s="61">
        <v>44431</v>
      </c>
      <c r="J503" s="57">
        <f t="shared" si="72"/>
        <v>5.3409616042391209E-2</v>
      </c>
      <c r="K503" s="57">
        <f t="shared" si="72"/>
        <v>3.7565540361612734E-2</v>
      </c>
      <c r="L503" s="57">
        <f t="shared" si="72"/>
        <v>2.5442402555043788E-2</v>
      </c>
      <c r="M503" s="57">
        <f t="shared" si="72"/>
        <v>3.8614112213749989E-2</v>
      </c>
      <c r="N503" s="57">
        <f t="shared" si="72"/>
        <v>9.5236538618125304E-4</v>
      </c>
      <c r="O503" s="57">
        <f t="shared" si="66"/>
        <v>3.6881188863095909E-2</v>
      </c>
      <c r="Y503" s="61">
        <v>44431</v>
      </c>
      <c r="Z503" s="57">
        <f t="shared" si="67"/>
        <v>5.1226882479771411E-2</v>
      </c>
      <c r="AA503" s="57">
        <f t="shared" si="68"/>
        <v>3.5553324798470128E-2</v>
      </c>
      <c r="AB503" s="57">
        <f t="shared" si="69"/>
        <v>2.5121329977704044E-2</v>
      </c>
      <c r="AC503" s="57">
        <f t="shared" si="70"/>
        <v>3.7135326321684987E-2</v>
      </c>
      <c r="AD503" s="57">
        <f t="shared" si="71"/>
        <v>-2.6992655051192205E-5</v>
      </c>
    </row>
    <row r="504" spans="1:30" x14ac:dyDescent="0.35">
      <c r="A504" s="61">
        <v>44428</v>
      </c>
      <c r="B504">
        <v>208.16</v>
      </c>
      <c r="C504">
        <v>226.75</v>
      </c>
      <c r="D504">
        <v>94.3</v>
      </c>
      <c r="E504">
        <v>104.65</v>
      </c>
      <c r="F504">
        <v>304.36</v>
      </c>
      <c r="I504" s="61">
        <v>44428</v>
      </c>
      <c r="J504" s="57">
        <f t="shared" si="72"/>
        <v>5.0140999272533793E-2</v>
      </c>
      <c r="K504" s="57">
        <f t="shared" si="72"/>
        <v>1.0016926234869014E-2</v>
      </c>
      <c r="L504" s="57">
        <f t="shared" si="72"/>
        <v>1.0605016182574961E-4</v>
      </c>
      <c r="M504" s="57">
        <f t="shared" si="72"/>
        <v>9.1193336565270327E-3</v>
      </c>
      <c r="N504" s="57">
        <f t="shared" si="72"/>
        <v>2.5253783290954908E-2</v>
      </c>
      <c r="O504" s="57">
        <f t="shared" si="66"/>
        <v>1.6409021513047767E-2</v>
      </c>
      <c r="Y504" s="61">
        <v>44428</v>
      </c>
      <c r="Z504" s="57">
        <f t="shared" si="67"/>
        <v>4.7958265709913996E-2</v>
      </c>
      <c r="AA504" s="57">
        <f t="shared" si="68"/>
        <v>8.0047106717264054E-3</v>
      </c>
      <c r="AB504" s="57">
        <f t="shared" si="69"/>
        <v>-2.1502241551399546E-4</v>
      </c>
      <c r="AC504" s="57">
        <f t="shared" si="70"/>
        <v>7.6405477644620337E-3</v>
      </c>
      <c r="AD504" s="57">
        <f t="shared" si="71"/>
        <v>2.4274425249722464E-2</v>
      </c>
    </row>
    <row r="505" spans="1:30" x14ac:dyDescent="0.35">
      <c r="A505" s="61">
        <v>44427</v>
      </c>
      <c r="B505">
        <v>197.98</v>
      </c>
      <c r="C505">
        <v>224.49</v>
      </c>
      <c r="D505">
        <v>94.29</v>
      </c>
      <c r="E505">
        <v>103.7</v>
      </c>
      <c r="F505">
        <v>296.77</v>
      </c>
      <c r="I505" s="61">
        <v>44427</v>
      </c>
      <c r="J505" s="57">
        <f t="shared" si="72"/>
        <v>3.9038893134396242E-2</v>
      </c>
      <c r="K505" s="57">
        <f t="shared" si="72"/>
        <v>-2.276879158766635E-2</v>
      </c>
      <c r="L505" s="57">
        <f t="shared" si="72"/>
        <v>-2.5238262981662731E-2</v>
      </c>
      <c r="M505" s="57">
        <f t="shared" si="72"/>
        <v>2.5103807718796899E-3</v>
      </c>
      <c r="N505" s="57">
        <f t="shared" si="72"/>
        <v>2.0562426602798858E-2</v>
      </c>
      <c r="O505" s="57">
        <f t="shared" si="66"/>
        <v>-8.508496706991598E-3</v>
      </c>
      <c r="Y505" s="61">
        <v>44427</v>
      </c>
      <c r="Z505" s="57">
        <f t="shared" si="67"/>
        <v>3.6856159571776445E-2</v>
      </c>
      <c r="AA505" s="57">
        <f t="shared" si="68"/>
        <v>-2.478100715080896E-2</v>
      </c>
      <c r="AB505" s="57">
        <f t="shared" si="69"/>
        <v>-2.5559335559002475E-2</v>
      </c>
      <c r="AC505" s="57">
        <f t="shared" si="70"/>
        <v>1.0315948798146908E-3</v>
      </c>
      <c r="AD505" s="57">
        <f t="shared" si="71"/>
        <v>1.9583068561566414E-2</v>
      </c>
    </row>
    <row r="506" spans="1:30" x14ac:dyDescent="0.35">
      <c r="A506" s="61">
        <v>44426</v>
      </c>
      <c r="B506">
        <v>190.4</v>
      </c>
      <c r="C506">
        <v>229.66</v>
      </c>
      <c r="D506">
        <v>96.7</v>
      </c>
      <c r="E506">
        <v>103.44</v>
      </c>
      <c r="F506">
        <v>290.73</v>
      </c>
      <c r="I506" s="61">
        <v>44426</v>
      </c>
      <c r="J506" s="57">
        <f t="shared" si="72"/>
        <v>-2.1716267190016725E-2</v>
      </c>
      <c r="K506" s="57">
        <f t="shared" si="72"/>
        <v>3.4373124409494915E-2</v>
      </c>
      <c r="L506" s="57">
        <f t="shared" si="72"/>
        <v>-4.0830267495341133E-2</v>
      </c>
      <c r="M506" s="57">
        <f t="shared" si="72"/>
        <v>-3.9057096937061907E-2</v>
      </c>
      <c r="N506" s="57">
        <f t="shared" si="72"/>
        <v>-8.0506078771945752E-3</v>
      </c>
      <c r="O506" s="57">
        <f t="shared" si="66"/>
        <v>2.3428343776881262E-3</v>
      </c>
      <c r="Y506" s="61">
        <v>44426</v>
      </c>
      <c r="Z506" s="57">
        <f t="shared" si="67"/>
        <v>-2.3899000752636523E-2</v>
      </c>
      <c r="AA506" s="57">
        <f t="shared" si="68"/>
        <v>3.2360908846352308E-2</v>
      </c>
      <c r="AB506" s="57">
        <f t="shared" si="69"/>
        <v>-4.1151340072680877E-2</v>
      </c>
      <c r="AC506" s="57">
        <f t="shared" si="70"/>
        <v>-4.0535882829126908E-2</v>
      </c>
      <c r="AD506" s="57">
        <f t="shared" si="71"/>
        <v>-9.0299659184270211E-3</v>
      </c>
    </row>
    <row r="507" spans="1:30" x14ac:dyDescent="0.35">
      <c r="A507" s="61">
        <v>44425</v>
      </c>
      <c r="B507">
        <v>194.58</v>
      </c>
      <c r="C507">
        <v>221.9</v>
      </c>
      <c r="D507">
        <v>100.73</v>
      </c>
      <c r="E507">
        <v>107.56</v>
      </c>
      <c r="F507">
        <v>293.08</v>
      </c>
      <c r="I507" s="61">
        <v>44425</v>
      </c>
      <c r="J507" s="57">
        <f t="shared" si="72"/>
        <v>-2.4970846782636471E-2</v>
      </c>
      <c r="K507" s="57">
        <f t="shared" si="72"/>
        <v>-3.0271718075508124E-2</v>
      </c>
      <c r="L507" s="57">
        <f t="shared" si="72"/>
        <v>-1.88445381826727E-3</v>
      </c>
      <c r="M507" s="57">
        <f t="shared" si="72"/>
        <v>7.4404765337333001E-4</v>
      </c>
      <c r="N507" s="57">
        <f t="shared" si="72"/>
        <v>-5.1728947367668966E-3</v>
      </c>
      <c r="O507" s="57">
        <f t="shared" si="66"/>
        <v>-2.0982223132273582E-2</v>
      </c>
      <c r="Y507" s="61">
        <v>44425</v>
      </c>
      <c r="Z507" s="57">
        <f t="shared" si="67"/>
        <v>-2.7153580345256268E-2</v>
      </c>
      <c r="AA507" s="57">
        <f t="shared" si="68"/>
        <v>-3.228393363865073E-2</v>
      </c>
      <c r="AB507" s="57">
        <f t="shared" si="69"/>
        <v>-2.2055263956070152E-3</v>
      </c>
      <c r="AC507" s="57">
        <f t="shared" si="70"/>
        <v>-7.3473823869166916E-4</v>
      </c>
      <c r="AD507" s="57">
        <f t="shared" si="71"/>
        <v>-6.1522527779993416E-3</v>
      </c>
    </row>
    <row r="508" spans="1:30" x14ac:dyDescent="0.35">
      <c r="A508" s="61">
        <v>44424</v>
      </c>
      <c r="B508">
        <v>199.5</v>
      </c>
      <c r="C508">
        <v>228.72</v>
      </c>
      <c r="D508">
        <v>100.92</v>
      </c>
      <c r="E508">
        <v>107.48</v>
      </c>
      <c r="F508">
        <v>294.60000000000002</v>
      </c>
      <c r="I508" s="61">
        <v>44424</v>
      </c>
      <c r="J508" s="57">
        <f t="shared" si="72"/>
        <v>-1.1859225142143479E-2</v>
      </c>
      <c r="K508" s="57">
        <f t="shared" si="72"/>
        <v>-4.4216018435778506E-2</v>
      </c>
      <c r="L508" s="57">
        <f t="shared" si="72"/>
        <v>-1.0252455735057672E-2</v>
      </c>
      <c r="M508" s="57">
        <f t="shared" si="72"/>
        <v>-2.8163123556164765E-2</v>
      </c>
      <c r="N508" s="57">
        <f t="shared" si="72"/>
        <v>5.9579714927386141E-3</v>
      </c>
      <c r="O508" s="57">
        <f t="shared" si="66"/>
        <v>-2.7866104419852364E-2</v>
      </c>
      <c r="Y508" s="61">
        <v>44424</v>
      </c>
      <c r="Z508" s="57">
        <f t="shared" si="67"/>
        <v>-1.4041958704763276E-2</v>
      </c>
      <c r="AA508" s="57">
        <f t="shared" si="68"/>
        <v>-4.6228233998921113E-2</v>
      </c>
      <c r="AB508" s="57">
        <f t="shared" si="69"/>
        <v>-1.0573528312397417E-2</v>
      </c>
      <c r="AC508" s="57">
        <f t="shared" si="70"/>
        <v>-2.9641909448229763E-2</v>
      </c>
      <c r="AD508" s="57">
        <f t="shared" si="71"/>
        <v>4.978613451506169E-3</v>
      </c>
    </row>
    <row r="509" spans="1:30" x14ac:dyDescent="0.35">
      <c r="A509" s="61">
        <v>44421</v>
      </c>
      <c r="B509">
        <v>201.88</v>
      </c>
      <c r="C509">
        <v>239.06</v>
      </c>
      <c r="D509">
        <v>101.96</v>
      </c>
      <c r="E509">
        <v>110.55</v>
      </c>
      <c r="F509">
        <v>292.85000000000002</v>
      </c>
      <c r="I509" s="61">
        <v>44421</v>
      </c>
      <c r="J509" s="57">
        <f t="shared" si="72"/>
        <v>1.4117412025735443E-2</v>
      </c>
      <c r="K509" s="57">
        <f t="shared" si="72"/>
        <v>-7.0444842284000725E-3</v>
      </c>
      <c r="L509" s="57">
        <f t="shared" si="72"/>
        <v>-6.6471407994663475E-3</v>
      </c>
      <c r="M509" s="57">
        <f t="shared" si="72"/>
        <v>3.7322922153975452E-2</v>
      </c>
      <c r="N509" s="57">
        <f t="shared" si="72"/>
        <v>1.0434996688301102E-2</v>
      </c>
      <c r="O509" s="57">
        <f t="shared" si="66"/>
        <v>-5.9944969233511551E-4</v>
      </c>
      <c r="Y509" s="61">
        <v>44421</v>
      </c>
      <c r="Z509" s="57">
        <f t="shared" si="67"/>
        <v>1.1934678463115644E-2</v>
      </c>
      <c r="AA509" s="57">
        <f t="shared" si="68"/>
        <v>-9.0566997915426817E-3</v>
      </c>
      <c r="AB509" s="57">
        <f t="shared" si="69"/>
        <v>-6.9682133768060924E-3</v>
      </c>
      <c r="AC509" s="57">
        <f t="shared" si="70"/>
        <v>3.584413626191045E-2</v>
      </c>
      <c r="AD509" s="57">
        <f t="shared" si="71"/>
        <v>9.4556386470686562E-3</v>
      </c>
    </row>
    <row r="510" spans="1:30" x14ac:dyDescent="0.35">
      <c r="A510" s="61">
        <v>44420</v>
      </c>
      <c r="B510">
        <v>199.05</v>
      </c>
      <c r="C510">
        <v>240.75</v>
      </c>
      <c r="D510">
        <v>102.64</v>
      </c>
      <c r="E510">
        <v>106.5</v>
      </c>
      <c r="F510">
        <v>289.81</v>
      </c>
      <c r="I510" s="61">
        <v>44420</v>
      </c>
      <c r="J510" s="57">
        <f t="shared" si="72"/>
        <v>1.0403083418062066E-2</v>
      </c>
      <c r="K510" s="57">
        <f t="shared" si="72"/>
        <v>2.0181515264538492E-2</v>
      </c>
      <c r="L510" s="57">
        <f t="shared" si="72"/>
        <v>-2.0438957915850857E-3</v>
      </c>
      <c r="M510" s="57">
        <f t="shared" si="72"/>
        <v>-1.1018880746937944E-2</v>
      </c>
      <c r="N510" s="57">
        <f t="shared" si="72"/>
        <v>9.9175512931185383E-3</v>
      </c>
      <c r="O510" s="57">
        <f t="shared" si="66"/>
        <v>1.1849816817453651E-2</v>
      </c>
      <c r="Y510" s="61">
        <v>44420</v>
      </c>
      <c r="Z510" s="57">
        <f t="shared" si="67"/>
        <v>8.2203498554422674E-3</v>
      </c>
      <c r="AA510" s="57">
        <f t="shared" si="68"/>
        <v>1.8169299701395882E-2</v>
      </c>
      <c r="AB510" s="57">
        <f t="shared" si="69"/>
        <v>-2.3649683689248306E-3</v>
      </c>
      <c r="AC510" s="57">
        <f t="shared" si="70"/>
        <v>-1.2497666639002944E-2</v>
      </c>
      <c r="AD510" s="57">
        <f t="shared" si="71"/>
        <v>8.9381932518860924E-3</v>
      </c>
    </row>
    <row r="511" spans="1:30" x14ac:dyDescent="0.35">
      <c r="A511" s="61">
        <v>44419</v>
      </c>
      <c r="B511">
        <v>196.99</v>
      </c>
      <c r="C511">
        <v>235.94</v>
      </c>
      <c r="D511">
        <v>102.85</v>
      </c>
      <c r="E511">
        <v>107.68</v>
      </c>
      <c r="F511">
        <v>286.95</v>
      </c>
      <c r="I511" s="61">
        <v>44419</v>
      </c>
      <c r="J511" s="57">
        <f t="shared" si="72"/>
        <v>-1.1959269570824216E-2</v>
      </c>
      <c r="K511" s="57">
        <f t="shared" si="72"/>
        <v>-3.0469765427163296E-3</v>
      </c>
      <c r="L511" s="57">
        <f t="shared" si="72"/>
        <v>7.514796502486364E-3</v>
      </c>
      <c r="M511" s="57">
        <f t="shared" si="72"/>
        <v>1.1206691809561424E-2</v>
      </c>
      <c r="N511" s="57">
        <f t="shared" si="72"/>
        <v>1.7788944156325662E-3</v>
      </c>
      <c r="O511" s="57">
        <f t="shared" si="66"/>
        <v>-1.8549433732727779E-3</v>
      </c>
      <c r="Y511" s="61">
        <v>44419</v>
      </c>
      <c r="Z511" s="57">
        <f t="shared" si="67"/>
        <v>-1.4142003133444013E-2</v>
      </c>
      <c r="AA511" s="57">
        <f t="shared" si="68"/>
        <v>-5.0591921058589385E-3</v>
      </c>
      <c r="AB511" s="57">
        <f t="shared" si="69"/>
        <v>7.193723925146619E-3</v>
      </c>
      <c r="AC511" s="57">
        <f t="shared" si="70"/>
        <v>9.7279059174964246E-3</v>
      </c>
      <c r="AD511" s="57">
        <f t="shared" si="71"/>
        <v>7.9953637440012093E-4</v>
      </c>
    </row>
    <row r="512" spans="1:30" x14ac:dyDescent="0.35">
      <c r="A512" s="61">
        <v>44418</v>
      </c>
      <c r="B512">
        <v>199.36</v>
      </c>
      <c r="C512">
        <v>236.66</v>
      </c>
      <c r="D512">
        <v>102.08</v>
      </c>
      <c r="E512">
        <v>106.48</v>
      </c>
      <c r="F512">
        <v>286.44</v>
      </c>
      <c r="I512" s="61">
        <v>44418</v>
      </c>
      <c r="J512" s="57">
        <f t="shared" si="72"/>
        <v>-1.7847407685818273E-2</v>
      </c>
      <c r="K512" s="57">
        <f t="shared" si="72"/>
        <v>-5.3099707554320761E-3</v>
      </c>
      <c r="L512" s="57">
        <f t="shared" si="72"/>
        <v>1.8089753409801276E-2</v>
      </c>
      <c r="M512" s="57">
        <f t="shared" si="72"/>
        <v>-1.0277582758240296E-2</v>
      </c>
      <c r="N512" s="57">
        <f t="shared" si="72"/>
        <v>-6.5765673645636017E-3</v>
      </c>
      <c r="O512" s="57">
        <f t="shared" si="66"/>
        <v>-2.8328262678210267E-3</v>
      </c>
      <c r="Y512" s="61">
        <v>44418</v>
      </c>
      <c r="Z512" s="57">
        <f t="shared" si="67"/>
        <v>-2.003014124843807E-2</v>
      </c>
      <c r="AA512" s="57">
        <f t="shared" si="68"/>
        <v>-7.3221863185746854E-3</v>
      </c>
      <c r="AB512" s="57">
        <f t="shared" si="69"/>
        <v>1.7768680832461532E-2</v>
      </c>
      <c r="AC512" s="57">
        <f t="shared" si="70"/>
        <v>-1.1756368650305295E-2</v>
      </c>
      <c r="AD512" s="57">
        <f t="shared" si="71"/>
        <v>-7.5559254057960467E-3</v>
      </c>
    </row>
    <row r="513" spans="1:30" x14ac:dyDescent="0.35">
      <c r="A513" s="61">
        <v>44417</v>
      </c>
      <c r="B513">
        <v>202.95</v>
      </c>
      <c r="C513">
        <v>237.92</v>
      </c>
      <c r="D513">
        <v>100.25</v>
      </c>
      <c r="E513">
        <v>107.58</v>
      </c>
      <c r="F513">
        <v>288.33</v>
      </c>
      <c r="I513" s="61">
        <v>44417</v>
      </c>
      <c r="J513" s="57">
        <f t="shared" si="72"/>
        <v>-3.4922934586126848E-3</v>
      </c>
      <c r="K513" s="57">
        <f t="shared" si="72"/>
        <v>2.0767282069597933E-2</v>
      </c>
      <c r="L513" s="57">
        <f t="shared" si="72"/>
        <v>-1.6815430833785654E-2</v>
      </c>
      <c r="M513" s="57">
        <f t="shared" si="72"/>
        <v>-2.3245109280403249E-2</v>
      </c>
      <c r="N513" s="57">
        <f t="shared" si="72"/>
        <v>-3.9114607061557964E-3</v>
      </c>
      <c r="O513" s="57">
        <f t="shared" si="66"/>
        <v>5.1628247908444731E-3</v>
      </c>
      <c r="Y513" s="61">
        <v>44417</v>
      </c>
      <c r="Z513" s="57">
        <f t="shared" si="67"/>
        <v>-5.6750270212324828E-3</v>
      </c>
      <c r="AA513" s="57">
        <f t="shared" si="68"/>
        <v>1.8755066506455323E-2</v>
      </c>
      <c r="AB513" s="57">
        <f t="shared" si="69"/>
        <v>-1.7136503411125398E-2</v>
      </c>
      <c r="AC513" s="57">
        <f t="shared" si="70"/>
        <v>-2.4723895172468247E-2</v>
      </c>
      <c r="AD513" s="57">
        <f t="shared" si="71"/>
        <v>-4.8908187473882415E-3</v>
      </c>
    </row>
    <row r="514" spans="1:30" x14ac:dyDescent="0.35">
      <c r="A514" s="61">
        <v>44414</v>
      </c>
      <c r="B514">
        <v>203.66</v>
      </c>
      <c r="C514">
        <v>233.03</v>
      </c>
      <c r="D514">
        <v>101.95</v>
      </c>
      <c r="E514">
        <v>110.11</v>
      </c>
      <c r="F514">
        <v>289.45999999999998</v>
      </c>
      <c r="I514" s="61">
        <v>44414</v>
      </c>
      <c r="J514" s="57">
        <f t="shared" si="72"/>
        <v>-1.3218737462513076E-2</v>
      </c>
      <c r="K514" s="57">
        <f t="shared" si="72"/>
        <v>-2.1985436925880866E-2</v>
      </c>
      <c r="L514" s="57">
        <f t="shared" si="72"/>
        <v>7.087341409803838E-3</v>
      </c>
      <c r="M514" s="57">
        <f t="shared" si="72"/>
        <v>-2.0139132505838396E-2</v>
      </c>
      <c r="N514" s="57">
        <f t="shared" si="72"/>
        <v>-2.0726104602853974E-4</v>
      </c>
      <c r="O514" s="57">
        <f t="shared" si="66"/>
        <v>-1.2929207383127932E-2</v>
      </c>
      <c r="Y514" s="61">
        <v>44414</v>
      </c>
      <c r="Z514" s="57">
        <f t="shared" si="67"/>
        <v>-1.5401471025132875E-2</v>
      </c>
      <c r="AA514" s="57">
        <f t="shared" si="68"/>
        <v>-2.3997652489023476E-2</v>
      </c>
      <c r="AB514" s="57">
        <f t="shared" si="69"/>
        <v>6.7662688324640931E-3</v>
      </c>
      <c r="AC514" s="57">
        <f t="shared" si="70"/>
        <v>-2.1617918397903394E-2</v>
      </c>
      <c r="AD514" s="57">
        <f t="shared" si="71"/>
        <v>-1.186619087260985E-3</v>
      </c>
    </row>
    <row r="515" spans="1:30" x14ac:dyDescent="0.35">
      <c r="A515" s="61">
        <v>44413</v>
      </c>
      <c r="B515">
        <v>206.37</v>
      </c>
      <c r="C515">
        <v>238.21</v>
      </c>
      <c r="D515">
        <v>101.23</v>
      </c>
      <c r="E515">
        <v>112.35</v>
      </c>
      <c r="F515">
        <v>289.52</v>
      </c>
      <c r="I515" s="61">
        <v>44413</v>
      </c>
      <c r="J515" s="57">
        <f t="shared" si="72"/>
        <v>1.7746304251778831E-2</v>
      </c>
      <c r="K515" s="57">
        <f t="shared" si="72"/>
        <v>5.2190867236903095E-3</v>
      </c>
      <c r="L515" s="57">
        <f t="shared" si="72"/>
        <v>9.2294606427706389E-3</v>
      </c>
      <c r="M515" s="57">
        <f t="shared" si="72"/>
        <v>-5.5569851154810765E-2</v>
      </c>
      <c r="N515" s="57">
        <f t="shared" si="72"/>
        <v>1.0450939695861921E-2</v>
      </c>
      <c r="O515" s="57">
        <f t="shared" si="66"/>
        <v>6.7893054731275396E-3</v>
      </c>
      <c r="Y515" s="61">
        <v>44413</v>
      </c>
      <c r="Z515" s="57">
        <f t="shared" si="67"/>
        <v>1.5563570689159034E-2</v>
      </c>
      <c r="AA515" s="57">
        <f t="shared" si="68"/>
        <v>3.2068711605477006E-3</v>
      </c>
      <c r="AB515" s="57">
        <f t="shared" si="69"/>
        <v>8.9083880654308931E-3</v>
      </c>
      <c r="AC515" s="57">
        <f t="shared" si="70"/>
        <v>-5.7048637046875766E-2</v>
      </c>
      <c r="AD515" s="57">
        <f t="shared" si="71"/>
        <v>9.4715816546294754E-3</v>
      </c>
    </row>
    <row r="516" spans="1:30" x14ac:dyDescent="0.35">
      <c r="A516" s="61">
        <v>44412</v>
      </c>
      <c r="B516">
        <v>202.74</v>
      </c>
      <c r="C516">
        <v>236.97</v>
      </c>
      <c r="D516">
        <v>100.3</v>
      </c>
      <c r="E516">
        <v>118.77</v>
      </c>
      <c r="F516">
        <v>286.51</v>
      </c>
      <c r="I516" s="61">
        <v>44412</v>
      </c>
      <c r="J516" s="57">
        <f t="shared" si="72"/>
        <v>2.2900050317809558E-2</v>
      </c>
      <c r="K516" s="57">
        <f t="shared" si="72"/>
        <v>1.6471337268465333E-3</v>
      </c>
      <c r="L516" s="57">
        <f t="shared" si="72"/>
        <v>-2.2672237768779285E-2</v>
      </c>
      <c r="M516" s="57">
        <f t="shared" si="72"/>
        <v>5.3702436980015263E-2</v>
      </c>
      <c r="N516" s="57">
        <f t="shared" si="72"/>
        <v>-2.1268072797269821E-3</v>
      </c>
      <c r="O516" s="57">
        <f t="shared" ref="O516:O579" si="73">J516*$X$10+K516*$X$11+L516*$X$12+M516*$X$13+N516*$X$14</f>
        <v>2.1398016417875166E-3</v>
      </c>
      <c r="Y516" s="61">
        <v>44412</v>
      </c>
      <c r="Z516" s="57">
        <f t="shared" ref="Z516:Z579" si="74">J516-$R$4</f>
        <v>2.0717316755189761E-2</v>
      </c>
      <c r="AA516" s="57">
        <f t="shared" ref="AA516:AA579" si="75">K516-$S$4</f>
        <v>-3.6508183629607553E-4</v>
      </c>
      <c r="AB516" s="57">
        <f t="shared" ref="AB516:AB579" si="76">L516-$T$4</f>
        <v>-2.2993310346119029E-2</v>
      </c>
      <c r="AC516" s="57">
        <f t="shared" ref="AC516:AC579" si="77">M516-$U$4</f>
        <v>5.2223651087950261E-2</v>
      </c>
      <c r="AD516" s="57">
        <f t="shared" ref="AD516:AD579" si="78">N516-$V$4</f>
        <v>-3.1061653209594276E-3</v>
      </c>
    </row>
    <row r="517" spans="1:30" x14ac:dyDescent="0.35">
      <c r="A517" s="61">
        <v>44411</v>
      </c>
      <c r="B517">
        <v>198.15</v>
      </c>
      <c r="C517">
        <v>236.58</v>
      </c>
      <c r="D517">
        <v>102.6</v>
      </c>
      <c r="E517">
        <v>112.56</v>
      </c>
      <c r="F517">
        <v>287.12</v>
      </c>
      <c r="I517" s="61">
        <v>44411</v>
      </c>
      <c r="J517" s="57">
        <f t="shared" si="72"/>
        <v>3.2857352952675193E-3</v>
      </c>
      <c r="K517" s="57">
        <f t="shared" si="72"/>
        <v>8.4541573369016005E-5</v>
      </c>
      <c r="L517" s="57">
        <f t="shared" si="72"/>
        <v>9.4991655869939729E-3</v>
      </c>
      <c r="M517" s="57">
        <f t="shared" si="72"/>
        <v>3.5538800360474097E-2</v>
      </c>
      <c r="N517" s="57">
        <f t="shared" si="72"/>
        <v>8.042845048070138E-3</v>
      </c>
      <c r="O517" s="57">
        <f t="shared" si="73"/>
        <v>4.2889548460574699E-3</v>
      </c>
      <c r="Y517" s="61">
        <v>44411</v>
      </c>
      <c r="Z517" s="57">
        <f t="shared" si="74"/>
        <v>1.1030017326477213E-3</v>
      </c>
      <c r="AA517" s="57">
        <f t="shared" si="75"/>
        <v>-1.9276739897735929E-3</v>
      </c>
      <c r="AB517" s="57">
        <f t="shared" si="76"/>
        <v>9.1780930096542271E-3</v>
      </c>
      <c r="AC517" s="57">
        <f t="shared" si="77"/>
        <v>3.4060014468409096E-2</v>
      </c>
      <c r="AD517" s="57">
        <f t="shared" si="78"/>
        <v>7.063487006837693E-3</v>
      </c>
    </row>
    <row r="518" spans="1:30" x14ac:dyDescent="0.35">
      <c r="A518" s="61">
        <v>44410</v>
      </c>
      <c r="B518">
        <v>197.5</v>
      </c>
      <c r="C518">
        <v>236.56</v>
      </c>
      <c r="D518">
        <v>101.63</v>
      </c>
      <c r="E518">
        <v>108.63</v>
      </c>
      <c r="F518">
        <v>284.82</v>
      </c>
      <c r="I518" s="61">
        <v>44410</v>
      </c>
      <c r="J518" s="57">
        <f t="shared" si="72"/>
        <v>1.2790309143681152E-2</v>
      </c>
      <c r="K518" s="57">
        <f t="shared" si="72"/>
        <v>3.2174241843738537E-2</v>
      </c>
      <c r="L518" s="57">
        <f t="shared" si="72"/>
        <v>-1.7695639694293764E-3</v>
      </c>
      <c r="M518" s="57">
        <f t="shared" si="72"/>
        <v>2.2717670029905275E-2</v>
      </c>
      <c r="N518" s="57">
        <f t="shared" si="72"/>
        <v>-3.1593913168921671E-4</v>
      </c>
      <c r="O518" s="57">
        <f t="shared" si="73"/>
        <v>1.9267380329882101E-2</v>
      </c>
      <c r="Y518" s="61">
        <v>44410</v>
      </c>
      <c r="Z518" s="57">
        <f t="shared" si="74"/>
        <v>1.0607575581061353E-2</v>
      </c>
      <c r="AA518" s="57">
        <f t="shared" si="75"/>
        <v>3.0162026280595926E-2</v>
      </c>
      <c r="AB518" s="57">
        <f t="shared" si="76"/>
        <v>-2.0906365467691216E-3</v>
      </c>
      <c r="AC518" s="57">
        <f t="shared" si="77"/>
        <v>2.1238884137840277E-2</v>
      </c>
      <c r="AD518" s="57">
        <f t="shared" si="78"/>
        <v>-1.295297172921662E-3</v>
      </c>
    </row>
    <row r="519" spans="1:30" x14ac:dyDescent="0.35">
      <c r="A519" s="61">
        <v>44407</v>
      </c>
      <c r="B519">
        <v>194.99</v>
      </c>
      <c r="C519">
        <v>229.07</v>
      </c>
      <c r="D519">
        <v>101.81</v>
      </c>
      <c r="E519">
        <v>106.19</v>
      </c>
      <c r="F519">
        <v>284.91000000000003</v>
      </c>
      <c r="I519" s="61">
        <v>44407</v>
      </c>
      <c r="J519" s="57">
        <f t="shared" si="72"/>
        <v>-8.3246567412827484E-3</v>
      </c>
      <c r="K519" s="57">
        <f t="shared" si="72"/>
        <v>1.4466559867082217E-2</v>
      </c>
      <c r="L519" s="57">
        <f t="shared" si="72"/>
        <v>-7.4371612002151598E-3</v>
      </c>
      <c r="M519" s="57">
        <f t="shared" si="72"/>
        <v>3.0986508941955614E-2</v>
      </c>
      <c r="N519" s="57">
        <f t="shared" si="72"/>
        <v>-5.5651952318233793E-3</v>
      </c>
      <c r="O519" s="57">
        <f t="shared" si="73"/>
        <v>4.8443734831458661E-3</v>
      </c>
      <c r="Y519" s="61">
        <v>44407</v>
      </c>
      <c r="Z519" s="57">
        <f t="shared" si="74"/>
        <v>-1.0507390303902547E-2</v>
      </c>
      <c r="AA519" s="57">
        <f t="shared" si="75"/>
        <v>1.2454344303939609E-2</v>
      </c>
      <c r="AB519" s="57">
        <f t="shared" si="76"/>
        <v>-7.7582337775549048E-3</v>
      </c>
      <c r="AC519" s="57">
        <f t="shared" si="77"/>
        <v>2.9507723049890616E-2</v>
      </c>
      <c r="AD519" s="57">
        <f t="shared" si="78"/>
        <v>-6.5445532730558243E-3</v>
      </c>
    </row>
    <row r="520" spans="1:30" x14ac:dyDescent="0.35">
      <c r="A520" s="61">
        <v>44406</v>
      </c>
      <c r="B520">
        <v>196.62</v>
      </c>
      <c r="C520">
        <v>225.78</v>
      </c>
      <c r="D520">
        <v>102.57</v>
      </c>
      <c r="E520">
        <v>102.95</v>
      </c>
      <c r="F520">
        <v>286.5</v>
      </c>
      <c r="I520" s="61">
        <v>44406</v>
      </c>
      <c r="J520" s="57">
        <f t="shared" si="72"/>
        <v>8.1195390542912107E-3</v>
      </c>
      <c r="K520" s="57">
        <f t="shared" si="72"/>
        <v>4.5857980379474632E-2</v>
      </c>
      <c r="L520" s="57">
        <f t="shared" si="72"/>
        <v>1.3644383455529405E-2</v>
      </c>
      <c r="M520" s="57">
        <f t="shared" si="72"/>
        <v>4.9990495741095271E-2</v>
      </c>
      <c r="N520" s="57">
        <f t="shared" si="72"/>
        <v>9.7779027206441036E-4</v>
      </c>
      <c r="O520" s="57">
        <f t="shared" si="73"/>
        <v>2.9661892431416891E-2</v>
      </c>
      <c r="Y520" s="61">
        <v>44406</v>
      </c>
      <c r="Z520" s="57">
        <f t="shared" si="74"/>
        <v>5.9368054916714126E-3</v>
      </c>
      <c r="AA520" s="57">
        <f t="shared" si="75"/>
        <v>4.3845764816332025E-2</v>
      </c>
      <c r="AB520" s="57">
        <f t="shared" si="76"/>
        <v>1.332331087818966E-2</v>
      </c>
      <c r="AC520" s="57">
        <f t="shared" si="77"/>
        <v>4.851170984903027E-2</v>
      </c>
      <c r="AD520" s="57">
        <f t="shared" si="78"/>
        <v>-1.5677691680348813E-6</v>
      </c>
    </row>
    <row r="521" spans="1:30" x14ac:dyDescent="0.35">
      <c r="A521" s="61">
        <v>44405</v>
      </c>
      <c r="B521">
        <v>195.03</v>
      </c>
      <c r="C521">
        <v>215.66</v>
      </c>
      <c r="D521">
        <v>101.18</v>
      </c>
      <c r="E521">
        <v>97.93</v>
      </c>
      <c r="F521">
        <v>286.22000000000003</v>
      </c>
      <c r="I521" s="61">
        <v>44405</v>
      </c>
      <c r="J521" s="57">
        <f t="shared" si="72"/>
        <v>1.5241440971489139E-2</v>
      </c>
      <c r="K521" s="57">
        <f t="shared" si="72"/>
        <v>3.3906997347417848E-3</v>
      </c>
      <c r="L521" s="57">
        <f t="shared" si="72"/>
        <v>5.6494525598307088E-3</v>
      </c>
      <c r="M521" s="57">
        <f t="shared" si="72"/>
        <v>7.3063815215505715E-2</v>
      </c>
      <c r="N521" s="57">
        <f t="shared" si="72"/>
        <v>-1.1173965824964702E-3</v>
      </c>
      <c r="O521" s="57">
        <f t="shared" si="73"/>
        <v>8.4799713926783683E-3</v>
      </c>
      <c r="Y521" s="61">
        <v>44405</v>
      </c>
      <c r="Z521" s="57">
        <f t="shared" si="74"/>
        <v>1.305870740886934E-2</v>
      </c>
      <c r="AA521" s="57">
        <f t="shared" si="75"/>
        <v>1.378484171599176E-3</v>
      </c>
      <c r="AB521" s="57">
        <f t="shared" si="76"/>
        <v>5.3283799824909639E-3</v>
      </c>
      <c r="AC521" s="57">
        <f t="shared" si="77"/>
        <v>7.1585029323440713E-2</v>
      </c>
      <c r="AD521" s="57">
        <f t="shared" si="78"/>
        <v>-2.0967546237289155E-3</v>
      </c>
    </row>
    <row r="522" spans="1:30" x14ac:dyDescent="0.35">
      <c r="A522" s="61">
        <v>44404</v>
      </c>
      <c r="B522">
        <v>192.08</v>
      </c>
      <c r="C522">
        <v>214.93</v>
      </c>
      <c r="D522">
        <v>100.61</v>
      </c>
      <c r="E522">
        <v>91.03</v>
      </c>
      <c r="F522">
        <v>286.54000000000002</v>
      </c>
      <c r="I522" s="61">
        <v>44404</v>
      </c>
      <c r="J522" s="57">
        <f t="shared" si="72"/>
        <v>-4.4673078294096289E-3</v>
      </c>
      <c r="K522" s="57">
        <f t="shared" si="72"/>
        <v>-1.9717780752051713E-2</v>
      </c>
      <c r="L522" s="57">
        <f t="shared" si="72"/>
        <v>-3.3736884548871636E-3</v>
      </c>
      <c r="M522" s="57">
        <f t="shared" si="72"/>
        <v>-8.6410163038784793E-3</v>
      </c>
      <c r="N522" s="57">
        <f t="shared" si="72"/>
        <v>-8.721541063258887E-3</v>
      </c>
      <c r="O522" s="57">
        <f t="shared" si="73"/>
        <v>-1.2241042659870143E-2</v>
      </c>
      <c r="Y522" s="61">
        <v>44404</v>
      </c>
      <c r="Z522" s="57">
        <f t="shared" si="74"/>
        <v>-6.6500413920294269E-3</v>
      </c>
      <c r="AA522" s="57">
        <f t="shared" si="75"/>
        <v>-2.1729996315194323E-2</v>
      </c>
      <c r="AB522" s="57">
        <f t="shared" si="76"/>
        <v>-3.6947610322269086E-3</v>
      </c>
      <c r="AC522" s="57">
        <f t="shared" si="77"/>
        <v>-1.0119802195943479E-2</v>
      </c>
      <c r="AD522" s="57">
        <f t="shared" si="78"/>
        <v>-9.7008991044913329E-3</v>
      </c>
    </row>
    <row r="523" spans="1:30" x14ac:dyDescent="0.35">
      <c r="A523" s="61">
        <v>44403</v>
      </c>
      <c r="B523">
        <v>192.94</v>
      </c>
      <c r="C523">
        <v>219.21</v>
      </c>
      <c r="D523">
        <v>100.95</v>
      </c>
      <c r="E523">
        <v>91.82</v>
      </c>
      <c r="F523">
        <v>289.05</v>
      </c>
      <c r="I523" s="61">
        <v>44403</v>
      </c>
      <c r="J523" s="57">
        <f t="shared" si="72"/>
        <v>-1.3590243141721577E-2</v>
      </c>
      <c r="K523" s="57">
        <f t="shared" si="72"/>
        <v>2.190693367923658E-2</v>
      </c>
      <c r="L523" s="57">
        <f t="shared" si="72"/>
        <v>2.0920636880033344E-2</v>
      </c>
      <c r="M523" s="57">
        <f t="shared" si="72"/>
        <v>-3.5875452947564451E-3</v>
      </c>
      <c r="N523" s="57">
        <f t="shared" si="72"/>
        <v>-2.1426604824486004E-3</v>
      </c>
      <c r="O523" s="57">
        <f t="shared" si="73"/>
        <v>1.2840112063251568E-2</v>
      </c>
      <c r="Y523" s="61">
        <v>44403</v>
      </c>
      <c r="Z523" s="57">
        <f t="shared" si="74"/>
        <v>-1.5772976704341374E-2</v>
      </c>
      <c r="AA523" s="57">
        <f t="shared" si="75"/>
        <v>1.989471811609397E-2</v>
      </c>
      <c r="AB523" s="57">
        <f t="shared" si="76"/>
        <v>2.05995643026936E-2</v>
      </c>
      <c r="AC523" s="57">
        <f t="shared" si="77"/>
        <v>-5.066331186821444E-3</v>
      </c>
      <c r="AD523" s="57">
        <f t="shared" si="78"/>
        <v>-3.1220185236810454E-3</v>
      </c>
    </row>
    <row r="524" spans="1:30" x14ac:dyDescent="0.35">
      <c r="A524" s="61">
        <v>44400</v>
      </c>
      <c r="B524">
        <v>195.58</v>
      </c>
      <c r="C524">
        <v>214.46</v>
      </c>
      <c r="D524">
        <v>98.86</v>
      </c>
      <c r="E524">
        <v>92.15</v>
      </c>
      <c r="F524">
        <v>289.67</v>
      </c>
      <c r="I524" s="61">
        <v>44400</v>
      </c>
      <c r="J524" s="57">
        <f t="shared" si="72"/>
        <v>-1.8389870323670572E-3</v>
      </c>
      <c r="K524" s="57">
        <f t="shared" si="72"/>
        <v>-9.0977233515028982E-3</v>
      </c>
      <c r="L524" s="57">
        <f t="shared" si="72"/>
        <v>4.0469446120938854E-4</v>
      </c>
      <c r="M524" s="57">
        <f t="shared" si="72"/>
        <v>1.0253143923765359E-2</v>
      </c>
      <c r="N524" s="57">
        <f t="shared" si="72"/>
        <v>1.2261142472745878E-2</v>
      </c>
      <c r="O524" s="57">
        <f t="shared" si="73"/>
        <v>-4.1444645921018385E-3</v>
      </c>
      <c r="Y524" s="61">
        <v>44400</v>
      </c>
      <c r="Z524" s="57">
        <f t="shared" si="74"/>
        <v>-4.0217205949868553E-3</v>
      </c>
      <c r="AA524" s="57">
        <f t="shared" si="75"/>
        <v>-1.1109938914645507E-2</v>
      </c>
      <c r="AB524" s="57">
        <f t="shared" si="76"/>
        <v>8.3621883869643468E-5</v>
      </c>
      <c r="AC524" s="57">
        <f t="shared" si="77"/>
        <v>8.7743580317003588E-3</v>
      </c>
      <c r="AD524" s="57">
        <f t="shared" si="78"/>
        <v>1.1281784431513432E-2</v>
      </c>
    </row>
    <row r="525" spans="1:30" x14ac:dyDescent="0.35">
      <c r="A525" s="61">
        <v>44399</v>
      </c>
      <c r="B525">
        <v>195.94</v>
      </c>
      <c r="C525">
        <v>216.42</v>
      </c>
      <c r="D525">
        <v>98.82</v>
      </c>
      <c r="E525">
        <v>91.21</v>
      </c>
      <c r="F525">
        <v>286.14</v>
      </c>
      <c r="I525" s="61">
        <v>44399</v>
      </c>
      <c r="J525" s="57">
        <f t="shared" si="72"/>
        <v>9.4349997415316186E-3</v>
      </c>
      <c r="K525" s="57">
        <f t="shared" si="72"/>
        <v>-9.2446329312268812E-3</v>
      </c>
      <c r="L525" s="57">
        <f t="shared" si="72"/>
        <v>-1.0068550623859203E-2</v>
      </c>
      <c r="M525" s="57">
        <f t="shared" si="72"/>
        <v>1.9932007444840413E-2</v>
      </c>
      <c r="N525" s="57">
        <f t="shared" si="72"/>
        <v>1.6704056857899399E-2</v>
      </c>
      <c r="O525" s="57">
        <f t="shared" si="73"/>
        <v>-3.8016244340177384E-3</v>
      </c>
      <c r="Y525" s="61">
        <v>44399</v>
      </c>
      <c r="Z525" s="57">
        <f t="shared" si="74"/>
        <v>7.2522661789118205E-3</v>
      </c>
      <c r="AA525" s="57">
        <f t="shared" si="75"/>
        <v>-1.125684849436949E-2</v>
      </c>
      <c r="AB525" s="57">
        <f t="shared" si="76"/>
        <v>-1.0389623201198949E-2</v>
      </c>
      <c r="AC525" s="57">
        <f t="shared" si="77"/>
        <v>1.8453221552775415E-2</v>
      </c>
      <c r="AD525" s="57">
        <f t="shared" si="78"/>
        <v>1.5724698816666955E-2</v>
      </c>
    </row>
    <row r="526" spans="1:30" x14ac:dyDescent="0.35">
      <c r="A526" s="61">
        <v>44398</v>
      </c>
      <c r="B526">
        <v>194.1</v>
      </c>
      <c r="C526">
        <v>218.43</v>
      </c>
      <c r="D526">
        <v>99.82</v>
      </c>
      <c r="E526">
        <v>89.41</v>
      </c>
      <c r="F526">
        <v>281.39999999999998</v>
      </c>
      <c r="I526" s="61">
        <v>44398</v>
      </c>
      <c r="J526" s="57">
        <f t="shared" ref="J526:N576" si="79">LN(B526/B527)</f>
        <v>4.1981863198516788E-2</v>
      </c>
      <c r="K526" s="57">
        <f t="shared" si="79"/>
        <v>-7.9343781503516432E-3</v>
      </c>
      <c r="L526" s="57">
        <f t="shared" si="79"/>
        <v>3.3514723180939301E-2</v>
      </c>
      <c r="M526" s="57">
        <f t="shared" si="79"/>
        <v>2.606084491642607E-2</v>
      </c>
      <c r="N526" s="57">
        <f t="shared" si="79"/>
        <v>7.4190667024540387E-3</v>
      </c>
      <c r="O526" s="57">
        <f t="shared" si="73"/>
        <v>1.3083325852655855E-2</v>
      </c>
      <c r="Y526" s="61">
        <v>44398</v>
      </c>
      <c r="Z526" s="57">
        <f t="shared" si="74"/>
        <v>3.979912963589699E-2</v>
      </c>
      <c r="AA526" s="57">
        <f t="shared" si="75"/>
        <v>-9.9465937134942516E-3</v>
      </c>
      <c r="AB526" s="57">
        <f t="shared" si="76"/>
        <v>3.3193650603599557E-2</v>
      </c>
      <c r="AC526" s="57">
        <f t="shared" si="77"/>
        <v>2.4582059024361072E-2</v>
      </c>
      <c r="AD526" s="57">
        <f t="shared" si="78"/>
        <v>6.4397086612215937E-3</v>
      </c>
    </row>
    <row r="527" spans="1:30" x14ac:dyDescent="0.35">
      <c r="A527" s="61">
        <v>44397</v>
      </c>
      <c r="B527">
        <v>186.12</v>
      </c>
      <c r="C527">
        <v>220.17</v>
      </c>
      <c r="D527">
        <v>96.53</v>
      </c>
      <c r="E527">
        <v>87.11</v>
      </c>
      <c r="F527">
        <v>279.32</v>
      </c>
      <c r="I527" s="61">
        <v>44397</v>
      </c>
      <c r="J527" s="57">
        <f t="shared" si="79"/>
        <v>-8.9859397977148422E-3</v>
      </c>
      <c r="K527" s="57">
        <f t="shared" si="79"/>
        <v>2.1856786325072815E-2</v>
      </c>
      <c r="L527" s="57">
        <f t="shared" si="79"/>
        <v>5.922402889029922E-3</v>
      </c>
      <c r="M527" s="57">
        <f t="shared" si="79"/>
        <v>6.1028458169660989E-3</v>
      </c>
      <c r="N527" s="57">
        <f t="shared" si="79"/>
        <v>8.3044713590919531E-3</v>
      </c>
      <c r="O527" s="57">
        <f t="shared" si="73"/>
        <v>1.1071356609188765E-2</v>
      </c>
      <c r="Y527" s="61">
        <v>44397</v>
      </c>
      <c r="Z527" s="57">
        <f t="shared" si="74"/>
        <v>-1.1168673360334641E-2</v>
      </c>
      <c r="AA527" s="57">
        <f t="shared" si="75"/>
        <v>1.9844570761930205E-2</v>
      </c>
      <c r="AB527" s="57">
        <f t="shared" si="76"/>
        <v>5.601330311690177E-3</v>
      </c>
      <c r="AC527" s="57">
        <f t="shared" si="77"/>
        <v>4.6240599249011E-3</v>
      </c>
      <c r="AD527" s="57">
        <f t="shared" si="78"/>
        <v>7.3251133178595081E-3</v>
      </c>
    </row>
    <row r="528" spans="1:30" x14ac:dyDescent="0.35">
      <c r="A528" s="61">
        <v>44396</v>
      </c>
      <c r="B528">
        <v>187.8</v>
      </c>
      <c r="C528">
        <v>215.41</v>
      </c>
      <c r="D528">
        <v>95.96</v>
      </c>
      <c r="E528">
        <v>86.58</v>
      </c>
      <c r="F528">
        <v>277.01</v>
      </c>
      <c r="I528" s="61">
        <v>44396</v>
      </c>
      <c r="J528" s="57">
        <f t="shared" si="79"/>
        <v>3.3516036043755276E-2</v>
      </c>
      <c r="K528" s="57">
        <f t="shared" si="79"/>
        <v>3.1151948940187752E-3</v>
      </c>
      <c r="L528" s="57">
        <f t="shared" si="79"/>
        <v>-2.7342642824486382E-2</v>
      </c>
      <c r="M528" s="57">
        <f t="shared" si="79"/>
        <v>8.0014342357010021E-3</v>
      </c>
      <c r="N528" s="57">
        <f t="shared" si="79"/>
        <v>-1.3410986999810052E-2</v>
      </c>
      <c r="O528" s="57">
        <f t="shared" si="73"/>
        <v>2.0837762342071869E-3</v>
      </c>
      <c r="Y528" s="61">
        <v>44396</v>
      </c>
      <c r="Z528" s="57">
        <f t="shared" si="74"/>
        <v>3.1333302481135479E-2</v>
      </c>
      <c r="AA528" s="57">
        <f t="shared" si="75"/>
        <v>1.1029793308761663E-3</v>
      </c>
      <c r="AB528" s="57">
        <f t="shared" si="76"/>
        <v>-2.7663715401826126E-2</v>
      </c>
      <c r="AC528" s="57">
        <f t="shared" si="77"/>
        <v>6.5226483436360031E-3</v>
      </c>
      <c r="AD528" s="57">
        <f t="shared" si="78"/>
        <v>-1.4390345041042498E-2</v>
      </c>
    </row>
    <row r="529" spans="1:30" x14ac:dyDescent="0.35">
      <c r="A529" s="61">
        <v>44393</v>
      </c>
      <c r="B529">
        <v>181.61</v>
      </c>
      <c r="C529">
        <v>214.74</v>
      </c>
      <c r="D529">
        <v>98.62</v>
      </c>
      <c r="E529">
        <v>85.89</v>
      </c>
      <c r="F529">
        <v>280.75</v>
      </c>
      <c r="I529" s="61">
        <v>44393</v>
      </c>
      <c r="J529" s="57">
        <f t="shared" si="79"/>
        <v>-4.3371464725174114E-2</v>
      </c>
      <c r="K529" s="57">
        <f t="shared" si="79"/>
        <v>-9.8701016743260386E-3</v>
      </c>
      <c r="L529" s="57">
        <f t="shared" si="79"/>
        <v>-2.6812330458657576E-2</v>
      </c>
      <c r="M529" s="57">
        <f t="shared" si="79"/>
        <v>-1.2035789312839608E-2</v>
      </c>
      <c r="N529" s="57">
        <f t="shared" si="79"/>
        <v>-9.9683158241899834E-4</v>
      </c>
      <c r="O529" s="57">
        <f t="shared" si="73"/>
        <v>-2.0215542586153844E-2</v>
      </c>
      <c r="Y529" s="61">
        <v>44393</v>
      </c>
      <c r="Z529" s="57">
        <f t="shared" si="74"/>
        <v>-4.5554198287793911E-2</v>
      </c>
      <c r="AA529" s="57">
        <f t="shared" si="75"/>
        <v>-1.1882317237468647E-2</v>
      </c>
      <c r="AB529" s="57">
        <f t="shared" si="76"/>
        <v>-2.713340303599732E-2</v>
      </c>
      <c r="AC529" s="57">
        <f t="shared" si="77"/>
        <v>-1.3514575204904608E-2</v>
      </c>
      <c r="AD529" s="57">
        <f t="shared" si="78"/>
        <v>-1.9761896236514436E-3</v>
      </c>
    </row>
    <row r="530" spans="1:30" x14ac:dyDescent="0.35">
      <c r="A530" s="61">
        <v>44392</v>
      </c>
      <c r="B530">
        <v>189.66</v>
      </c>
      <c r="C530">
        <v>216.87</v>
      </c>
      <c r="D530">
        <v>101.3</v>
      </c>
      <c r="E530">
        <v>86.93</v>
      </c>
      <c r="F530">
        <v>281.02999999999997</v>
      </c>
      <c r="I530" s="61">
        <v>44392</v>
      </c>
      <c r="J530" s="57">
        <f t="shared" si="79"/>
        <v>-4.5102601350797591E-2</v>
      </c>
      <c r="K530" s="57">
        <f t="shared" si="79"/>
        <v>-4.2332000822018828E-3</v>
      </c>
      <c r="L530" s="57">
        <f t="shared" si="79"/>
        <v>-6.5922411214966291E-3</v>
      </c>
      <c r="M530" s="57">
        <f t="shared" si="79"/>
        <v>-2.4094812644697573E-2</v>
      </c>
      <c r="N530" s="57">
        <f t="shared" si="79"/>
        <v>-5.2525229891099076E-3</v>
      </c>
      <c r="O530" s="57">
        <f t="shared" si="73"/>
        <v>-1.3737579924829848E-2</v>
      </c>
      <c r="Y530" s="61">
        <v>44392</v>
      </c>
      <c r="Z530" s="57">
        <f t="shared" si="74"/>
        <v>-4.7285334913417389E-2</v>
      </c>
      <c r="AA530" s="57">
        <f t="shared" si="75"/>
        <v>-6.2454156453444921E-3</v>
      </c>
      <c r="AB530" s="57">
        <f t="shared" si="76"/>
        <v>-6.9133136988363741E-3</v>
      </c>
      <c r="AC530" s="57">
        <f t="shared" si="77"/>
        <v>-2.5573598536762571E-2</v>
      </c>
      <c r="AD530" s="57">
        <f t="shared" si="78"/>
        <v>-6.2318810303423526E-3</v>
      </c>
    </row>
    <row r="531" spans="1:30" x14ac:dyDescent="0.35">
      <c r="A531" s="61">
        <v>44391</v>
      </c>
      <c r="B531">
        <v>198.41</v>
      </c>
      <c r="C531">
        <v>217.79</v>
      </c>
      <c r="D531">
        <v>101.97</v>
      </c>
      <c r="E531">
        <v>89.05</v>
      </c>
      <c r="F531">
        <v>282.51</v>
      </c>
      <c r="I531" s="61">
        <v>44391</v>
      </c>
      <c r="J531" s="57">
        <f t="shared" si="79"/>
        <v>-2.0404289740214843E-2</v>
      </c>
      <c r="K531" s="57">
        <f t="shared" si="79"/>
        <v>-2.296760363004749E-2</v>
      </c>
      <c r="L531" s="57">
        <f t="shared" si="79"/>
        <v>-1.9038943224196071E-2</v>
      </c>
      <c r="M531" s="57">
        <f t="shared" si="79"/>
        <v>-1.3496384663184599E-2</v>
      </c>
      <c r="N531" s="57">
        <f t="shared" si="79"/>
        <v>5.4304557665760212E-3</v>
      </c>
      <c r="O531" s="57">
        <f t="shared" si="73"/>
        <v>-2.0306294502687689E-2</v>
      </c>
      <c r="Y531" s="61">
        <v>44391</v>
      </c>
      <c r="Z531" s="57">
        <f t="shared" si="74"/>
        <v>-2.2587023302834641E-2</v>
      </c>
      <c r="AA531" s="57">
        <f t="shared" si="75"/>
        <v>-2.49798191931901E-2</v>
      </c>
      <c r="AB531" s="57">
        <f t="shared" si="76"/>
        <v>-1.9360015801535815E-2</v>
      </c>
      <c r="AC531" s="57">
        <f t="shared" si="77"/>
        <v>-1.4975170555249599E-2</v>
      </c>
      <c r="AD531" s="57">
        <f t="shared" si="78"/>
        <v>4.4510977253435762E-3</v>
      </c>
    </row>
    <row r="532" spans="1:30" x14ac:dyDescent="0.35">
      <c r="A532" s="61">
        <v>44390</v>
      </c>
      <c r="B532">
        <v>202.5</v>
      </c>
      <c r="C532">
        <v>222.85</v>
      </c>
      <c r="D532">
        <v>103.93</v>
      </c>
      <c r="E532">
        <v>90.26</v>
      </c>
      <c r="F532">
        <v>280.98</v>
      </c>
      <c r="I532" s="61">
        <v>44390</v>
      </c>
      <c r="J532" s="57">
        <f t="shared" si="79"/>
        <v>-1.2904037947451702E-2</v>
      </c>
      <c r="K532" s="57">
        <f t="shared" si="79"/>
        <v>-2.5343609760463175E-2</v>
      </c>
      <c r="L532" s="57">
        <f t="shared" si="79"/>
        <v>-3.3619934649706164E-3</v>
      </c>
      <c r="M532" s="57">
        <f t="shared" si="79"/>
        <v>-6.0750173028817963E-3</v>
      </c>
      <c r="N532" s="57">
        <f t="shared" si="79"/>
        <v>1.3111418349215869E-2</v>
      </c>
      <c r="O532" s="57">
        <f t="shared" si="73"/>
        <v>-1.5986705119736707E-2</v>
      </c>
      <c r="Y532" s="61">
        <v>44390</v>
      </c>
      <c r="Z532" s="57">
        <f t="shared" si="74"/>
        <v>-1.5086771510071501E-2</v>
      </c>
      <c r="AA532" s="57">
        <f t="shared" si="75"/>
        <v>-2.7355825323605785E-2</v>
      </c>
      <c r="AB532" s="57">
        <f t="shared" si="76"/>
        <v>-3.6830660423103614E-3</v>
      </c>
      <c r="AC532" s="57">
        <f t="shared" si="77"/>
        <v>-7.5538031949467952E-3</v>
      </c>
      <c r="AD532" s="57">
        <f t="shared" si="78"/>
        <v>1.2132060307983424E-2</v>
      </c>
    </row>
    <row r="533" spans="1:30" x14ac:dyDescent="0.35">
      <c r="A533" s="61">
        <v>44389</v>
      </c>
      <c r="B533">
        <v>205.13</v>
      </c>
      <c r="C533">
        <v>228.57</v>
      </c>
      <c r="D533">
        <v>104.28</v>
      </c>
      <c r="E533">
        <v>90.81</v>
      </c>
      <c r="F533">
        <v>277.32</v>
      </c>
      <c r="I533" s="61">
        <v>44389</v>
      </c>
      <c r="J533" s="57">
        <f t="shared" si="79"/>
        <v>2.2829677747421648E-2</v>
      </c>
      <c r="K533" s="57">
        <f t="shared" si="79"/>
        <v>4.2862107707749189E-2</v>
      </c>
      <c r="L533" s="57">
        <f t="shared" si="79"/>
        <v>2.0158394155329463E-3</v>
      </c>
      <c r="M533" s="57">
        <f t="shared" si="79"/>
        <v>-9.9058948169617931E-4</v>
      </c>
      <c r="N533" s="57">
        <f t="shared" si="79"/>
        <v>-2.233188984146226E-3</v>
      </c>
      <c r="O533" s="57">
        <f t="shared" si="73"/>
        <v>2.6709287919082919E-2</v>
      </c>
      <c r="Y533" s="61">
        <v>44389</v>
      </c>
      <c r="Z533" s="57">
        <f t="shared" si="74"/>
        <v>2.0646944184801851E-2</v>
      </c>
      <c r="AA533" s="57">
        <f t="shared" si="75"/>
        <v>4.0849892144606582E-2</v>
      </c>
      <c r="AB533" s="57">
        <f t="shared" si="76"/>
        <v>1.6947668381932014E-3</v>
      </c>
      <c r="AC533" s="57">
        <f t="shared" si="77"/>
        <v>-2.4693753737611785E-3</v>
      </c>
      <c r="AD533" s="57">
        <f t="shared" si="78"/>
        <v>-3.212547025378671E-3</v>
      </c>
    </row>
    <row r="534" spans="1:30" x14ac:dyDescent="0.35">
      <c r="A534" s="61">
        <v>44386</v>
      </c>
      <c r="B534">
        <v>200.5</v>
      </c>
      <c r="C534">
        <v>218.98</v>
      </c>
      <c r="D534">
        <v>104.07</v>
      </c>
      <c r="E534">
        <v>90.9</v>
      </c>
      <c r="F534">
        <v>277.94</v>
      </c>
      <c r="I534" s="61">
        <v>44386</v>
      </c>
      <c r="J534" s="57">
        <f t="shared" si="79"/>
        <v>7.3586796154948399E-3</v>
      </c>
      <c r="K534" s="57">
        <f t="shared" si="79"/>
        <v>6.3218864634912832E-3</v>
      </c>
      <c r="L534" s="57">
        <f t="shared" si="79"/>
        <v>1.422581691309888E-2</v>
      </c>
      <c r="M534" s="57">
        <f t="shared" si="79"/>
        <v>1.2843400635596018E-2</v>
      </c>
      <c r="N534" s="57">
        <f t="shared" si="79"/>
        <v>1.8726597232918325E-3</v>
      </c>
      <c r="O534" s="57">
        <f t="shared" si="73"/>
        <v>8.3669997458035734E-3</v>
      </c>
      <c r="Y534" s="61">
        <v>44386</v>
      </c>
      <c r="Z534" s="57">
        <f t="shared" si="74"/>
        <v>5.1759460528750419E-3</v>
      </c>
      <c r="AA534" s="57">
        <f t="shared" si="75"/>
        <v>4.3096709003486739E-3</v>
      </c>
      <c r="AB534" s="57">
        <f t="shared" si="76"/>
        <v>1.3904744335759134E-2</v>
      </c>
      <c r="AC534" s="57">
        <f t="shared" si="77"/>
        <v>1.1364614743531018E-2</v>
      </c>
      <c r="AD534" s="57">
        <f t="shared" si="78"/>
        <v>8.9330168205938726E-4</v>
      </c>
    </row>
    <row r="535" spans="1:30" x14ac:dyDescent="0.35">
      <c r="A535" s="61">
        <v>44385</v>
      </c>
      <c r="B535">
        <v>199.03</v>
      </c>
      <c r="C535">
        <v>217.6</v>
      </c>
      <c r="D535">
        <v>102.6</v>
      </c>
      <c r="E535">
        <v>89.74</v>
      </c>
      <c r="F535">
        <v>277.42</v>
      </c>
      <c r="I535" s="61">
        <v>44385</v>
      </c>
      <c r="J535" s="57">
        <f t="shared" si="79"/>
        <v>-2.3290934885274693E-2</v>
      </c>
      <c r="K535" s="57">
        <f t="shared" si="79"/>
        <v>1.2578782206860185E-2</v>
      </c>
      <c r="L535" s="57">
        <f t="shared" si="79"/>
        <v>-3.2112128017990535E-3</v>
      </c>
      <c r="M535" s="57">
        <f t="shared" si="79"/>
        <v>-8.8751414599753959E-3</v>
      </c>
      <c r="N535" s="57">
        <f t="shared" si="79"/>
        <v>-9.0069685788962527E-3</v>
      </c>
      <c r="O535" s="57">
        <f t="shared" si="73"/>
        <v>3.4835978564413478E-4</v>
      </c>
      <c r="Y535" s="61">
        <v>44385</v>
      </c>
      <c r="Z535" s="57">
        <f t="shared" si="74"/>
        <v>-2.547366844789449E-2</v>
      </c>
      <c r="AA535" s="57">
        <f t="shared" si="75"/>
        <v>1.0566566643717577E-2</v>
      </c>
      <c r="AB535" s="57">
        <f t="shared" si="76"/>
        <v>-3.5322853791387985E-3</v>
      </c>
      <c r="AC535" s="57">
        <f t="shared" si="77"/>
        <v>-1.0353927352040396E-2</v>
      </c>
      <c r="AD535" s="57">
        <f t="shared" si="78"/>
        <v>-9.9863266201286986E-3</v>
      </c>
    </row>
    <row r="536" spans="1:30" x14ac:dyDescent="0.35">
      <c r="A536" s="61">
        <v>44384</v>
      </c>
      <c r="B536">
        <v>203.72</v>
      </c>
      <c r="C536">
        <v>214.88</v>
      </c>
      <c r="D536">
        <v>102.93</v>
      </c>
      <c r="E536">
        <v>90.54</v>
      </c>
      <c r="F536">
        <v>279.93</v>
      </c>
      <c r="I536" s="61">
        <v>44384</v>
      </c>
      <c r="J536" s="57">
        <f t="shared" si="79"/>
        <v>-1.5923980903295318E-2</v>
      </c>
      <c r="K536" s="57">
        <f t="shared" si="79"/>
        <v>-2.2911247375790374E-2</v>
      </c>
      <c r="L536" s="57">
        <f t="shared" si="79"/>
        <v>-1.0245595133673235E-2</v>
      </c>
      <c r="M536" s="57">
        <f t="shared" si="79"/>
        <v>-4.249058177323041E-2</v>
      </c>
      <c r="N536" s="57">
        <f t="shared" si="79"/>
        <v>8.1422283073840241E-3</v>
      </c>
      <c r="O536" s="57">
        <f t="shared" si="73"/>
        <v>-1.828783736549738E-2</v>
      </c>
      <c r="Y536" s="61">
        <v>44384</v>
      </c>
      <c r="Z536" s="57">
        <f t="shared" si="74"/>
        <v>-1.8106714465915115E-2</v>
      </c>
      <c r="AA536" s="57">
        <f t="shared" si="75"/>
        <v>-2.4923462938932984E-2</v>
      </c>
      <c r="AB536" s="57">
        <f t="shared" si="76"/>
        <v>-1.0566667711012981E-2</v>
      </c>
      <c r="AC536" s="57">
        <f t="shared" si="77"/>
        <v>-4.3969367665295411E-2</v>
      </c>
      <c r="AD536" s="57">
        <f t="shared" si="78"/>
        <v>7.1628702661515791E-3</v>
      </c>
    </row>
    <row r="537" spans="1:30" x14ac:dyDescent="0.35">
      <c r="A537" s="61">
        <v>44383</v>
      </c>
      <c r="B537">
        <v>206.99</v>
      </c>
      <c r="C537">
        <v>219.86</v>
      </c>
      <c r="D537">
        <v>103.99</v>
      </c>
      <c r="E537">
        <v>94.47</v>
      </c>
      <c r="F537">
        <v>277.66000000000003</v>
      </c>
      <c r="I537" s="61">
        <v>44383</v>
      </c>
      <c r="J537" s="57">
        <f t="shared" si="79"/>
        <v>1.0294851278591555E-2</v>
      </c>
      <c r="K537" s="57">
        <f t="shared" si="79"/>
        <v>-2.8870572488773966E-2</v>
      </c>
      <c r="L537" s="57">
        <f t="shared" si="79"/>
        <v>-1.9804512845237494E-2</v>
      </c>
      <c r="M537" s="57">
        <f t="shared" si="79"/>
        <v>-2.4316764109896644E-3</v>
      </c>
      <c r="N537" s="57">
        <f t="shared" si="79"/>
        <v>3.6015919040201323E-5</v>
      </c>
      <c r="O537" s="57">
        <f t="shared" si="73"/>
        <v>-1.7062811035670759E-2</v>
      </c>
      <c r="Y537" s="61">
        <v>44383</v>
      </c>
      <c r="Z537" s="57">
        <f t="shared" si="74"/>
        <v>8.1121177159717561E-3</v>
      </c>
      <c r="AA537" s="57">
        <f t="shared" si="75"/>
        <v>-3.0882788051916576E-2</v>
      </c>
      <c r="AB537" s="57">
        <f t="shared" si="76"/>
        <v>-2.0125585422577238E-2</v>
      </c>
      <c r="AC537" s="57">
        <f t="shared" si="77"/>
        <v>-3.9104623030546638E-3</v>
      </c>
      <c r="AD537" s="57">
        <f t="shared" si="78"/>
        <v>-9.4334212219224396E-4</v>
      </c>
    </row>
    <row r="538" spans="1:30" x14ac:dyDescent="0.35">
      <c r="A538" s="61">
        <v>44379</v>
      </c>
      <c r="B538">
        <v>204.87</v>
      </c>
      <c r="C538">
        <v>226.3</v>
      </c>
      <c r="D538">
        <v>106.07</v>
      </c>
      <c r="E538">
        <v>94.7</v>
      </c>
      <c r="F538">
        <v>277.64999999999998</v>
      </c>
      <c r="I538" s="61">
        <v>44379</v>
      </c>
      <c r="J538" s="57">
        <f t="shared" si="79"/>
        <v>1.3514051217399818E-2</v>
      </c>
      <c r="K538" s="57">
        <f t="shared" si="79"/>
        <v>1.4593055412176464E-3</v>
      </c>
      <c r="L538" s="57">
        <f t="shared" si="79"/>
        <v>-1.3190128160693914E-3</v>
      </c>
      <c r="M538" s="57">
        <f t="shared" si="79"/>
        <v>1.4786716946101933E-2</v>
      </c>
      <c r="N538" s="57">
        <f t="shared" si="79"/>
        <v>2.2030932003075064E-2</v>
      </c>
      <c r="O538" s="57">
        <f t="shared" si="73"/>
        <v>4.4134918572511402E-3</v>
      </c>
      <c r="Y538" s="61">
        <v>44379</v>
      </c>
      <c r="Z538" s="57">
        <f t="shared" si="74"/>
        <v>1.1331317654780019E-2</v>
      </c>
      <c r="AA538" s="57">
        <f t="shared" si="75"/>
        <v>-5.5291002192496249E-4</v>
      </c>
      <c r="AB538" s="57">
        <f t="shared" si="76"/>
        <v>-1.6400853934091363E-3</v>
      </c>
      <c r="AC538" s="57">
        <f t="shared" si="77"/>
        <v>1.3307931054036933E-2</v>
      </c>
      <c r="AD538" s="57">
        <f t="shared" si="78"/>
        <v>2.105157396184262E-2</v>
      </c>
    </row>
    <row r="539" spans="1:30" x14ac:dyDescent="0.35">
      <c r="A539" s="61">
        <v>44378</v>
      </c>
      <c r="B539">
        <v>202.12</v>
      </c>
      <c r="C539">
        <v>225.97</v>
      </c>
      <c r="D539">
        <v>106.21</v>
      </c>
      <c r="E539">
        <v>93.31</v>
      </c>
      <c r="F539">
        <v>271.60000000000002</v>
      </c>
      <c r="I539" s="61">
        <v>44378</v>
      </c>
      <c r="J539" s="57">
        <f t="shared" si="79"/>
        <v>1.0444218875337813E-2</v>
      </c>
      <c r="K539" s="57">
        <f t="shared" si="79"/>
        <v>-2.6517008510886274E-3</v>
      </c>
      <c r="L539" s="57">
        <f t="shared" si="79"/>
        <v>1.3937177482106534E-2</v>
      </c>
      <c r="M539" s="57">
        <f t="shared" si="79"/>
        <v>-6.6225407604934942E-3</v>
      </c>
      <c r="N539" s="57">
        <f t="shared" si="79"/>
        <v>2.580646593491713E-3</v>
      </c>
      <c r="O539" s="57">
        <f t="shared" si="73"/>
        <v>3.7467174979101234E-3</v>
      </c>
      <c r="Y539" s="61">
        <v>44378</v>
      </c>
      <c r="Z539" s="57">
        <f t="shared" si="74"/>
        <v>8.2614853127180136E-3</v>
      </c>
      <c r="AA539" s="57">
        <f t="shared" si="75"/>
        <v>-4.6639164142312367E-3</v>
      </c>
      <c r="AB539" s="57">
        <f t="shared" si="76"/>
        <v>1.3616104904766788E-2</v>
      </c>
      <c r="AC539" s="57">
        <f t="shared" si="77"/>
        <v>-8.1013266525584941E-3</v>
      </c>
      <c r="AD539" s="57">
        <f t="shared" si="78"/>
        <v>1.6012885522592678E-3</v>
      </c>
    </row>
    <row r="540" spans="1:30" x14ac:dyDescent="0.35">
      <c r="A540" s="61">
        <v>44377</v>
      </c>
      <c r="B540">
        <v>200.02</v>
      </c>
      <c r="C540">
        <v>226.57</v>
      </c>
      <c r="D540">
        <v>104.74</v>
      </c>
      <c r="E540">
        <v>93.93</v>
      </c>
      <c r="F540">
        <v>270.89999999999998</v>
      </c>
      <c r="I540" s="61">
        <v>44377</v>
      </c>
      <c r="J540" s="57">
        <f t="shared" si="79"/>
        <v>-1.2490945689622493E-3</v>
      </c>
      <c r="K540" s="57">
        <f t="shared" si="79"/>
        <v>-1.5435845090036812E-3</v>
      </c>
      <c r="L540" s="57">
        <f t="shared" si="79"/>
        <v>9.4005488431530473E-3</v>
      </c>
      <c r="M540" s="57">
        <f t="shared" si="79"/>
        <v>4.8087760002754339E-2</v>
      </c>
      <c r="N540" s="57">
        <f t="shared" si="79"/>
        <v>-1.8439983097193683E-3</v>
      </c>
      <c r="O540" s="57">
        <f t="shared" si="73"/>
        <v>2.6132216171970888E-3</v>
      </c>
      <c r="Y540" s="61">
        <v>44377</v>
      </c>
      <c r="Z540" s="57">
        <f t="shared" si="74"/>
        <v>-3.4318281315820474E-3</v>
      </c>
      <c r="AA540" s="57">
        <f t="shared" si="75"/>
        <v>-3.5558000721462903E-3</v>
      </c>
      <c r="AB540" s="57">
        <f t="shared" si="76"/>
        <v>9.0794762658133014E-3</v>
      </c>
      <c r="AC540" s="57">
        <f t="shared" si="77"/>
        <v>4.6608974110689337E-2</v>
      </c>
      <c r="AD540" s="57">
        <f t="shared" si="78"/>
        <v>-2.8233563509518136E-3</v>
      </c>
    </row>
    <row r="541" spans="1:30" x14ac:dyDescent="0.35">
      <c r="A541" s="61">
        <v>44376</v>
      </c>
      <c r="B541">
        <v>200.27</v>
      </c>
      <c r="C541">
        <v>226.92</v>
      </c>
      <c r="D541">
        <v>103.76</v>
      </c>
      <c r="E541">
        <v>89.52</v>
      </c>
      <c r="F541">
        <v>271.39999999999998</v>
      </c>
      <c r="I541" s="61">
        <v>44376</v>
      </c>
      <c r="J541" s="57">
        <f t="shared" si="79"/>
        <v>2.0993709599996433E-3</v>
      </c>
      <c r="K541" s="57">
        <f t="shared" si="79"/>
        <v>-1.1610461429113463E-2</v>
      </c>
      <c r="L541" s="57">
        <f t="shared" si="79"/>
        <v>-2.2142006639528475E-3</v>
      </c>
      <c r="M541" s="57">
        <f t="shared" si="79"/>
        <v>2.7634827637323171E-2</v>
      </c>
      <c r="N541" s="57">
        <f t="shared" si="79"/>
        <v>9.9238020967312331E-3</v>
      </c>
      <c r="O541" s="57">
        <f t="shared" si="73"/>
        <v>-4.701687983951733E-3</v>
      </c>
      <c r="Y541" s="61">
        <v>44376</v>
      </c>
      <c r="Z541" s="57">
        <f t="shared" si="74"/>
        <v>-8.3362602620154751E-5</v>
      </c>
      <c r="AA541" s="57">
        <f t="shared" si="75"/>
        <v>-1.3622676992256071E-2</v>
      </c>
      <c r="AB541" s="57">
        <f t="shared" si="76"/>
        <v>-2.5352732412925925E-3</v>
      </c>
      <c r="AC541" s="57">
        <f t="shared" si="77"/>
        <v>2.6156041745258173E-2</v>
      </c>
      <c r="AD541" s="57">
        <f t="shared" si="78"/>
        <v>8.9444440554987872E-3</v>
      </c>
    </row>
    <row r="542" spans="1:30" x14ac:dyDescent="0.35">
      <c r="A542" s="61">
        <v>44375</v>
      </c>
      <c r="B542">
        <v>199.85</v>
      </c>
      <c r="C542">
        <v>229.57</v>
      </c>
      <c r="D542">
        <v>103.99</v>
      </c>
      <c r="E542">
        <v>87.08</v>
      </c>
      <c r="F542">
        <v>268.72000000000003</v>
      </c>
      <c r="I542" s="61">
        <v>44375</v>
      </c>
      <c r="J542" s="57">
        <f t="shared" si="79"/>
        <v>4.8912763628396513E-2</v>
      </c>
      <c r="K542" s="57">
        <f t="shared" si="79"/>
        <v>2.4740529406787358E-2</v>
      </c>
      <c r="L542" s="57">
        <f t="shared" si="79"/>
        <v>-3.1333908964511416E-2</v>
      </c>
      <c r="M542" s="57">
        <f t="shared" si="79"/>
        <v>1.6908335649546569E-2</v>
      </c>
      <c r="N542" s="57">
        <f t="shared" si="79"/>
        <v>1.3864650467547403E-2</v>
      </c>
      <c r="O542" s="57">
        <f t="shared" si="73"/>
        <v>1.6489461709735448E-2</v>
      </c>
      <c r="Y542" s="61">
        <v>44375</v>
      </c>
      <c r="Z542" s="57">
        <f t="shared" si="74"/>
        <v>4.6730030065776716E-2</v>
      </c>
      <c r="AA542" s="57">
        <f t="shared" si="75"/>
        <v>2.2728313843644748E-2</v>
      </c>
      <c r="AB542" s="57">
        <f t="shared" si="76"/>
        <v>-3.165498154185116E-2</v>
      </c>
      <c r="AC542" s="57">
        <f t="shared" si="77"/>
        <v>1.542954975748157E-2</v>
      </c>
      <c r="AD542" s="57">
        <f t="shared" si="78"/>
        <v>1.2885292426314957E-2</v>
      </c>
    </row>
    <row r="543" spans="1:30" x14ac:dyDescent="0.35">
      <c r="A543" s="61">
        <v>44372</v>
      </c>
      <c r="B543">
        <v>190.31</v>
      </c>
      <c r="C543">
        <v>223.96</v>
      </c>
      <c r="D543">
        <v>107.3</v>
      </c>
      <c r="E543">
        <v>85.62</v>
      </c>
      <c r="F543">
        <v>265.02</v>
      </c>
      <c r="I543" s="61">
        <v>44372</v>
      </c>
      <c r="J543" s="57">
        <f t="shared" si="79"/>
        <v>-9.1014332629778052E-3</v>
      </c>
      <c r="K543" s="57">
        <f t="shared" si="79"/>
        <v>-1.1763013766140838E-2</v>
      </c>
      <c r="L543" s="57">
        <f t="shared" si="79"/>
        <v>1.4922591838385738E-3</v>
      </c>
      <c r="M543" s="57">
        <f t="shared" si="79"/>
        <v>-5.5905107168849758E-3</v>
      </c>
      <c r="N543" s="57">
        <f t="shared" si="79"/>
        <v>-6.281640335425844E-3</v>
      </c>
      <c r="O543" s="57">
        <f t="shared" si="73"/>
        <v>-7.8742099494163598E-3</v>
      </c>
      <c r="Y543" s="61">
        <v>44372</v>
      </c>
      <c r="Z543" s="57">
        <f t="shared" si="74"/>
        <v>-1.1284166825597602E-2</v>
      </c>
      <c r="AA543" s="57">
        <f t="shared" si="75"/>
        <v>-1.3775229329283446E-2</v>
      </c>
      <c r="AB543" s="57">
        <f t="shared" si="76"/>
        <v>1.1711866064988289E-3</v>
      </c>
      <c r="AC543" s="57">
        <f t="shared" si="77"/>
        <v>-7.0692966089499747E-3</v>
      </c>
      <c r="AD543" s="57">
        <f t="shared" si="78"/>
        <v>-7.260998376658289E-3</v>
      </c>
    </row>
    <row r="544" spans="1:30" x14ac:dyDescent="0.35">
      <c r="A544" s="61">
        <v>44371</v>
      </c>
      <c r="B544">
        <v>192.05</v>
      </c>
      <c r="C544">
        <v>226.61</v>
      </c>
      <c r="D544">
        <v>107.14</v>
      </c>
      <c r="E544">
        <v>86.1</v>
      </c>
      <c r="F544">
        <v>266.69</v>
      </c>
      <c r="I544" s="61">
        <v>44371</v>
      </c>
      <c r="J544" s="57">
        <f t="shared" si="79"/>
        <v>7.7361736516292036E-3</v>
      </c>
      <c r="K544" s="57">
        <f t="shared" si="79"/>
        <v>3.4798222256536442E-2</v>
      </c>
      <c r="L544" s="57">
        <f t="shared" si="79"/>
        <v>8.1533650682105441E-3</v>
      </c>
      <c r="M544" s="57">
        <f t="shared" si="79"/>
        <v>2.6837768936759758E-2</v>
      </c>
      <c r="N544" s="57">
        <f t="shared" si="79"/>
        <v>5.3387599547988921E-3</v>
      </c>
      <c r="O544" s="57">
        <f t="shared" si="73"/>
        <v>2.2117331931157884E-2</v>
      </c>
      <c r="Y544" s="61">
        <v>44371</v>
      </c>
      <c r="Z544" s="57">
        <f t="shared" si="74"/>
        <v>5.5534400890094055E-3</v>
      </c>
      <c r="AA544" s="57">
        <f t="shared" si="75"/>
        <v>3.2786006693393835E-2</v>
      </c>
      <c r="AB544" s="57">
        <f t="shared" si="76"/>
        <v>7.8322924908707982E-3</v>
      </c>
      <c r="AC544" s="57">
        <f t="shared" si="77"/>
        <v>2.535898304469476E-2</v>
      </c>
      <c r="AD544" s="57">
        <f t="shared" si="78"/>
        <v>4.359401913566447E-3</v>
      </c>
    </row>
    <row r="545" spans="1:30" x14ac:dyDescent="0.35">
      <c r="A545" s="61">
        <v>44370</v>
      </c>
      <c r="B545">
        <v>190.57</v>
      </c>
      <c r="C545">
        <v>218.86</v>
      </c>
      <c r="D545">
        <v>106.27</v>
      </c>
      <c r="E545">
        <v>83.82</v>
      </c>
      <c r="F545">
        <v>265.27</v>
      </c>
      <c r="I545" s="61">
        <v>44370</v>
      </c>
      <c r="J545" s="57">
        <f t="shared" si="79"/>
        <v>8.9606334325297837E-3</v>
      </c>
      <c r="K545" s="57">
        <f t="shared" si="79"/>
        <v>5.1375061126329717E-2</v>
      </c>
      <c r="L545" s="57">
        <f t="shared" si="79"/>
        <v>-1.222551522940319E-3</v>
      </c>
      <c r="M545" s="57">
        <f t="shared" si="79"/>
        <v>2.8673854771560339E-3</v>
      </c>
      <c r="N545" s="57">
        <f t="shared" si="79"/>
        <v>-9.0432953900393745E-4</v>
      </c>
      <c r="O545" s="57">
        <f t="shared" si="73"/>
        <v>2.7669017473910627E-2</v>
      </c>
      <c r="Y545" s="61">
        <v>44370</v>
      </c>
      <c r="Z545" s="57">
        <f t="shared" si="74"/>
        <v>6.7778998699099856E-3</v>
      </c>
      <c r="AA545" s="57">
        <f t="shared" si="75"/>
        <v>4.936284556318711E-2</v>
      </c>
      <c r="AB545" s="57">
        <f t="shared" si="76"/>
        <v>-1.5436241002800642E-3</v>
      </c>
      <c r="AC545" s="57">
        <f t="shared" si="77"/>
        <v>1.3885995850910348E-3</v>
      </c>
      <c r="AD545" s="57">
        <f t="shared" si="78"/>
        <v>-1.8836875802363826E-3</v>
      </c>
    </row>
    <row r="546" spans="1:30" x14ac:dyDescent="0.35">
      <c r="A546" s="61">
        <v>44369</v>
      </c>
      <c r="B546">
        <v>188.87</v>
      </c>
      <c r="C546">
        <v>207.9</v>
      </c>
      <c r="D546">
        <v>106.4</v>
      </c>
      <c r="E546">
        <v>83.58</v>
      </c>
      <c r="F546">
        <v>265.51</v>
      </c>
      <c r="I546" s="61">
        <v>44369</v>
      </c>
      <c r="J546" s="57">
        <f t="shared" si="79"/>
        <v>2.4656874360985237E-2</v>
      </c>
      <c r="K546" s="57">
        <f t="shared" si="79"/>
        <v>4.6282986871626387E-3</v>
      </c>
      <c r="L546" s="57">
        <f t="shared" si="79"/>
        <v>3.2948958968527058E-3</v>
      </c>
      <c r="M546" s="57">
        <f t="shared" si="79"/>
        <v>1.1915649197143708E-2</v>
      </c>
      <c r="N546" s="57">
        <f t="shared" si="79"/>
        <v>1.0906307219117407E-2</v>
      </c>
      <c r="O546" s="57">
        <f t="shared" si="73"/>
        <v>8.8409325266151292E-3</v>
      </c>
      <c r="Y546" s="61">
        <v>44369</v>
      </c>
      <c r="Z546" s="57">
        <f t="shared" si="74"/>
        <v>2.247414079836544E-2</v>
      </c>
      <c r="AA546" s="57">
        <f t="shared" si="75"/>
        <v>2.6160831240200299E-3</v>
      </c>
      <c r="AB546" s="57">
        <f t="shared" si="76"/>
        <v>2.9738233195129608E-3</v>
      </c>
      <c r="AC546" s="57">
        <f t="shared" si="77"/>
        <v>1.0436863305078708E-2</v>
      </c>
      <c r="AD546" s="57">
        <f t="shared" si="78"/>
        <v>9.9269491778849611E-3</v>
      </c>
    </row>
    <row r="547" spans="1:30" x14ac:dyDescent="0.35">
      <c r="A547" s="61">
        <v>44368</v>
      </c>
      <c r="B547">
        <v>184.27</v>
      </c>
      <c r="C547">
        <v>206.94</v>
      </c>
      <c r="D547">
        <v>106.05</v>
      </c>
      <c r="E547">
        <v>82.59</v>
      </c>
      <c r="F547">
        <v>262.63</v>
      </c>
      <c r="I547" s="61">
        <v>44368</v>
      </c>
      <c r="J547" s="57">
        <f t="shared" si="79"/>
        <v>-1.1439179396942558E-2</v>
      </c>
      <c r="K547" s="57">
        <f t="shared" si="79"/>
        <v>-4.0028024798902167E-3</v>
      </c>
      <c r="L547" s="57">
        <f t="shared" si="79"/>
        <v>2.8890473053714769E-2</v>
      </c>
      <c r="M547" s="57">
        <f t="shared" si="79"/>
        <v>-2.4636500756518659E-2</v>
      </c>
      <c r="N547" s="57">
        <f t="shared" si="79"/>
        <v>1.2259280838310032E-2</v>
      </c>
      <c r="O547" s="57">
        <f t="shared" si="73"/>
        <v>1.6872877451884827E-3</v>
      </c>
      <c r="Y547" s="61">
        <v>44368</v>
      </c>
      <c r="Z547" s="57">
        <f t="shared" si="74"/>
        <v>-1.3621912959562357E-2</v>
      </c>
      <c r="AA547" s="57">
        <f t="shared" si="75"/>
        <v>-6.015018043032826E-3</v>
      </c>
      <c r="AB547" s="57">
        <f t="shared" si="76"/>
        <v>2.8569400476375025E-2</v>
      </c>
      <c r="AC547" s="57">
        <f t="shared" si="77"/>
        <v>-2.6115286648583657E-2</v>
      </c>
      <c r="AD547" s="57">
        <f t="shared" si="78"/>
        <v>1.1279922797077586E-2</v>
      </c>
    </row>
    <row r="548" spans="1:30" x14ac:dyDescent="0.35">
      <c r="A548" s="61">
        <v>44365</v>
      </c>
      <c r="B548">
        <v>186.39</v>
      </c>
      <c r="C548">
        <v>207.77</v>
      </c>
      <c r="D548">
        <v>103.03</v>
      </c>
      <c r="E548">
        <v>84.65</v>
      </c>
      <c r="F548">
        <v>259.43</v>
      </c>
      <c r="I548" s="61">
        <v>44365</v>
      </c>
      <c r="J548" s="57">
        <f t="shared" si="79"/>
        <v>-9.6525104019542021E-4</v>
      </c>
      <c r="K548" s="57">
        <f t="shared" si="79"/>
        <v>1.0839689973777303E-2</v>
      </c>
      <c r="L548" s="57">
        <f t="shared" si="79"/>
        <v>-3.8462618213201905E-2</v>
      </c>
      <c r="M548" s="57">
        <f t="shared" si="79"/>
        <v>1.0637670171620979E-3</v>
      </c>
      <c r="N548" s="57">
        <f t="shared" si="79"/>
        <v>-5.6502754439891863E-3</v>
      </c>
      <c r="O548" s="57">
        <f t="shared" si="73"/>
        <v>-3.4386186229040908E-3</v>
      </c>
      <c r="Y548" s="61">
        <v>44365</v>
      </c>
      <c r="Z548" s="57">
        <f t="shared" si="74"/>
        <v>-3.1479846028152183E-3</v>
      </c>
      <c r="AA548" s="57">
        <f t="shared" si="75"/>
        <v>8.8274744106346947E-3</v>
      </c>
      <c r="AB548" s="57">
        <f t="shared" si="76"/>
        <v>-3.8783690790541649E-2</v>
      </c>
      <c r="AC548" s="57">
        <f t="shared" si="77"/>
        <v>-4.1501887490290128E-4</v>
      </c>
      <c r="AD548" s="57">
        <f t="shared" si="78"/>
        <v>-6.6296334852216313E-3</v>
      </c>
    </row>
    <row r="549" spans="1:30" x14ac:dyDescent="0.35">
      <c r="A549" s="61">
        <v>44364</v>
      </c>
      <c r="B549">
        <v>186.57</v>
      </c>
      <c r="C549">
        <v>205.53</v>
      </c>
      <c r="D549">
        <v>107.07</v>
      </c>
      <c r="E549">
        <v>84.56</v>
      </c>
      <c r="F549">
        <v>260.89999999999998</v>
      </c>
      <c r="I549" s="61">
        <v>44364</v>
      </c>
      <c r="J549" s="57">
        <f t="shared" si="79"/>
        <v>4.6461313488291731E-2</v>
      </c>
      <c r="K549" s="57">
        <f t="shared" si="79"/>
        <v>1.9207271057121906E-2</v>
      </c>
      <c r="L549" s="57">
        <f t="shared" si="79"/>
        <v>-2.3993030601938938E-2</v>
      </c>
      <c r="M549" s="57">
        <f t="shared" si="79"/>
        <v>5.4060651334956772E-2</v>
      </c>
      <c r="N549" s="57">
        <f t="shared" si="79"/>
        <v>1.3583600077163881E-2</v>
      </c>
      <c r="O549" s="57">
        <f t="shared" si="73"/>
        <v>1.606102673865481E-2</v>
      </c>
      <c r="Y549" s="61">
        <v>44364</v>
      </c>
      <c r="Z549" s="57">
        <f t="shared" si="74"/>
        <v>4.4278579925671933E-2</v>
      </c>
      <c r="AA549" s="57">
        <f t="shared" si="75"/>
        <v>1.7195055493979296E-2</v>
      </c>
      <c r="AB549" s="57">
        <f t="shared" si="76"/>
        <v>-2.4314103179278682E-2</v>
      </c>
      <c r="AC549" s="57">
        <f t="shared" si="77"/>
        <v>5.258186544289177E-2</v>
      </c>
      <c r="AD549" s="57">
        <f t="shared" si="78"/>
        <v>1.2604242035931435E-2</v>
      </c>
    </row>
    <row r="550" spans="1:30" x14ac:dyDescent="0.35">
      <c r="A550" s="61">
        <v>44363</v>
      </c>
      <c r="B550">
        <v>178.1</v>
      </c>
      <c r="C550">
        <v>201.62</v>
      </c>
      <c r="D550">
        <v>109.67</v>
      </c>
      <c r="E550">
        <v>80.11</v>
      </c>
      <c r="F550">
        <v>257.38</v>
      </c>
      <c r="I550" s="61">
        <v>44363</v>
      </c>
      <c r="J550" s="57">
        <f t="shared" si="79"/>
        <v>1.236024653120273E-3</v>
      </c>
      <c r="K550" s="57">
        <f t="shared" si="79"/>
        <v>9.1179227139380238E-3</v>
      </c>
      <c r="L550" s="57">
        <f t="shared" si="79"/>
        <v>-5.7280694873392858E-3</v>
      </c>
      <c r="M550" s="57">
        <f t="shared" si="79"/>
        <v>-4.4837539310160655E-3</v>
      </c>
      <c r="N550" s="57">
        <f t="shared" si="79"/>
        <v>-3.8003690987532071E-3</v>
      </c>
      <c r="O550" s="57">
        <f t="shared" si="73"/>
        <v>3.3194595203159829E-3</v>
      </c>
      <c r="Y550" s="61">
        <v>44363</v>
      </c>
      <c r="Z550" s="57">
        <f t="shared" si="74"/>
        <v>-9.4670890949952505E-4</v>
      </c>
      <c r="AA550" s="57">
        <f t="shared" si="75"/>
        <v>7.1057071507954154E-3</v>
      </c>
      <c r="AB550" s="57">
        <f t="shared" si="76"/>
        <v>-6.0491420646790308E-3</v>
      </c>
      <c r="AC550" s="57">
        <f t="shared" si="77"/>
        <v>-5.9625398230810644E-3</v>
      </c>
      <c r="AD550" s="57">
        <f t="shared" si="78"/>
        <v>-4.7797271399856525E-3</v>
      </c>
    </row>
    <row r="551" spans="1:30" x14ac:dyDescent="0.35">
      <c r="A551" s="61">
        <v>44362</v>
      </c>
      <c r="B551">
        <v>177.88</v>
      </c>
      <c r="C551">
        <v>199.79</v>
      </c>
      <c r="D551">
        <v>110.3</v>
      </c>
      <c r="E551">
        <v>80.47</v>
      </c>
      <c r="F551">
        <v>258.36</v>
      </c>
      <c r="I551" s="61">
        <v>44362</v>
      </c>
      <c r="J551" s="57">
        <f t="shared" si="79"/>
        <v>-1.2902684096227204E-2</v>
      </c>
      <c r="K551" s="57">
        <f t="shared" si="79"/>
        <v>-3.0123799121886279E-2</v>
      </c>
      <c r="L551" s="57">
        <f t="shared" si="79"/>
        <v>2.1350515500407709E-2</v>
      </c>
      <c r="M551" s="57">
        <f t="shared" si="79"/>
        <v>-1.3331884908981344E-2</v>
      </c>
      <c r="N551" s="57">
        <f t="shared" si="79"/>
        <v>-5.9045034058865563E-3</v>
      </c>
      <c r="O551" s="57">
        <f t="shared" si="73"/>
        <v>-1.3770447670280073E-2</v>
      </c>
      <c r="Y551" s="61">
        <v>44362</v>
      </c>
      <c r="Z551" s="57">
        <f t="shared" si="74"/>
        <v>-1.5085417658847002E-2</v>
      </c>
      <c r="AA551" s="57">
        <f t="shared" si="75"/>
        <v>-3.2136014685028885E-2</v>
      </c>
      <c r="AB551" s="57">
        <f t="shared" si="76"/>
        <v>2.1029442923067965E-2</v>
      </c>
      <c r="AC551" s="57">
        <f t="shared" si="77"/>
        <v>-1.4810670801046344E-2</v>
      </c>
      <c r="AD551" s="57">
        <f t="shared" si="78"/>
        <v>-6.8838614471190013E-3</v>
      </c>
    </row>
    <row r="552" spans="1:30" x14ac:dyDescent="0.35">
      <c r="A552" s="61">
        <v>44361</v>
      </c>
      <c r="B552">
        <v>180.19</v>
      </c>
      <c r="C552">
        <v>205.9</v>
      </c>
      <c r="D552">
        <v>107.97</v>
      </c>
      <c r="E552">
        <v>81.55</v>
      </c>
      <c r="F552">
        <v>259.89</v>
      </c>
      <c r="I552" s="61">
        <v>44361</v>
      </c>
      <c r="J552" s="57">
        <f t="shared" si="79"/>
        <v>1.0824790444317499E-2</v>
      </c>
      <c r="K552" s="57">
        <f t="shared" si="79"/>
        <v>1.270789339944277E-2</v>
      </c>
      <c r="L552" s="57">
        <f t="shared" si="79"/>
        <v>5.5586438340674677E-4</v>
      </c>
      <c r="M552" s="57">
        <f t="shared" si="79"/>
        <v>2.9473188472766438E-3</v>
      </c>
      <c r="N552" s="57">
        <f t="shared" si="79"/>
        <v>7.7253271535015671E-3</v>
      </c>
      <c r="O552" s="57">
        <f t="shared" si="73"/>
        <v>9.1195231085812976E-3</v>
      </c>
      <c r="Y552" s="61">
        <v>44361</v>
      </c>
      <c r="Z552" s="57">
        <f t="shared" si="74"/>
        <v>8.6420568816976996E-3</v>
      </c>
      <c r="AA552" s="57">
        <f t="shared" si="75"/>
        <v>1.0695677836300162E-2</v>
      </c>
      <c r="AB552" s="57">
        <f t="shared" si="76"/>
        <v>2.347918060670017E-4</v>
      </c>
      <c r="AC552" s="57">
        <f t="shared" si="77"/>
        <v>1.4685329552116446E-3</v>
      </c>
      <c r="AD552" s="57">
        <f t="shared" si="78"/>
        <v>6.745969112269122E-3</v>
      </c>
    </row>
    <row r="553" spans="1:30" x14ac:dyDescent="0.35">
      <c r="A553" s="61">
        <v>44358</v>
      </c>
      <c r="B553">
        <v>178.25</v>
      </c>
      <c r="C553">
        <v>203.3</v>
      </c>
      <c r="D553">
        <v>107.91</v>
      </c>
      <c r="E553">
        <v>81.31</v>
      </c>
      <c r="F553">
        <v>257.89</v>
      </c>
      <c r="I553" s="61">
        <v>44358</v>
      </c>
      <c r="J553" s="57">
        <f t="shared" si="79"/>
        <v>2.2696009653772047E-2</v>
      </c>
      <c r="K553" s="57">
        <f t="shared" si="79"/>
        <v>-3.4425947668290666E-4</v>
      </c>
      <c r="L553" s="57">
        <f t="shared" si="79"/>
        <v>-4.6227892975580958E-3</v>
      </c>
      <c r="M553" s="57">
        <f t="shared" si="79"/>
        <v>-3.0699354865082818E-3</v>
      </c>
      <c r="N553" s="57">
        <f t="shared" si="79"/>
        <v>2.5236361499944788E-3</v>
      </c>
      <c r="O553" s="57">
        <f t="shared" si="73"/>
        <v>3.3713848632388088E-3</v>
      </c>
      <c r="Y553" s="61">
        <v>44358</v>
      </c>
      <c r="Z553" s="57">
        <f t="shared" si="74"/>
        <v>2.0513276091152249E-2</v>
      </c>
      <c r="AA553" s="57">
        <f t="shared" si="75"/>
        <v>-2.3564750398255155E-3</v>
      </c>
      <c r="AB553" s="57">
        <f t="shared" si="76"/>
        <v>-4.9438618748978407E-3</v>
      </c>
      <c r="AC553" s="57">
        <f t="shared" si="77"/>
        <v>-4.5487213785732807E-3</v>
      </c>
      <c r="AD553" s="57">
        <f t="shared" si="78"/>
        <v>1.5442781087620335E-3</v>
      </c>
    </row>
    <row r="554" spans="1:30" x14ac:dyDescent="0.35">
      <c r="A554" s="61">
        <v>44357</v>
      </c>
      <c r="B554">
        <v>174.25</v>
      </c>
      <c r="C554">
        <v>203.37</v>
      </c>
      <c r="D554">
        <v>108.41</v>
      </c>
      <c r="E554">
        <v>81.56</v>
      </c>
      <c r="F554">
        <v>257.24</v>
      </c>
      <c r="I554" s="61">
        <v>44357</v>
      </c>
      <c r="J554" s="57">
        <f t="shared" si="79"/>
        <v>3.8524614245343809E-3</v>
      </c>
      <c r="K554" s="57">
        <f t="shared" si="79"/>
        <v>1.8761717689078052E-2</v>
      </c>
      <c r="L554" s="57">
        <f t="shared" si="79"/>
        <v>5.8282231678497753E-3</v>
      </c>
      <c r="M554" s="57">
        <f t="shared" si="79"/>
        <v>1.9812436074055244E-2</v>
      </c>
      <c r="N554" s="57">
        <f t="shared" si="79"/>
        <v>1.4290711657716349E-2</v>
      </c>
      <c r="O554" s="57">
        <f t="shared" si="73"/>
        <v>1.2739820898407139E-2</v>
      </c>
      <c r="Y554" s="61">
        <v>44357</v>
      </c>
      <c r="Z554" s="57">
        <f t="shared" si="74"/>
        <v>1.6697278619145829E-3</v>
      </c>
      <c r="AA554" s="57">
        <f t="shared" si="75"/>
        <v>1.6749502125935442E-2</v>
      </c>
      <c r="AB554" s="57">
        <f t="shared" si="76"/>
        <v>5.5071505905100303E-3</v>
      </c>
      <c r="AC554" s="57">
        <f t="shared" si="77"/>
        <v>1.8333650181990246E-2</v>
      </c>
      <c r="AD554" s="57">
        <f t="shared" si="78"/>
        <v>1.3311353616483904E-2</v>
      </c>
    </row>
    <row r="555" spans="1:30" x14ac:dyDescent="0.35">
      <c r="A555" s="61">
        <v>44356</v>
      </c>
      <c r="B555">
        <v>173.58</v>
      </c>
      <c r="C555">
        <v>199.59</v>
      </c>
      <c r="D555">
        <v>107.78</v>
      </c>
      <c r="E555">
        <v>79.959999999999994</v>
      </c>
      <c r="F555">
        <v>253.59</v>
      </c>
      <c r="I555" s="61">
        <v>44356</v>
      </c>
      <c r="J555" s="57">
        <f t="shared" si="79"/>
        <v>-5.6872191205894641E-3</v>
      </c>
      <c r="K555" s="57">
        <f t="shared" si="79"/>
        <v>-8.0341758036782118E-3</v>
      </c>
      <c r="L555" s="57">
        <f t="shared" si="79"/>
        <v>-8.7756325043075387E-3</v>
      </c>
      <c r="M555" s="57">
        <f t="shared" si="79"/>
        <v>-1.1563697397662007E-2</v>
      </c>
      <c r="N555" s="57">
        <f t="shared" si="79"/>
        <v>4.030351591263779E-3</v>
      </c>
      <c r="O555" s="57">
        <f t="shared" si="73"/>
        <v>-7.4401663955797857E-3</v>
      </c>
      <c r="Y555" s="61">
        <v>44356</v>
      </c>
      <c r="Z555" s="57">
        <f t="shared" si="74"/>
        <v>-7.869952683209263E-3</v>
      </c>
      <c r="AA555" s="57">
        <f t="shared" si="75"/>
        <v>-1.004639136682082E-2</v>
      </c>
      <c r="AB555" s="57">
        <f t="shared" si="76"/>
        <v>-9.0967050816472845E-3</v>
      </c>
      <c r="AC555" s="57">
        <f t="shared" si="77"/>
        <v>-1.3042483289727007E-2</v>
      </c>
      <c r="AD555" s="57">
        <f t="shared" si="78"/>
        <v>3.050993550031334E-3</v>
      </c>
    </row>
    <row r="556" spans="1:30" x14ac:dyDescent="0.35">
      <c r="A556" s="61">
        <v>44355</v>
      </c>
      <c r="B556">
        <v>174.57</v>
      </c>
      <c r="C556">
        <v>201.2</v>
      </c>
      <c r="D556">
        <v>108.73</v>
      </c>
      <c r="E556">
        <v>80.89</v>
      </c>
      <c r="F556">
        <v>252.57</v>
      </c>
      <c r="I556" s="61">
        <v>44355</v>
      </c>
      <c r="J556" s="57">
        <f t="shared" si="79"/>
        <v>-9.237150865849534E-3</v>
      </c>
      <c r="K556" s="57">
        <f t="shared" si="79"/>
        <v>-2.5315840876573101E-3</v>
      </c>
      <c r="L556" s="57">
        <f t="shared" si="79"/>
        <v>9.054016025801033E-3</v>
      </c>
      <c r="M556" s="57">
        <f t="shared" si="79"/>
        <v>-5.6706266351855073E-3</v>
      </c>
      <c r="N556" s="57">
        <f t="shared" si="79"/>
        <v>-4.8975175896327919E-3</v>
      </c>
      <c r="O556" s="57">
        <f t="shared" si="73"/>
        <v>-1.4867725424766755E-3</v>
      </c>
      <c r="Y556" s="61">
        <v>44355</v>
      </c>
      <c r="Z556" s="57">
        <f t="shared" si="74"/>
        <v>-1.1419884428469331E-2</v>
      </c>
      <c r="AA556" s="57">
        <f t="shared" si="75"/>
        <v>-4.5437996507999186E-3</v>
      </c>
      <c r="AB556" s="57">
        <f t="shared" si="76"/>
        <v>8.7329434484612872E-3</v>
      </c>
      <c r="AC556" s="57">
        <f t="shared" si="77"/>
        <v>-7.1494125272505062E-3</v>
      </c>
      <c r="AD556" s="57">
        <f t="shared" si="78"/>
        <v>-5.8768756308652369E-3</v>
      </c>
    </row>
    <row r="557" spans="1:30" x14ac:dyDescent="0.35">
      <c r="A557" s="61">
        <v>44354</v>
      </c>
      <c r="B557">
        <v>176.19</v>
      </c>
      <c r="C557">
        <v>201.71</v>
      </c>
      <c r="D557">
        <v>107.75</v>
      </c>
      <c r="E557">
        <v>81.349999999999994</v>
      </c>
      <c r="F557">
        <v>253.81</v>
      </c>
      <c r="I557" s="61">
        <v>44354</v>
      </c>
      <c r="J557" s="57">
        <f t="shared" si="79"/>
        <v>2.3297450660386106E-3</v>
      </c>
      <c r="K557" s="57">
        <f t="shared" si="79"/>
        <v>1.0114937132178462E-2</v>
      </c>
      <c r="L557" s="57">
        <f t="shared" si="79"/>
        <v>-6.4755082890261932E-3</v>
      </c>
      <c r="M557" s="57">
        <f t="shared" si="79"/>
        <v>-2.8233002243656879E-3</v>
      </c>
      <c r="N557" s="57">
        <f t="shared" si="79"/>
        <v>1.1970020051768568E-2</v>
      </c>
      <c r="O557" s="57">
        <f t="shared" si="73"/>
        <v>4.4616182512455561E-3</v>
      </c>
      <c r="Y557" s="61">
        <v>44354</v>
      </c>
      <c r="Z557" s="57">
        <f t="shared" si="74"/>
        <v>1.4701150341881256E-4</v>
      </c>
      <c r="AA557" s="57">
        <f t="shared" si="75"/>
        <v>8.1027215690358534E-3</v>
      </c>
      <c r="AB557" s="57">
        <f t="shared" si="76"/>
        <v>-6.7965808663659382E-3</v>
      </c>
      <c r="AC557" s="57">
        <f t="shared" si="77"/>
        <v>-4.3020861164306872E-3</v>
      </c>
      <c r="AD557" s="57">
        <f t="shared" si="78"/>
        <v>1.0990662010536122E-2</v>
      </c>
    </row>
    <row r="558" spans="1:30" x14ac:dyDescent="0.35">
      <c r="A558" s="61">
        <v>44351</v>
      </c>
      <c r="B558">
        <v>175.78</v>
      </c>
      <c r="C558">
        <v>199.68</v>
      </c>
      <c r="D558">
        <v>108.45</v>
      </c>
      <c r="E558">
        <v>81.58</v>
      </c>
      <c r="F558">
        <v>250.79</v>
      </c>
      <c r="I558" s="61">
        <v>44351</v>
      </c>
      <c r="J558" s="57">
        <f t="shared" si="79"/>
        <v>3.5201040896318668E-2</v>
      </c>
      <c r="K558" s="57">
        <f t="shared" si="79"/>
        <v>4.4704471509537734E-2</v>
      </c>
      <c r="L558" s="57">
        <f t="shared" si="79"/>
        <v>7.9615306670656177E-3</v>
      </c>
      <c r="M558" s="57">
        <f t="shared" si="79"/>
        <v>1.6063609961274962E-2</v>
      </c>
      <c r="N558" s="57">
        <f t="shared" si="79"/>
        <v>2.0463956815937118E-2</v>
      </c>
      <c r="O558" s="57">
        <f t="shared" si="73"/>
        <v>3.280611453854558E-2</v>
      </c>
      <c r="Y558" s="61">
        <v>44351</v>
      </c>
      <c r="Z558" s="57">
        <f t="shared" si="74"/>
        <v>3.3018307333698871E-2</v>
      </c>
      <c r="AA558" s="57">
        <f t="shared" si="75"/>
        <v>4.2692255946395127E-2</v>
      </c>
      <c r="AB558" s="57">
        <f t="shared" si="76"/>
        <v>7.6404580897258727E-3</v>
      </c>
      <c r="AC558" s="57">
        <f t="shared" si="77"/>
        <v>1.4584824069209962E-2</v>
      </c>
      <c r="AD558" s="57">
        <f t="shared" si="78"/>
        <v>1.9484598774704674E-2</v>
      </c>
    </row>
    <row r="559" spans="1:30" x14ac:dyDescent="0.35">
      <c r="A559" s="61">
        <v>44350</v>
      </c>
      <c r="B559">
        <v>169.7</v>
      </c>
      <c r="C559">
        <v>190.95</v>
      </c>
      <c r="D559">
        <v>107.59</v>
      </c>
      <c r="E559">
        <v>80.28</v>
      </c>
      <c r="F559">
        <v>245.71</v>
      </c>
      <c r="I559" s="61">
        <v>44350</v>
      </c>
      <c r="J559" s="57">
        <f t="shared" si="79"/>
        <v>1.1378574822031961E-2</v>
      </c>
      <c r="K559" s="57">
        <f t="shared" si="79"/>
        <v>-5.4819408641716298E-2</v>
      </c>
      <c r="L559" s="57">
        <f t="shared" si="79"/>
        <v>-4.5439870461255237E-3</v>
      </c>
      <c r="M559" s="57">
        <f t="shared" si="79"/>
        <v>-2.0832802736801912E-2</v>
      </c>
      <c r="N559" s="57">
        <f t="shared" si="79"/>
        <v>-6.4501957877612448E-3</v>
      </c>
      <c r="O559" s="57">
        <f t="shared" si="73"/>
        <v>-2.7431736553449607E-2</v>
      </c>
      <c r="Y559" s="61">
        <v>44350</v>
      </c>
      <c r="Z559" s="57">
        <f t="shared" si="74"/>
        <v>9.1958412594121616E-3</v>
      </c>
      <c r="AA559" s="57">
        <f t="shared" si="75"/>
        <v>-5.6831624204858905E-2</v>
      </c>
      <c r="AB559" s="57">
        <f t="shared" si="76"/>
        <v>-4.8650596234652687E-3</v>
      </c>
      <c r="AC559" s="57">
        <f t="shared" si="77"/>
        <v>-2.231158862886691E-2</v>
      </c>
      <c r="AD559" s="57">
        <f t="shared" si="78"/>
        <v>-7.4295538289936899E-3</v>
      </c>
    </row>
    <row r="560" spans="1:30" x14ac:dyDescent="0.35">
      <c r="A560" s="61">
        <v>44349</v>
      </c>
      <c r="B560">
        <v>167.78</v>
      </c>
      <c r="C560">
        <v>201.71</v>
      </c>
      <c r="D560">
        <v>108.08</v>
      </c>
      <c r="E560">
        <v>81.97</v>
      </c>
      <c r="F560">
        <v>247.3</v>
      </c>
      <c r="I560" s="61">
        <v>44349</v>
      </c>
      <c r="J560" s="57">
        <f t="shared" si="79"/>
        <v>3.1052944498787989E-2</v>
      </c>
      <c r="K560" s="57">
        <f t="shared" si="79"/>
        <v>-3.0562816216588178E-2</v>
      </c>
      <c r="L560" s="57">
        <f t="shared" si="79"/>
        <v>1.3319248734583808E-2</v>
      </c>
      <c r="M560" s="57">
        <f t="shared" si="79"/>
        <v>1.4252606419582941E-2</v>
      </c>
      <c r="N560" s="57">
        <f t="shared" si="79"/>
        <v>-4.0428543101701521E-4</v>
      </c>
      <c r="O560" s="57">
        <f t="shared" si="73"/>
        <v>-5.7755731475718202E-3</v>
      </c>
      <c r="Y560" s="61">
        <v>44349</v>
      </c>
      <c r="Z560" s="57">
        <f t="shared" si="74"/>
        <v>2.8870210936168192E-2</v>
      </c>
      <c r="AA560" s="57">
        <f t="shared" si="75"/>
        <v>-3.2575031779730784E-2</v>
      </c>
      <c r="AB560" s="57">
        <f t="shared" si="76"/>
        <v>1.2998176157244062E-2</v>
      </c>
      <c r="AC560" s="57">
        <f t="shared" si="77"/>
        <v>1.2773820527517941E-2</v>
      </c>
      <c r="AD560" s="57">
        <f t="shared" si="78"/>
        <v>-1.3836434722494604E-3</v>
      </c>
    </row>
    <row r="561" spans="1:30" x14ac:dyDescent="0.35">
      <c r="A561" s="61">
        <v>44348</v>
      </c>
      <c r="B561">
        <v>162.65</v>
      </c>
      <c r="C561">
        <v>207.97</v>
      </c>
      <c r="D561">
        <v>106.65</v>
      </c>
      <c r="E561">
        <v>80.81</v>
      </c>
      <c r="F561">
        <v>247.4</v>
      </c>
      <c r="I561" s="61">
        <v>44348</v>
      </c>
      <c r="J561" s="57">
        <f t="shared" si="79"/>
        <v>1.2303908042513628E-3</v>
      </c>
      <c r="K561" s="57">
        <f t="shared" si="79"/>
        <v>-2.1134548430696773E-3</v>
      </c>
      <c r="L561" s="57">
        <f t="shared" si="79"/>
        <v>2.7182817940161915E-2</v>
      </c>
      <c r="M561" s="57">
        <f t="shared" si="79"/>
        <v>9.0745852383912716E-3</v>
      </c>
      <c r="N561" s="57">
        <f t="shared" si="79"/>
        <v>-9.173638004136524E-3</v>
      </c>
      <c r="O561" s="57">
        <f t="shared" si="73"/>
        <v>5.2452633457961365E-3</v>
      </c>
      <c r="Y561" s="61">
        <v>44348</v>
      </c>
      <c r="Z561" s="57">
        <f t="shared" si="74"/>
        <v>-9.5234275836843523E-4</v>
      </c>
      <c r="AA561" s="57">
        <f t="shared" si="75"/>
        <v>-4.1256704062122857E-3</v>
      </c>
      <c r="AB561" s="57">
        <f t="shared" si="76"/>
        <v>2.6861745362822171E-2</v>
      </c>
      <c r="AC561" s="57">
        <f t="shared" si="77"/>
        <v>7.5957993463262726E-3</v>
      </c>
      <c r="AD561" s="57">
        <f t="shared" si="78"/>
        <v>-1.015299604536897E-2</v>
      </c>
    </row>
    <row r="562" spans="1:30" x14ac:dyDescent="0.35">
      <c r="A562" s="61">
        <v>44344</v>
      </c>
      <c r="B562">
        <v>162.44999999999999</v>
      </c>
      <c r="C562">
        <v>208.41</v>
      </c>
      <c r="D562">
        <v>103.79</v>
      </c>
      <c r="E562">
        <v>80.08</v>
      </c>
      <c r="F562">
        <v>249.68</v>
      </c>
      <c r="I562" s="61">
        <v>44344</v>
      </c>
      <c r="J562" s="57">
        <f t="shared" si="79"/>
        <v>4.7719638586842458E-2</v>
      </c>
      <c r="K562" s="57">
        <f t="shared" si="79"/>
        <v>-8.932682578348063E-3</v>
      </c>
      <c r="L562" s="57">
        <f t="shared" si="79"/>
        <v>7.5435560815957084E-3</v>
      </c>
      <c r="M562" s="57">
        <f t="shared" si="79"/>
        <v>2.094713814277957E-2</v>
      </c>
      <c r="N562" s="57">
        <f t="shared" si="79"/>
        <v>1.4829959230085934E-3</v>
      </c>
      <c r="O562" s="57">
        <f t="shared" si="73"/>
        <v>7.5701513025470124E-3</v>
      </c>
      <c r="Y562" s="61">
        <v>44344</v>
      </c>
      <c r="Z562" s="57">
        <f t="shared" si="74"/>
        <v>4.5536905024222661E-2</v>
      </c>
      <c r="AA562" s="57">
        <f t="shared" si="75"/>
        <v>-1.0944898141490671E-2</v>
      </c>
      <c r="AB562" s="57">
        <f t="shared" si="76"/>
        <v>7.2224835042559634E-3</v>
      </c>
      <c r="AC562" s="57">
        <f t="shared" si="77"/>
        <v>1.9468352250714572E-2</v>
      </c>
      <c r="AD562" s="57">
        <f t="shared" si="78"/>
        <v>5.0363788177614811E-4</v>
      </c>
    </row>
    <row r="563" spans="1:30" x14ac:dyDescent="0.35">
      <c r="A563" s="61">
        <v>44343</v>
      </c>
      <c r="B563">
        <v>154.88</v>
      </c>
      <c r="C563">
        <v>210.28</v>
      </c>
      <c r="D563">
        <v>103.01</v>
      </c>
      <c r="E563">
        <v>78.42</v>
      </c>
      <c r="F563">
        <v>249.31</v>
      </c>
      <c r="I563" s="61">
        <v>44343</v>
      </c>
      <c r="J563" s="57">
        <f t="shared" si="79"/>
        <v>-1.3595181820041236E-2</v>
      </c>
      <c r="K563" s="57">
        <f t="shared" si="79"/>
        <v>1.8720846263679147E-2</v>
      </c>
      <c r="L563" s="57">
        <f t="shared" si="79"/>
        <v>-1.0718009230762564E-2</v>
      </c>
      <c r="M563" s="57">
        <f t="shared" si="79"/>
        <v>1.0206686265003542E-3</v>
      </c>
      <c r="N563" s="57">
        <f t="shared" si="79"/>
        <v>-8.7061252783603871E-3</v>
      </c>
      <c r="O563" s="57">
        <f t="shared" si="73"/>
        <v>4.093264552391139E-3</v>
      </c>
      <c r="Y563" s="61">
        <v>44343</v>
      </c>
      <c r="Z563" s="57">
        <f t="shared" si="74"/>
        <v>-1.5777915382661035E-2</v>
      </c>
      <c r="AA563" s="57">
        <f t="shared" si="75"/>
        <v>1.6708630700536537E-2</v>
      </c>
      <c r="AB563" s="57">
        <f t="shared" si="76"/>
        <v>-1.103908180810231E-2</v>
      </c>
      <c r="AC563" s="57">
        <f t="shared" si="77"/>
        <v>-4.58117265564645E-4</v>
      </c>
      <c r="AD563" s="57">
        <f t="shared" si="78"/>
        <v>-9.685483319592833E-3</v>
      </c>
    </row>
    <row r="564" spans="1:30" x14ac:dyDescent="0.35">
      <c r="A564" s="61">
        <v>44342</v>
      </c>
      <c r="B564">
        <v>157</v>
      </c>
      <c r="C564">
        <v>206.38</v>
      </c>
      <c r="D564">
        <v>104.12</v>
      </c>
      <c r="E564">
        <v>78.34</v>
      </c>
      <c r="F564">
        <v>251.49</v>
      </c>
      <c r="I564" s="61">
        <v>44342</v>
      </c>
      <c r="J564" s="57">
        <f t="shared" si="79"/>
        <v>3.3175990618008154E-3</v>
      </c>
      <c r="K564" s="57">
        <f t="shared" si="79"/>
        <v>2.3632025875170808E-2</v>
      </c>
      <c r="L564" s="57">
        <f t="shared" si="79"/>
        <v>2.4039628866445117E-3</v>
      </c>
      <c r="M564" s="57">
        <f t="shared" si="79"/>
        <v>6.1459860553755514E-3</v>
      </c>
      <c r="N564" s="57">
        <f t="shared" si="79"/>
        <v>-9.1413134085714361E-4</v>
      </c>
      <c r="O564" s="57">
        <f t="shared" si="73"/>
        <v>1.3372134479984955E-2</v>
      </c>
      <c r="Y564" s="61">
        <v>44342</v>
      </c>
      <c r="Z564" s="57">
        <f t="shared" si="74"/>
        <v>1.1348654991810174E-3</v>
      </c>
      <c r="AA564" s="57">
        <f t="shared" si="75"/>
        <v>2.1619810312028198E-2</v>
      </c>
      <c r="AB564" s="57">
        <f t="shared" si="76"/>
        <v>2.0828903093047667E-3</v>
      </c>
      <c r="AC564" s="57">
        <f t="shared" si="77"/>
        <v>4.6672001633105524E-3</v>
      </c>
      <c r="AD564" s="57">
        <f t="shared" si="78"/>
        <v>-1.8934893820895889E-3</v>
      </c>
    </row>
    <row r="565" spans="1:30" x14ac:dyDescent="0.35">
      <c r="A565" s="61">
        <v>44341</v>
      </c>
      <c r="B565">
        <v>156.47999999999999</v>
      </c>
      <c r="C565">
        <v>201.56</v>
      </c>
      <c r="D565">
        <v>103.87</v>
      </c>
      <c r="E565">
        <v>77.86</v>
      </c>
      <c r="F565">
        <v>251.72</v>
      </c>
      <c r="I565" s="61">
        <v>44341</v>
      </c>
      <c r="J565" s="57">
        <f t="shared" si="79"/>
        <v>2.3032639740928683E-3</v>
      </c>
      <c r="K565" s="57">
        <f t="shared" si="79"/>
        <v>-2.9228922743825001E-3</v>
      </c>
      <c r="L565" s="57">
        <f t="shared" si="79"/>
        <v>-1.6518254032440928E-2</v>
      </c>
      <c r="M565" s="57">
        <f t="shared" si="79"/>
        <v>5.4088992139882065E-3</v>
      </c>
      <c r="N565" s="57">
        <f t="shared" si="79"/>
        <v>3.741297896340983E-3</v>
      </c>
      <c r="O565" s="57">
        <f t="shared" si="73"/>
        <v>-4.3987226269824172E-3</v>
      </c>
      <c r="Y565" s="61">
        <v>44341</v>
      </c>
      <c r="Z565" s="57">
        <f t="shared" si="74"/>
        <v>1.2053041147307023E-4</v>
      </c>
      <c r="AA565" s="57">
        <f t="shared" si="75"/>
        <v>-4.9351078375251094E-3</v>
      </c>
      <c r="AB565" s="57">
        <f t="shared" si="76"/>
        <v>-1.6839326609780672E-2</v>
      </c>
      <c r="AC565" s="57">
        <f t="shared" si="77"/>
        <v>3.9301133219232075E-3</v>
      </c>
      <c r="AD565" s="57">
        <f t="shared" si="78"/>
        <v>2.7619398551085375E-3</v>
      </c>
    </row>
    <row r="566" spans="1:30" x14ac:dyDescent="0.35">
      <c r="A566" s="61">
        <v>44340</v>
      </c>
      <c r="B566">
        <v>156.12</v>
      </c>
      <c r="C566">
        <v>202.15</v>
      </c>
      <c r="D566">
        <v>105.6</v>
      </c>
      <c r="E566">
        <v>77.44</v>
      </c>
      <c r="F566">
        <v>250.78</v>
      </c>
      <c r="I566" s="61">
        <v>44340</v>
      </c>
      <c r="J566" s="57">
        <f t="shared" si="79"/>
        <v>4.0523123822302325E-2</v>
      </c>
      <c r="K566" s="57">
        <f t="shared" si="79"/>
        <v>4.3060874571473048E-2</v>
      </c>
      <c r="L566" s="57">
        <f t="shared" si="79"/>
        <v>1.4114291145796426E-2</v>
      </c>
      <c r="M566" s="57">
        <f t="shared" si="79"/>
        <v>3.4926624988097532E-3</v>
      </c>
      <c r="N566" s="57">
        <f t="shared" si="79"/>
        <v>2.2624213288370842E-2</v>
      </c>
      <c r="O566" s="57">
        <f t="shared" si="73"/>
        <v>3.4075063307537415E-2</v>
      </c>
      <c r="Y566" s="61">
        <v>44340</v>
      </c>
      <c r="Z566" s="57">
        <f t="shared" si="74"/>
        <v>3.8340390259682527E-2</v>
      </c>
      <c r="AA566" s="57">
        <f t="shared" si="75"/>
        <v>4.1048659008330442E-2</v>
      </c>
      <c r="AB566" s="57">
        <f t="shared" si="76"/>
        <v>1.379321856845668E-2</v>
      </c>
      <c r="AC566" s="57">
        <f t="shared" si="77"/>
        <v>2.0138766067447538E-3</v>
      </c>
      <c r="AD566" s="57">
        <f t="shared" si="78"/>
        <v>2.1644855247138398E-2</v>
      </c>
    </row>
    <row r="567" spans="1:30" x14ac:dyDescent="0.35">
      <c r="A567" s="61">
        <v>44337</v>
      </c>
      <c r="B567">
        <v>149.91999999999999</v>
      </c>
      <c r="C567">
        <v>193.63</v>
      </c>
      <c r="D567">
        <v>104.12</v>
      </c>
      <c r="E567">
        <v>77.17</v>
      </c>
      <c r="F567">
        <v>245.17</v>
      </c>
      <c r="I567" s="61">
        <v>44337</v>
      </c>
      <c r="J567" s="57">
        <f t="shared" si="79"/>
        <v>2.560518200355099E-2</v>
      </c>
      <c r="K567" s="57">
        <f t="shared" si="79"/>
        <v>-1.0071510034119602E-2</v>
      </c>
      <c r="L567" s="57">
        <f t="shared" si="79"/>
        <v>5.3929252430276768E-3</v>
      </c>
      <c r="M567" s="57">
        <f t="shared" si="79"/>
        <v>-1.1466981282957206E-2</v>
      </c>
      <c r="N567" s="57">
        <f t="shared" si="79"/>
        <v>-5.3290068143913806E-3</v>
      </c>
      <c r="O567" s="57">
        <f t="shared" si="73"/>
        <v>7.1944173518233658E-4</v>
      </c>
      <c r="Y567" s="61">
        <v>44337</v>
      </c>
      <c r="Z567" s="57">
        <f t="shared" si="74"/>
        <v>2.3422448440931193E-2</v>
      </c>
      <c r="AA567" s="57">
        <f t="shared" si="75"/>
        <v>-1.208372559726221E-2</v>
      </c>
      <c r="AB567" s="57">
        <f t="shared" si="76"/>
        <v>5.0718526656879318E-3</v>
      </c>
      <c r="AC567" s="57">
        <f t="shared" si="77"/>
        <v>-1.2945767175022205E-2</v>
      </c>
      <c r="AD567" s="57">
        <f t="shared" si="78"/>
        <v>-6.3083648556238256E-3</v>
      </c>
    </row>
    <row r="568" spans="1:30" x14ac:dyDescent="0.35">
      <c r="A568" s="61">
        <v>44336</v>
      </c>
      <c r="B568">
        <v>146.13</v>
      </c>
      <c r="C568">
        <v>195.59</v>
      </c>
      <c r="D568">
        <v>103.56</v>
      </c>
      <c r="E568">
        <v>78.06</v>
      </c>
      <c r="F568">
        <v>246.48</v>
      </c>
      <c r="I568" s="61">
        <v>44336</v>
      </c>
      <c r="J568" s="57">
        <f t="shared" si="79"/>
        <v>3.8151005606688826E-2</v>
      </c>
      <c r="K568" s="57">
        <f t="shared" si="79"/>
        <v>4.053657417295882E-2</v>
      </c>
      <c r="L568" s="57">
        <f t="shared" si="79"/>
        <v>3.4823018358744904E-3</v>
      </c>
      <c r="M568" s="57">
        <f t="shared" si="79"/>
        <v>2.3722675752286503E-2</v>
      </c>
      <c r="N568" s="57">
        <f t="shared" si="79"/>
        <v>1.3725705679874824E-2</v>
      </c>
      <c r="O568" s="57">
        <f t="shared" si="73"/>
        <v>3.0320998655755649E-2</v>
      </c>
      <c r="Y568" s="61">
        <v>44336</v>
      </c>
      <c r="Z568" s="57">
        <f t="shared" si="74"/>
        <v>3.5968272044069029E-2</v>
      </c>
      <c r="AA568" s="57">
        <f t="shared" si="75"/>
        <v>3.8524358609816213E-2</v>
      </c>
      <c r="AB568" s="57">
        <f t="shared" si="76"/>
        <v>3.1612292585347455E-3</v>
      </c>
      <c r="AC568" s="57">
        <f t="shared" si="77"/>
        <v>2.2243889860221504E-2</v>
      </c>
      <c r="AD568" s="57">
        <f t="shared" si="78"/>
        <v>1.2746347638642378E-2</v>
      </c>
    </row>
    <row r="569" spans="1:30" x14ac:dyDescent="0.35">
      <c r="A569" s="61">
        <v>44335</v>
      </c>
      <c r="B569">
        <v>140.66</v>
      </c>
      <c r="C569">
        <v>187.82</v>
      </c>
      <c r="D569">
        <v>103.2</v>
      </c>
      <c r="E569">
        <v>76.23</v>
      </c>
      <c r="F569">
        <v>243.12</v>
      </c>
      <c r="I569" s="61">
        <v>44335</v>
      </c>
      <c r="J569" s="57">
        <f t="shared" si="79"/>
        <v>3.5610036917909367E-3</v>
      </c>
      <c r="K569" s="57">
        <f t="shared" si="79"/>
        <v>-2.5235278756250795E-2</v>
      </c>
      <c r="L569" s="57">
        <f t="shared" si="79"/>
        <v>-2.8466914108063089E-2</v>
      </c>
      <c r="M569" s="57">
        <f t="shared" si="79"/>
        <v>2.376165422613245E-2</v>
      </c>
      <c r="N569" s="57">
        <f t="shared" si="79"/>
        <v>1.6454134138308837E-4</v>
      </c>
      <c r="O569" s="57">
        <f t="shared" si="73"/>
        <v>-1.7634908981109785E-2</v>
      </c>
      <c r="Y569" s="61">
        <v>44335</v>
      </c>
      <c r="Z569" s="57">
        <f t="shared" si="74"/>
        <v>1.3782701291711386E-3</v>
      </c>
      <c r="AA569" s="57">
        <f t="shared" si="75"/>
        <v>-2.7247494319393405E-2</v>
      </c>
      <c r="AB569" s="57">
        <f t="shared" si="76"/>
        <v>-2.8787986685402833E-2</v>
      </c>
      <c r="AC569" s="57">
        <f t="shared" si="77"/>
        <v>2.2282868334067452E-2</v>
      </c>
      <c r="AD569" s="57">
        <f t="shared" si="78"/>
        <v>-8.1481669984935685E-4</v>
      </c>
    </row>
    <row r="570" spans="1:30" x14ac:dyDescent="0.35">
      <c r="A570" s="61">
        <v>44334</v>
      </c>
      <c r="B570">
        <v>140.16</v>
      </c>
      <c r="C570">
        <v>192.62</v>
      </c>
      <c r="D570">
        <v>106.18</v>
      </c>
      <c r="E570">
        <v>74.44</v>
      </c>
      <c r="F570">
        <v>243.08</v>
      </c>
      <c r="I570" s="61">
        <v>44334</v>
      </c>
      <c r="J570" s="57">
        <f t="shared" si="79"/>
        <v>-1.0574599088444292E-2</v>
      </c>
      <c r="K570" s="57">
        <f t="shared" si="79"/>
        <v>1.7666931069583549E-3</v>
      </c>
      <c r="L570" s="57">
        <f t="shared" si="79"/>
        <v>-4.2681255792708601E-2</v>
      </c>
      <c r="M570" s="57">
        <f t="shared" si="79"/>
        <v>-2.8170922111495091E-3</v>
      </c>
      <c r="N570" s="57">
        <f t="shared" si="79"/>
        <v>-8.6020273996936375E-3</v>
      </c>
      <c r="O570" s="57">
        <f t="shared" si="73"/>
        <v>-1.1158023683618826E-2</v>
      </c>
      <c r="Y570" s="61">
        <v>44334</v>
      </c>
      <c r="Z570" s="57">
        <f t="shared" si="74"/>
        <v>-1.2757332651064091E-2</v>
      </c>
      <c r="AA570" s="57">
        <f t="shared" si="75"/>
        <v>-2.4552245618425397E-4</v>
      </c>
      <c r="AB570" s="57">
        <f t="shared" si="76"/>
        <v>-4.3002328370048346E-2</v>
      </c>
      <c r="AC570" s="57">
        <f t="shared" si="77"/>
        <v>-4.2958781032145085E-3</v>
      </c>
      <c r="AD570" s="57">
        <f t="shared" si="78"/>
        <v>-9.5813854409260834E-3</v>
      </c>
    </row>
    <row r="571" spans="1:30" x14ac:dyDescent="0.35">
      <c r="A571" s="61">
        <v>44333</v>
      </c>
      <c r="B571">
        <v>141.65</v>
      </c>
      <c r="C571">
        <v>192.28</v>
      </c>
      <c r="D571">
        <v>110.81</v>
      </c>
      <c r="E571">
        <v>74.650000000000006</v>
      </c>
      <c r="F571">
        <v>245.18</v>
      </c>
      <c r="I571" s="61">
        <v>44333</v>
      </c>
      <c r="J571" s="57">
        <f t="shared" si="79"/>
        <v>-5.4914246699693083E-3</v>
      </c>
      <c r="K571" s="57">
        <f t="shared" si="79"/>
        <v>-2.2116830112723425E-2</v>
      </c>
      <c r="L571" s="57">
        <f t="shared" si="79"/>
        <v>1.2166483831768203E-2</v>
      </c>
      <c r="M571" s="57">
        <f t="shared" si="79"/>
        <v>8.0407401812757615E-4</v>
      </c>
      <c r="N571" s="57">
        <f t="shared" si="79"/>
        <v>-1.2040767366601623E-2</v>
      </c>
      <c r="O571" s="57">
        <f t="shared" si="73"/>
        <v>-9.9894367632866951E-3</v>
      </c>
      <c r="Y571" s="61">
        <v>44333</v>
      </c>
      <c r="Z571" s="57">
        <f t="shared" si="74"/>
        <v>-7.6741582325891063E-3</v>
      </c>
      <c r="AA571" s="57">
        <f t="shared" si="75"/>
        <v>-2.4129045675866035E-2</v>
      </c>
      <c r="AB571" s="57">
        <f t="shared" si="76"/>
        <v>1.1845411254428458E-2</v>
      </c>
      <c r="AC571" s="57">
        <f t="shared" si="77"/>
        <v>-6.7471187393742301E-4</v>
      </c>
      <c r="AD571" s="57">
        <f t="shared" si="78"/>
        <v>-1.3020125407834069E-2</v>
      </c>
    </row>
    <row r="572" spans="1:30" x14ac:dyDescent="0.35">
      <c r="A572" s="61">
        <v>44330</v>
      </c>
      <c r="B572">
        <v>142.43</v>
      </c>
      <c r="C572">
        <v>196.58</v>
      </c>
      <c r="D572">
        <v>109.47</v>
      </c>
      <c r="E572">
        <v>74.59</v>
      </c>
      <c r="F572">
        <v>248.15</v>
      </c>
      <c r="I572" s="61">
        <v>44330</v>
      </c>
      <c r="J572" s="57">
        <f t="shared" si="79"/>
        <v>4.1427738572417896E-2</v>
      </c>
      <c r="K572" s="57">
        <f t="shared" si="79"/>
        <v>3.1102367531493296E-2</v>
      </c>
      <c r="L572" s="57">
        <f t="shared" si="79"/>
        <v>2.5816839802652276E-2</v>
      </c>
      <c r="M572" s="57">
        <f t="shared" si="79"/>
        <v>2.0314891474771522E-2</v>
      </c>
      <c r="N572" s="57">
        <f t="shared" si="79"/>
        <v>2.0848509522940189E-2</v>
      </c>
      <c r="O572" s="57">
        <f t="shared" si="73"/>
        <v>3.1309839104065151E-2</v>
      </c>
      <c r="Y572" s="61">
        <v>44330</v>
      </c>
      <c r="Z572" s="57">
        <f t="shared" si="74"/>
        <v>3.9245005009798099E-2</v>
      </c>
      <c r="AA572" s="57">
        <f t="shared" si="75"/>
        <v>2.9090151968350686E-2</v>
      </c>
      <c r="AB572" s="57">
        <f t="shared" si="76"/>
        <v>2.5495767225312532E-2</v>
      </c>
      <c r="AC572" s="57">
        <f t="shared" si="77"/>
        <v>1.8836105582706524E-2</v>
      </c>
      <c r="AD572" s="57">
        <f t="shared" si="78"/>
        <v>1.9869151481707745E-2</v>
      </c>
    </row>
    <row r="573" spans="1:30" x14ac:dyDescent="0.35">
      <c r="A573" s="61">
        <v>44329</v>
      </c>
      <c r="B573">
        <v>136.65</v>
      </c>
      <c r="C573">
        <v>190.56</v>
      </c>
      <c r="D573">
        <v>106.68</v>
      </c>
      <c r="E573">
        <v>73.09</v>
      </c>
      <c r="F573">
        <v>243.03</v>
      </c>
      <c r="I573" s="61">
        <v>44329</v>
      </c>
      <c r="J573" s="57">
        <f t="shared" si="79"/>
        <v>-6.8553360656481137E-3</v>
      </c>
      <c r="K573" s="57">
        <f t="shared" si="79"/>
        <v>-3.1356684564475545E-2</v>
      </c>
      <c r="L573" s="57">
        <f t="shared" si="79"/>
        <v>-6.4471141322306295E-3</v>
      </c>
      <c r="M573" s="57">
        <f t="shared" si="79"/>
        <v>-2.0984998046787995E-2</v>
      </c>
      <c r="N573" s="57">
        <f t="shared" si="79"/>
        <v>1.6721340578998951E-2</v>
      </c>
      <c r="O573" s="57">
        <f t="shared" si="73"/>
        <v>-1.8879995059204978E-2</v>
      </c>
      <c r="Y573" s="61">
        <v>44329</v>
      </c>
      <c r="Z573" s="57">
        <f t="shared" si="74"/>
        <v>-9.0380696282679127E-3</v>
      </c>
      <c r="AA573" s="57">
        <f t="shared" si="75"/>
        <v>-3.3368900127618152E-2</v>
      </c>
      <c r="AB573" s="57">
        <f t="shared" si="76"/>
        <v>-6.7681867095703745E-3</v>
      </c>
      <c r="AC573" s="57">
        <f t="shared" si="77"/>
        <v>-2.2463783938852993E-2</v>
      </c>
      <c r="AD573" s="57">
        <f t="shared" si="78"/>
        <v>1.5741982537766507E-2</v>
      </c>
    </row>
    <row r="574" spans="1:30" x14ac:dyDescent="0.35">
      <c r="A574" s="61">
        <v>44328</v>
      </c>
      <c r="B574">
        <v>137.59</v>
      </c>
      <c r="C574">
        <v>196.63</v>
      </c>
      <c r="D574">
        <v>107.37</v>
      </c>
      <c r="E574">
        <v>74.64</v>
      </c>
      <c r="F574">
        <v>239</v>
      </c>
      <c r="I574" s="61">
        <v>44328</v>
      </c>
      <c r="J574" s="57">
        <f t="shared" si="79"/>
        <v>-3.8985874240512676E-2</v>
      </c>
      <c r="K574" s="57">
        <f t="shared" si="79"/>
        <v>-4.5240839314673612E-2</v>
      </c>
      <c r="L574" s="57">
        <f t="shared" si="79"/>
        <v>6.2596551383365439E-3</v>
      </c>
      <c r="M574" s="57">
        <f t="shared" si="79"/>
        <v>-2.8918632340455136E-2</v>
      </c>
      <c r="N574" s="57">
        <f t="shared" si="79"/>
        <v>-2.9802506548193289E-2</v>
      </c>
      <c r="O574" s="57">
        <f t="shared" si="73"/>
        <v>-3.1411491937056724E-2</v>
      </c>
      <c r="Y574" s="61">
        <v>44328</v>
      </c>
      <c r="Z574" s="57">
        <f t="shared" si="74"/>
        <v>-4.1168607803132473E-2</v>
      </c>
      <c r="AA574" s="57">
        <f t="shared" si="75"/>
        <v>-4.7253054877816218E-2</v>
      </c>
      <c r="AB574" s="57">
        <f t="shared" si="76"/>
        <v>5.9385825609967989E-3</v>
      </c>
      <c r="AC574" s="57">
        <f t="shared" si="77"/>
        <v>-3.0397418232520134E-2</v>
      </c>
      <c r="AD574" s="57">
        <f t="shared" si="78"/>
        <v>-3.0781864589425733E-2</v>
      </c>
    </row>
    <row r="575" spans="1:30" x14ac:dyDescent="0.35">
      <c r="A575" s="61">
        <v>44327</v>
      </c>
      <c r="B575">
        <v>143.06</v>
      </c>
      <c r="C575">
        <v>205.73</v>
      </c>
      <c r="D575">
        <v>106.7</v>
      </c>
      <c r="E575">
        <v>76.83</v>
      </c>
      <c r="F575">
        <v>246.23</v>
      </c>
      <c r="I575" s="61">
        <v>44327</v>
      </c>
      <c r="J575" s="57">
        <f t="shared" si="79"/>
        <v>2.7999458303457274E-3</v>
      </c>
      <c r="K575" s="57">
        <f t="shared" si="79"/>
        <v>-1.9017929529011685E-2</v>
      </c>
      <c r="L575" s="57">
        <f t="shared" si="79"/>
        <v>-2.6542456109594194E-2</v>
      </c>
      <c r="M575" s="57">
        <f t="shared" si="79"/>
        <v>1.0993436197850096E-2</v>
      </c>
      <c r="N575" s="57">
        <f t="shared" si="79"/>
        <v>-3.8507576818855222E-3</v>
      </c>
      <c r="O575" s="57">
        <f t="shared" si="73"/>
        <v>-1.4767285083919137E-2</v>
      </c>
      <c r="Y575" s="61">
        <v>44327</v>
      </c>
      <c r="Z575" s="57">
        <f t="shared" si="74"/>
        <v>6.1721226772592933E-4</v>
      </c>
      <c r="AA575" s="57">
        <f t="shared" si="75"/>
        <v>-2.1030145092154295E-2</v>
      </c>
      <c r="AB575" s="57">
        <f t="shared" si="76"/>
        <v>-2.6863528686933938E-2</v>
      </c>
      <c r="AC575" s="57">
        <f t="shared" si="77"/>
        <v>9.5146503057850964E-3</v>
      </c>
      <c r="AD575" s="57">
        <f t="shared" si="78"/>
        <v>-4.8301157231179677E-3</v>
      </c>
    </row>
    <row r="576" spans="1:30" x14ac:dyDescent="0.35">
      <c r="A576" s="61">
        <v>44326</v>
      </c>
      <c r="B576">
        <v>142.66</v>
      </c>
      <c r="C576">
        <v>209.68</v>
      </c>
      <c r="D576">
        <v>109.57</v>
      </c>
      <c r="E576">
        <v>75.989999999999995</v>
      </c>
      <c r="F576">
        <v>247.18</v>
      </c>
      <c r="I576" s="61">
        <v>44326</v>
      </c>
      <c r="J576" s="57">
        <f t="shared" si="79"/>
        <v>-3.7558579195519901E-2</v>
      </c>
      <c r="K576" s="57">
        <f t="shared" si="79"/>
        <v>-6.6599063681932816E-2</v>
      </c>
      <c r="L576" s="57">
        <f t="shared" si="79"/>
        <v>-4.0985530300100938E-3</v>
      </c>
      <c r="M576" s="57">
        <f t="shared" si="79"/>
        <v>-3.6438139683864716E-2</v>
      </c>
      <c r="N576" s="57">
        <f t="shared" si="79"/>
        <v>-2.1136004163126231E-2</v>
      </c>
      <c r="O576" s="57">
        <f t="shared" si="73"/>
        <v>-4.4232752765536176E-2</v>
      </c>
      <c r="Y576" s="61">
        <v>44326</v>
      </c>
      <c r="Z576" s="57">
        <f t="shared" si="74"/>
        <v>-3.9741312758139698E-2</v>
      </c>
      <c r="AA576" s="57">
        <f t="shared" si="75"/>
        <v>-6.8611279245075429E-2</v>
      </c>
      <c r="AB576" s="57">
        <f t="shared" si="76"/>
        <v>-4.4196256073498388E-3</v>
      </c>
      <c r="AC576" s="57">
        <f t="shared" si="77"/>
        <v>-3.7916925575929718E-2</v>
      </c>
      <c r="AD576" s="57">
        <f t="shared" si="78"/>
        <v>-2.2115362204358675E-2</v>
      </c>
    </row>
    <row r="577" spans="1:30" x14ac:dyDescent="0.35">
      <c r="A577" s="61">
        <v>44323</v>
      </c>
      <c r="B577">
        <v>148.12</v>
      </c>
      <c r="C577">
        <v>224.12</v>
      </c>
      <c r="D577">
        <v>110.02</v>
      </c>
      <c r="E577">
        <v>78.81</v>
      </c>
      <c r="F577">
        <v>252.46</v>
      </c>
      <c r="I577" s="61">
        <v>44323</v>
      </c>
      <c r="J577" s="57">
        <f t="shared" ref="J577:N627" si="80">LN(B577/B578)</f>
        <v>1.9704063425699254E-2</v>
      </c>
      <c r="K577" s="57">
        <f t="shared" si="80"/>
        <v>1.3204773049869927E-2</v>
      </c>
      <c r="L577" s="57">
        <f t="shared" si="80"/>
        <v>9.1308158111771901E-3</v>
      </c>
      <c r="M577" s="57">
        <f t="shared" si="80"/>
        <v>1.1742317433701119E-2</v>
      </c>
      <c r="N577" s="57">
        <f t="shared" si="80"/>
        <v>1.087248608271364E-2</v>
      </c>
      <c r="O577" s="57">
        <f t="shared" si="73"/>
        <v>1.3484623501275505E-2</v>
      </c>
      <c r="Y577" s="61">
        <v>44323</v>
      </c>
      <c r="Z577" s="57">
        <f t="shared" si="74"/>
        <v>1.7521329863079457E-2</v>
      </c>
      <c r="AA577" s="57">
        <f t="shared" si="75"/>
        <v>1.1192557486727319E-2</v>
      </c>
      <c r="AB577" s="57">
        <f t="shared" si="76"/>
        <v>8.8097432338374443E-3</v>
      </c>
      <c r="AC577" s="57">
        <f t="shared" si="77"/>
        <v>1.0263531541636119E-2</v>
      </c>
      <c r="AD577" s="57">
        <f t="shared" si="78"/>
        <v>9.8931280414811945E-3</v>
      </c>
    </row>
    <row r="578" spans="1:30" x14ac:dyDescent="0.35">
      <c r="A578" s="61">
        <v>44322</v>
      </c>
      <c r="B578">
        <v>145.22999999999999</v>
      </c>
      <c r="C578">
        <v>221.18</v>
      </c>
      <c r="D578">
        <v>109.02</v>
      </c>
      <c r="E578">
        <v>77.89</v>
      </c>
      <c r="F578">
        <v>249.73</v>
      </c>
      <c r="I578" s="61">
        <v>44322</v>
      </c>
      <c r="J578" s="57">
        <f t="shared" si="80"/>
        <v>4.4165415796777194E-3</v>
      </c>
      <c r="K578" s="57">
        <f t="shared" si="80"/>
        <v>-1.1105480231643232E-2</v>
      </c>
      <c r="L578" s="57">
        <f t="shared" si="80"/>
        <v>5.5050923493255824E-4</v>
      </c>
      <c r="M578" s="57">
        <f t="shared" si="80"/>
        <v>7.7061396056042153E-4</v>
      </c>
      <c r="N578" s="57">
        <f t="shared" si="80"/>
        <v>1.3140052019727578E-2</v>
      </c>
      <c r="O578" s="57">
        <f t="shared" si="73"/>
        <v>-4.1518107640177212E-3</v>
      </c>
      <c r="Y578" s="61">
        <v>44322</v>
      </c>
      <c r="Z578" s="57">
        <f t="shared" si="74"/>
        <v>2.2338080170579214E-3</v>
      </c>
      <c r="AA578" s="57">
        <f t="shared" si="75"/>
        <v>-1.311769579478584E-2</v>
      </c>
      <c r="AB578" s="57">
        <f t="shared" si="76"/>
        <v>2.2943665759281317E-4</v>
      </c>
      <c r="AC578" s="57">
        <f t="shared" si="77"/>
        <v>-7.0817193150457764E-4</v>
      </c>
      <c r="AD578" s="57">
        <f t="shared" si="78"/>
        <v>1.2160693978495132E-2</v>
      </c>
    </row>
    <row r="579" spans="1:30" x14ac:dyDescent="0.35">
      <c r="A579" s="61">
        <v>44321</v>
      </c>
      <c r="B579">
        <v>144.59</v>
      </c>
      <c r="C579">
        <v>223.65</v>
      </c>
      <c r="D579">
        <v>108.96</v>
      </c>
      <c r="E579">
        <v>77.83</v>
      </c>
      <c r="F579">
        <v>246.47</v>
      </c>
      <c r="I579" s="61">
        <v>44321</v>
      </c>
      <c r="J579" s="57">
        <f t="shared" si="80"/>
        <v>7.4974318571945095E-3</v>
      </c>
      <c r="K579" s="57">
        <f t="shared" si="80"/>
        <v>-3.9269986652523906E-3</v>
      </c>
      <c r="L579" s="57">
        <f t="shared" si="80"/>
        <v>2.6504550515703149E-2</v>
      </c>
      <c r="M579" s="57">
        <f t="shared" si="80"/>
        <v>-9.9719568343682868E-3</v>
      </c>
      <c r="N579" s="57">
        <f t="shared" si="80"/>
        <v>-5.3413310333767731E-3</v>
      </c>
      <c r="O579" s="57">
        <f t="shared" si="73"/>
        <v>4.9327589347402971E-3</v>
      </c>
      <c r="Y579" s="61">
        <v>44321</v>
      </c>
      <c r="Z579" s="57">
        <f t="shared" si="74"/>
        <v>5.3146982945747115E-3</v>
      </c>
      <c r="AA579" s="57">
        <f t="shared" si="75"/>
        <v>-5.939214228394999E-3</v>
      </c>
      <c r="AB579" s="57">
        <f t="shared" si="76"/>
        <v>2.6183477938363404E-2</v>
      </c>
      <c r="AC579" s="57">
        <f t="shared" si="77"/>
        <v>-1.1450742726433287E-2</v>
      </c>
      <c r="AD579" s="57">
        <f t="shared" si="78"/>
        <v>-6.3206890746092181E-3</v>
      </c>
    </row>
    <row r="580" spans="1:30" x14ac:dyDescent="0.35">
      <c r="A580" s="61">
        <v>44320</v>
      </c>
      <c r="B580">
        <v>143.51</v>
      </c>
      <c r="C580">
        <v>224.53</v>
      </c>
      <c r="D580">
        <v>106.11</v>
      </c>
      <c r="E580">
        <v>78.61</v>
      </c>
      <c r="F580">
        <v>247.79</v>
      </c>
      <c r="I580" s="61">
        <v>44320</v>
      </c>
      <c r="J580" s="57">
        <f t="shared" si="80"/>
        <v>-3.3304434779861891E-2</v>
      </c>
      <c r="K580" s="57">
        <f t="shared" si="80"/>
        <v>-1.665122499164047E-2</v>
      </c>
      <c r="L580" s="57">
        <f t="shared" si="80"/>
        <v>5.4810192025000802E-3</v>
      </c>
      <c r="M580" s="57">
        <f t="shared" si="80"/>
        <v>7.6355310403496991E-4</v>
      </c>
      <c r="N580" s="57">
        <f t="shared" si="80"/>
        <v>-1.6291764322049221E-2</v>
      </c>
      <c r="O580" s="57">
        <f t="shared" ref="O580:O643" si="81">J580*$X$10+K580*$X$11+L580*$X$12+M580*$X$13+N580*$X$14</f>
        <v>-1.4486405196335084E-2</v>
      </c>
      <c r="Y580" s="61">
        <v>44320</v>
      </c>
      <c r="Z580" s="57">
        <f t="shared" ref="Z580:Z643" si="82">J580-$R$4</f>
        <v>-3.5487168342481688E-2</v>
      </c>
      <c r="AA580" s="57">
        <f t="shared" ref="AA580:AA643" si="83">K580-$S$4</f>
        <v>-1.866344055478308E-2</v>
      </c>
      <c r="AB580" s="57">
        <f t="shared" ref="AB580:AB643" si="84">L580-$T$4</f>
        <v>5.1599466251603353E-3</v>
      </c>
      <c r="AC580" s="57">
        <f t="shared" ref="AC580:AC643" si="85">M580-$U$4</f>
        <v>-7.1523278803002925E-4</v>
      </c>
      <c r="AD580" s="57">
        <f t="shared" ref="AD580:AD643" si="86">N580-$V$4</f>
        <v>-1.7271122363281665E-2</v>
      </c>
    </row>
    <row r="581" spans="1:30" x14ac:dyDescent="0.35">
      <c r="A581" s="61">
        <v>44319</v>
      </c>
      <c r="B581">
        <v>148.37</v>
      </c>
      <c r="C581">
        <v>228.3</v>
      </c>
      <c r="D581">
        <v>105.53</v>
      </c>
      <c r="E581">
        <v>78.55</v>
      </c>
      <c r="F581">
        <v>251.86</v>
      </c>
      <c r="I581" s="61">
        <v>44319</v>
      </c>
      <c r="J581" s="57">
        <f t="shared" si="80"/>
        <v>-1.1592584676713988E-2</v>
      </c>
      <c r="K581" s="57">
        <f t="shared" si="80"/>
        <v>-3.5203084224087071E-2</v>
      </c>
      <c r="L581" s="57">
        <f t="shared" si="80"/>
        <v>2.3586903634297458E-2</v>
      </c>
      <c r="M581" s="57">
        <f t="shared" si="80"/>
        <v>-3.8338965276029507E-2</v>
      </c>
      <c r="N581" s="57">
        <f t="shared" si="80"/>
        <v>-1.2697406673799784E-3</v>
      </c>
      <c r="O581" s="57">
        <f t="shared" si="81"/>
        <v>-1.6265708437347735E-2</v>
      </c>
      <c r="Y581" s="61">
        <v>44319</v>
      </c>
      <c r="Z581" s="57">
        <f t="shared" si="82"/>
        <v>-1.3775318239333787E-2</v>
      </c>
      <c r="AA581" s="57">
        <f t="shared" si="83"/>
        <v>-3.7215299787229678E-2</v>
      </c>
      <c r="AB581" s="57">
        <f t="shared" si="84"/>
        <v>2.3265831056957714E-2</v>
      </c>
      <c r="AC581" s="57">
        <f t="shared" si="85"/>
        <v>-3.9817751168094509E-2</v>
      </c>
      <c r="AD581" s="57">
        <f t="shared" si="86"/>
        <v>-2.2490987086124237E-3</v>
      </c>
    </row>
    <row r="582" spans="1:30" x14ac:dyDescent="0.35">
      <c r="A582" s="61">
        <v>44316</v>
      </c>
      <c r="B582">
        <v>150.1</v>
      </c>
      <c r="C582">
        <v>236.48</v>
      </c>
      <c r="D582">
        <v>103.07</v>
      </c>
      <c r="E582">
        <v>81.62</v>
      </c>
      <c r="F582">
        <v>252.18</v>
      </c>
      <c r="I582" s="61">
        <v>44316</v>
      </c>
      <c r="J582" s="57">
        <f t="shared" si="80"/>
        <v>-2.0768836176904573E-2</v>
      </c>
      <c r="K582" s="57">
        <f t="shared" si="80"/>
        <v>4.6789882576017995E-2</v>
      </c>
      <c r="L582" s="57">
        <f t="shared" si="80"/>
        <v>-3.6485448982298246E-2</v>
      </c>
      <c r="M582" s="57">
        <f t="shared" si="80"/>
        <v>-2.7670465904318341E-2</v>
      </c>
      <c r="N582" s="57">
        <f t="shared" si="80"/>
        <v>-1.3077336465140339E-3</v>
      </c>
      <c r="O582" s="57">
        <f t="shared" si="81"/>
        <v>1.0410190641064883E-2</v>
      </c>
      <c r="Y582" s="61">
        <v>44316</v>
      </c>
      <c r="Z582" s="57">
        <f t="shared" si="82"/>
        <v>-2.295156973952437E-2</v>
      </c>
      <c r="AA582" s="57">
        <f t="shared" si="83"/>
        <v>4.4777667012875388E-2</v>
      </c>
      <c r="AB582" s="57">
        <f t="shared" si="84"/>
        <v>-3.680652155963799E-2</v>
      </c>
      <c r="AC582" s="57">
        <f t="shared" si="85"/>
        <v>-2.9149251796383339E-2</v>
      </c>
      <c r="AD582" s="57">
        <f t="shared" si="86"/>
        <v>-2.2870916877464793E-3</v>
      </c>
    </row>
    <row r="583" spans="1:30" x14ac:dyDescent="0.35">
      <c r="A583" s="61">
        <v>44315</v>
      </c>
      <c r="B583">
        <v>153.25</v>
      </c>
      <c r="C583">
        <v>225.67</v>
      </c>
      <c r="D583">
        <v>106.9</v>
      </c>
      <c r="E583">
        <v>83.91</v>
      </c>
      <c r="F583">
        <v>252.51</v>
      </c>
      <c r="I583" s="61">
        <v>44315</v>
      </c>
      <c r="J583" s="57">
        <f t="shared" si="80"/>
        <v>3.1370524386892767E-3</v>
      </c>
      <c r="K583" s="57">
        <f t="shared" si="80"/>
        <v>-2.5376520312178644E-2</v>
      </c>
      <c r="L583" s="57">
        <f t="shared" si="80"/>
        <v>1.5840421728338366E-2</v>
      </c>
      <c r="M583" s="57">
        <f t="shared" si="80"/>
        <v>-1.3100698592578934E-3</v>
      </c>
      <c r="N583" s="57">
        <f t="shared" si="80"/>
        <v>-8.085712697882318E-3</v>
      </c>
      <c r="O583" s="57">
        <f t="shared" si="81"/>
        <v>-9.0138077770643456E-3</v>
      </c>
      <c r="Y583" s="61">
        <v>44315</v>
      </c>
      <c r="Z583" s="57">
        <f t="shared" si="82"/>
        <v>9.5431887606947869E-4</v>
      </c>
      <c r="AA583" s="57">
        <f t="shared" si="83"/>
        <v>-2.7388735875321254E-2</v>
      </c>
      <c r="AB583" s="57">
        <f t="shared" si="84"/>
        <v>1.551934915099862E-2</v>
      </c>
      <c r="AC583" s="57">
        <f t="shared" si="85"/>
        <v>-2.7888557513228926E-3</v>
      </c>
      <c r="AD583" s="57">
        <f t="shared" si="86"/>
        <v>-9.0650707391147639E-3</v>
      </c>
    </row>
    <row r="584" spans="1:30" x14ac:dyDescent="0.35">
      <c r="A584" s="61">
        <v>44314</v>
      </c>
      <c r="B584">
        <v>152.77000000000001</v>
      </c>
      <c r="C584">
        <v>231.47</v>
      </c>
      <c r="D584">
        <v>105.22</v>
      </c>
      <c r="E584">
        <v>84.02</v>
      </c>
      <c r="F584">
        <v>254.56</v>
      </c>
      <c r="I584" s="61">
        <v>44314</v>
      </c>
      <c r="J584" s="57">
        <f t="shared" si="80"/>
        <v>-6.849565251276178E-3</v>
      </c>
      <c r="K584" s="57">
        <f t="shared" si="80"/>
        <v>-1.4752186569676392E-2</v>
      </c>
      <c r="L584" s="57">
        <f t="shared" si="80"/>
        <v>2.4241279368148634E-2</v>
      </c>
      <c r="M584" s="57">
        <f t="shared" si="80"/>
        <v>-1.4063932098628563E-2</v>
      </c>
      <c r="N584" s="57">
        <f t="shared" si="80"/>
        <v>-2.8693428798763861E-2</v>
      </c>
      <c r="O584" s="57">
        <f t="shared" si="81"/>
        <v>-4.8861068789621005E-3</v>
      </c>
      <c r="Y584" s="61">
        <v>44314</v>
      </c>
      <c r="Z584" s="57">
        <f t="shared" si="82"/>
        <v>-9.032298813895976E-3</v>
      </c>
      <c r="AA584" s="57">
        <f t="shared" si="83"/>
        <v>-1.6764402132819E-2</v>
      </c>
      <c r="AB584" s="57">
        <f t="shared" si="84"/>
        <v>2.392020679080889E-2</v>
      </c>
      <c r="AC584" s="57">
        <f t="shared" si="85"/>
        <v>-1.5542717990693563E-2</v>
      </c>
      <c r="AD584" s="57">
        <f t="shared" si="86"/>
        <v>-2.9672786839996305E-2</v>
      </c>
    </row>
    <row r="585" spans="1:30" x14ac:dyDescent="0.35">
      <c r="A585" s="61">
        <v>44313</v>
      </c>
      <c r="B585">
        <v>153.82</v>
      </c>
      <c r="C585">
        <v>234.91</v>
      </c>
      <c r="D585">
        <v>102.7</v>
      </c>
      <c r="E585">
        <v>85.21</v>
      </c>
      <c r="F585">
        <v>261.97000000000003</v>
      </c>
      <c r="I585" s="61">
        <v>44313</v>
      </c>
      <c r="J585" s="57">
        <f t="shared" si="80"/>
        <v>-6.2216662134053826E-3</v>
      </c>
      <c r="K585" s="57">
        <f t="shared" si="80"/>
        <v>-4.6413586234734926E-2</v>
      </c>
      <c r="L585" s="57">
        <f t="shared" si="80"/>
        <v>1.1556293528380479E-2</v>
      </c>
      <c r="M585" s="57">
        <f t="shared" si="80"/>
        <v>-2.3443921181912912E-3</v>
      </c>
      <c r="N585" s="57">
        <f t="shared" si="80"/>
        <v>1.604523571620534E-3</v>
      </c>
      <c r="O585" s="57">
        <f t="shared" si="81"/>
        <v>-2.2248956635966745E-2</v>
      </c>
      <c r="Y585" s="61">
        <v>44313</v>
      </c>
      <c r="Z585" s="57">
        <f t="shared" si="82"/>
        <v>-8.4043997760251815E-3</v>
      </c>
      <c r="AA585" s="57">
        <f t="shared" si="83"/>
        <v>-4.8425801797877532E-2</v>
      </c>
      <c r="AB585" s="57">
        <f t="shared" si="84"/>
        <v>1.1235220951040733E-2</v>
      </c>
      <c r="AC585" s="57">
        <f t="shared" si="85"/>
        <v>-3.8231780102562906E-3</v>
      </c>
      <c r="AD585" s="57">
        <f t="shared" si="86"/>
        <v>6.2516553038808871E-4</v>
      </c>
    </row>
    <row r="586" spans="1:30" x14ac:dyDescent="0.35">
      <c r="A586" s="61">
        <v>44312</v>
      </c>
      <c r="B586">
        <v>154.78</v>
      </c>
      <c r="C586">
        <v>246.07</v>
      </c>
      <c r="D586">
        <v>101.52</v>
      </c>
      <c r="E586">
        <v>85.41</v>
      </c>
      <c r="F586">
        <v>261.55</v>
      </c>
      <c r="I586" s="61">
        <v>44312</v>
      </c>
      <c r="J586" s="57">
        <f t="shared" si="80"/>
        <v>1.3857034661426281E-2</v>
      </c>
      <c r="K586" s="57">
        <f t="shared" si="80"/>
        <v>1.2019768586466953E-2</v>
      </c>
      <c r="L586" s="57">
        <f t="shared" si="80"/>
        <v>-2.9546462026146844E-4</v>
      </c>
      <c r="M586" s="57">
        <f t="shared" si="80"/>
        <v>3.1518337080713596E-2</v>
      </c>
      <c r="N586" s="57">
        <f t="shared" si="80"/>
        <v>1.5305149343124748E-3</v>
      </c>
      <c r="O586" s="57">
        <f t="shared" si="81"/>
        <v>9.9453472404406554E-3</v>
      </c>
      <c r="Y586" s="61">
        <v>44312</v>
      </c>
      <c r="Z586" s="57">
        <f t="shared" si="82"/>
        <v>1.1674301098806482E-2</v>
      </c>
      <c r="AA586" s="57">
        <f t="shared" si="83"/>
        <v>1.0007553023324345E-2</v>
      </c>
      <c r="AB586" s="57">
        <f t="shared" si="84"/>
        <v>-6.165371976012135E-4</v>
      </c>
      <c r="AC586" s="57">
        <f t="shared" si="85"/>
        <v>3.0039551188648598E-2</v>
      </c>
      <c r="AD586" s="57">
        <f t="shared" si="86"/>
        <v>5.5115689308002955E-4</v>
      </c>
    </row>
    <row r="587" spans="1:30" x14ac:dyDescent="0.35">
      <c r="A587" s="61">
        <v>44309</v>
      </c>
      <c r="B587">
        <v>152.65</v>
      </c>
      <c r="C587">
        <v>243.13</v>
      </c>
      <c r="D587">
        <v>101.55</v>
      </c>
      <c r="E587">
        <v>82.76</v>
      </c>
      <c r="F587">
        <v>261.14999999999998</v>
      </c>
      <c r="I587" s="61">
        <v>44309</v>
      </c>
      <c r="J587" s="57">
        <f t="shared" si="80"/>
        <v>2.7562760938132539E-2</v>
      </c>
      <c r="K587" s="57">
        <f t="shared" si="80"/>
        <v>1.3374109868292964E-2</v>
      </c>
      <c r="L587" s="57">
        <f t="shared" si="80"/>
        <v>5.9259432675471679E-3</v>
      </c>
      <c r="M587" s="57">
        <f t="shared" si="80"/>
        <v>4.5737795008802866E-2</v>
      </c>
      <c r="N587" s="57">
        <f t="shared" si="80"/>
        <v>1.5357610068404972E-2</v>
      </c>
      <c r="O587" s="57">
        <f t="shared" si="81"/>
        <v>1.5735530268803262E-2</v>
      </c>
      <c r="Y587" s="61">
        <v>44309</v>
      </c>
      <c r="Z587" s="57">
        <f t="shared" si="82"/>
        <v>2.5380027375512742E-2</v>
      </c>
      <c r="AA587" s="57">
        <f t="shared" si="83"/>
        <v>1.1361894305150355E-2</v>
      </c>
      <c r="AB587" s="57">
        <f t="shared" si="84"/>
        <v>5.604870690207423E-3</v>
      </c>
      <c r="AC587" s="57">
        <f t="shared" si="85"/>
        <v>4.4259009116737864E-2</v>
      </c>
      <c r="AD587" s="57">
        <f t="shared" si="86"/>
        <v>1.4378252027172526E-2</v>
      </c>
    </row>
    <row r="588" spans="1:30" x14ac:dyDescent="0.35">
      <c r="A588" s="61">
        <v>44308</v>
      </c>
      <c r="B588">
        <v>148.5</v>
      </c>
      <c r="C588">
        <v>239.9</v>
      </c>
      <c r="D588">
        <v>100.95</v>
      </c>
      <c r="E588">
        <v>79.06</v>
      </c>
      <c r="F588">
        <v>257.17</v>
      </c>
      <c r="I588" s="61">
        <v>44308</v>
      </c>
      <c r="J588" s="57">
        <f t="shared" si="80"/>
        <v>-3.3766862470817484E-2</v>
      </c>
      <c r="K588" s="57">
        <f t="shared" si="80"/>
        <v>-3.3367853636028247E-2</v>
      </c>
      <c r="L588" s="57">
        <f t="shared" si="80"/>
        <v>-1.7478842469325871E-2</v>
      </c>
      <c r="M588" s="57">
        <f t="shared" si="80"/>
        <v>-3.1744745612612049E-2</v>
      </c>
      <c r="N588" s="57">
        <f t="shared" si="80"/>
        <v>-1.3172570960882771E-2</v>
      </c>
      <c r="O588" s="57">
        <f t="shared" si="81"/>
        <v>-2.9172410483349322E-2</v>
      </c>
      <c r="Y588" s="61">
        <v>44308</v>
      </c>
      <c r="Z588" s="57">
        <f t="shared" si="82"/>
        <v>-3.5949596033437281E-2</v>
      </c>
      <c r="AA588" s="57">
        <f t="shared" si="83"/>
        <v>-3.5380069199170854E-2</v>
      </c>
      <c r="AB588" s="57">
        <f t="shared" si="84"/>
        <v>-1.7799915046665615E-2</v>
      </c>
      <c r="AC588" s="57">
        <f t="shared" si="85"/>
        <v>-3.3223531504677051E-2</v>
      </c>
      <c r="AD588" s="57">
        <f t="shared" si="86"/>
        <v>-1.4151929002115217E-2</v>
      </c>
    </row>
    <row r="589" spans="1:30" x14ac:dyDescent="0.35">
      <c r="A589" s="61">
        <v>44307</v>
      </c>
      <c r="B589">
        <v>153.6</v>
      </c>
      <c r="C589">
        <v>248.04</v>
      </c>
      <c r="D589">
        <v>102.73</v>
      </c>
      <c r="E589">
        <v>81.61</v>
      </c>
      <c r="F589">
        <v>260.58</v>
      </c>
      <c r="I589" s="61">
        <v>44307</v>
      </c>
      <c r="J589" s="57">
        <f t="shared" si="80"/>
        <v>1.2381016953570384E-2</v>
      </c>
      <c r="K589" s="57">
        <f t="shared" si="80"/>
        <v>3.4368771227306624E-2</v>
      </c>
      <c r="L589" s="57">
        <f t="shared" si="80"/>
        <v>1.3721669767946131E-2</v>
      </c>
      <c r="M589" s="57">
        <f t="shared" si="80"/>
        <v>2.9092056632087013E-2</v>
      </c>
      <c r="N589" s="57">
        <f t="shared" si="80"/>
        <v>8.9430863562799407E-3</v>
      </c>
      <c r="O589" s="57">
        <f t="shared" si="81"/>
        <v>2.4279512095709714E-2</v>
      </c>
      <c r="Y589" s="61">
        <v>44307</v>
      </c>
      <c r="Z589" s="57">
        <f t="shared" si="82"/>
        <v>1.0198283390950587E-2</v>
      </c>
      <c r="AA589" s="57">
        <f t="shared" si="83"/>
        <v>3.2356555664164018E-2</v>
      </c>
      <c r="AB589" s="57">
        <f t="shared" si="84"/>
        <v>1.3400597190606385E-2</v>
      </c>
      <c r="AC589" s="57">
        <f t="shared" si="85"/>
        <v>2.7613270740022015E-2</v>
      </c>
      <c r="AD589" s="57">
        <f t="shared" si="86"/>
        <v>7.9637283150474948E-3</v>
      </c>
    </row>
    <row r="590" spans="1:30" x14ac:dyDescent="0.35">
      <c r="A590" s="61">
        <v>44306</v>
      </c>
      <c r="B590">
        <v>151.71</v>
      </c>
      <c r="C590">
        <v>239.66</v>
      </c>
      <c r="D590">
        <v>101.33</v>
      </c>
      <c r="E590">
        <v>79.27</v>
      </c>
      <c r="F590">
        <v>258.26</v>
      </c>
      <c r="I590" s="61">
        <v>44306</v>
      </c>
      <c r="J590" s="57">
        <f t="shared" si="80"/>
        <v>-1.2511216810534518E-2</v>
      </c>
      <c r="K590" s="57">
        <f t="shared" si="80"/>
        <v>6.0686146862427752E-3</v>
      </c>
      <c r="L590" s="57">
        <f t="shared" si="80"/>
        <v>-1.886756199127693E-2</v>
      </c>
      <c r="M590" s="57">
        <f t="shared" si="80"/>
        <v>-2.2946511233188905E-2</v>
      </c>
      <c r="N590" s="57">
        <f t="shared" si="80"/>
        <v>-1.8568670712503898E-3</v>
      </c>
      <c r="O590" s="57">
        <f t="shared" si="81"/>
        <v>-4.4998575224218717E-3</v>
      </c>
      <c r="Y590" s="61">
        <v>44306</v>
      </c>
      <c r="Z590" s="57">
        <f t="shared" si="82"/>
        <v>-1.4693950373154317E-2</v>
      </c>
      <c r="AA590" s="57">
        <f t="shared" si="83"/>
        <v>4.0563991231001659E-3</v>
      </c>
      <c r="AB590" s="57">
        <f t="shared" si="84"/>
        <v>-1.9188634568616674E-2</v>
      </c>
      <c r="AC590" s="57">
        <f t="shared" si="85"/>
        <v>-2.4425297125253903E-2</v>
      </c>
      <c r="AD590" s="57">
        <f t="shared" si="86"/>
        <v>-2.8362251124828351E-3</v>
      </c>
    </row>
    <row r="591" spans="1:30" x14ac:dyDescent="0.35">
      <c r="A591" s="61">
        <v>44305</v>
      </c>
      <c r="B591">
        <v>153.62</v>
      </c>
      <c r="C591">
        <v>238.21</v>
      </c>
      <c r="D591">
        <v>103.26</v>
      </c>
      <c r="E591">
        <v>81.11</v>
      </c>
      <c r="F591">
        <v>258.74</v>
      </c>
      <c r="I591" s="61">
        <v>44305</v>
      </c>
      <c r="J591" s="57">
        <f t="shared" si="80"/>
        <v>-3.5239457651556554E-2</v>
      </c>
      <c r="K591" s="57">
        <f t="shared" si="80"/>
        <v>-3.4574400839476362E-2</v>
      </c>
      <c r="L591" s="57">
        <f t="shared" si="80"/>
        <v>2.9095161636319791E-3</v>
      </c>
      <c r="M591" s="57">
        <f t="shared" si="80"/>
        <v>-1.2740586401023796E-2</v>
      </c>
      <c r="N591" s="57">
        <f t="shared" si="80"/>
        <v>-7.7000457448768191E-3</v>
      </c>
      <c r="O591" s="57">
        <f t="shared" si="81"/>
        <v>-2.4710427387078845E-2</v>
      </c>
      <c r="Y591" s="61">
        <v>44305</v>
      </c>
      <c r="Z591" s="57">
        <f t="shared" si="82"/>
        <v>-3.7422191214176351E-2</v>
      </c>
      <c r="AA591" s="57">
        <f t="shared" si="83"/>
        <v>-3.6586616402618968E-2</v>
      </c>
      <c r="AB591" s="57">
        <f t="shared" si="84"/>
        <v>2.5884435862922341E-3</v>
      </c>
      <c r="AC591" s="57">
        <f t="shared" si="85"/>
        <v>-1.4219372293088796E-2</v>
      </c>
      <c r="AD591" s="57">
        <f t="shared" si="86"/>
        <v>-8.679403786109265E-3</v>
      </c>
    </row>
    <row r="592" spans="1:30" x14ac:dyDescent="0.35">
      <c r="A592" s="61">
        <v>44302</v>
      </c>
      <c r="B592">
        <v>159.13</v>
      </c>
      <c r="C592">
        <v>246.59</v>
      </c>
      <c r="D592">
        <v>102.96</v>
      </c>
      <c r="E592">
        <v>82.15</v>
      </c>
      <c r="F592">
        <v>260.74</v>
      </c>
      <c r="I592" s="61">
        <v>44302</v>
      </c>
      <c r="J592" s="57">
        <f t="shared" si="80"/>
        <v>-1.3978386731168402E-2</v>
      </c>
      <c r="K592" s="57">
        <f t="shared" si="80"/>
        <v>1.2579383645946116E-3</v>
      </c>
      <c r="L592" s="57">
        <f t="shared" si="80"/>
        <v>-4.4578036802042737E-3</v>
      </c>
      <c r="M592" s="57">
        <f t="shared" si="80"/>
        <v>-1.0414237983667158E-2</v>
      </c>
      <c r="N592" s="57">
        <f t="shared" si="80"/>
        <v>4.7670396286894172E-3</v>
      </c>
      <c r="O592" s="57">
        <f t="shared" si="81"/>
        <v>-3.378586864905123E-3</v>
      </c>
      <c r="Y592" s="61">
        <v>44302</v>
      </c>
      <c r="Z592" s="57">
        <f t="shared" si="82"/>
        <v>-1.61611202937882E-2</v>
      </c>
      <c r="AA592" s="57">
        <f t="shared" si="83"/>
        <v>-7.542771985479973E-4</v>
      </c>
      <c r="AB592" s="57">
        <f t="shared" si="84"/>
        <v>-4.7788762575440187E-3</v>
      </c>
      <c r="AC592" s="57">
        <f t="shared" si="85"/>
        <v>-1.1893023875732158E-2</v>
      </c>
      <c r="AD592" s="57">
        <f t="shared" si="86"/>
        <v>3.7876815874569722E-3</v>
      </c>
    </row>
    <row r="593" spans="1:30" x14ac:dyDescent="0.35">
      <c r="A593" s="61">
        <v>44301</v>
      </c>
      <c r="B593">
        <v>161.37</v>
      </c>
      <c r="C593">
        <v>246.28</v>
      </c>
      <c r="D593">
        <v>103.42</v>
      </c>
      <c r="E593">
        <v>83.01</v>
      </c>
      <c r="F593">
        <v>259.5</v>
      </c>
      <c r="I593" s="61">
        <v>44301</v>
      </c>
      <c r="J593" s="57">
        <f t="shared" si="80"/>
        <v>5.4766342575629408E-2</v>
      </c>
      <c r="K593" s="57">
        <f t="shared" si="80"/>
        <v>8.9730596345951145E-3</v>
      </c>
      <c r="L593" s="57">
        <f t="shared" si="80"/>
        <v>-8.1853218334263025E-3</v>
      </c>
      <c r="M593" s="57">
        <f t="shared" si="80"/>
        <v>5.5225717765314139E-2</v>
      </c>
      <c r="N593" s="57">
        <f t="shared" si="80"/>
        <v>1.5182104498585642E-2</v>
      </c>
      <c r="O593" s="57">
        <f t="shared" si="81"/>
        <v>1.6173979994242783E-2</v>
      </c>
      <c r="Y593" s="61">
        <v>44301</v>
      </c>
      <c r="Z593" s="57">
        <f t="shared" si="82"/>
        <v>5.2583609013009611E-2</v>
      </c>
      <c r="AA593" s="57">
        <f t="shared" si="83"/>
        <v>6.9608440714525061E-3</v>
      </c>
      <c r="AB593" s="57">
        <f t="shared" si="84"/>
        <v>-8.5063944107660484E-3</v>
      </c>
      <c r="AC593" s="57">
        <f t="shared" si="85"/>
        <v>5.3746931873249137E-2</v>
      </c>
      <c r="AD593" s="57">
        <f t="shared" si="86"/>
        <v>1.4202746457353196E-2</v>
      </c>
    </row>
    <row r="594" spans="1:30" x14ac:dyDescent="0.35">
      <c r="A594" s="61">
        <v>44300</v>
      </c>
      <c r="B594">
        <v>152.77000000000001</v>
      </c>
      <c r="C594">
        <v>244.08</v>
      </c>
      <c r="D594">
        <v>104.27</v>
      </c>
      <c r="E594">
        <v>78.55</v>
      </c>
      <c r="F594">
        <v>255.59</v>
      </c>
      <c r="I594" s="61">
        <v>44300</v>
      </c>
      <c r="J594" s="57">
        <f t="shared" si="80"/>
        <v>-2.5973807994727465E-2</v>
      </c>
      <c r="K594" s="57">
        <f t="shared" si="80"/>
        <v>-4.0271203728141934E-2</v>
      </c>
      <c r="L594" s="57">
        <f t="shared" si="80"/>
        <v>1.9660698172277079E-2</v>
      </c>
      <c r="M594" s="57">
        <f t="shared" si="80"/>
        <v>-2.0663454117307141E-2</v>
      </c>
      <c r="N594" s="57">
        <f t="shared" si="80"/>
        <v>-1.1282410373317397E-2</v>
      </c>
      <c r="O594" s="57">
        <f t="shared" si="81"/>
        <v>-2.236792581771747E-2</v>
      </c>
      <c r="Y594" s="61">
        <v>44300</v>
      </c>
      <c r="Z594" s="57">
        <f t="shared" si="82"/>
        <v>-2.8156541557347262E-2</v>
      </c>
      <c r="AA594" s="57">
        <f t="shared" si="83"/>
        <v>-4.2283419291284541E-2</v>
      </c>
      <c r="AB594" s="57">
        <f t="shared" si="84"/>
        <v>1.9339625594937335E-2</v>
      </c>
      <c r="AC594" s="57">
        <f t="shared" si="85"/>
        <v>-2.2142240009372139E-2</v>
      </c>
      <c r="AD594" s="57">
        <f t="shared" si="86"/>
        <v>-1.2261768414549843E-2</v>
      </c>
    </row>
    <row r="595" spans="1:30" x14ac:dyDescent="0.35">
      <c r="A595" s="61">
        <v>44299</v>
      </c>
      <c r="B595">
        <v>156.79</v>
      </c>
      <c r="C595">
        <v>254.11</v>
      </c>
      <c r="D595">
        <v>102.24</v>
      </c>
      <c r="E595">
        <v>80.19</v>
      </c>
      <c r="F595">
        <v>258.49</v>
      </c>
      <c r="I595" s="61">
        <v>44299</v>
      </c>
      <c r="J595" s="57">
        <f t="shared" si="80"/>
        <v>3.0434879488081702E-2</v>
      </c>
      <c r="K595" s="57">
        <f t="shared" si="80"/>
        <v>8.2488864734757694E-2</v>
      </c>
      <c r="L595" s="57">
        <f t="shared" si="80"/>
        <v>4.5093694685378978E-3</v>
      </c>
      <c r="M595" s="57">
        <f t="shared" si="80"/>
        <v>2.0281604688623688E-2</v>
      </c>
      <c r="N595" s="57">
        <f t="shared" si="80"/>
        <v>1.0031188313696083E-2</v>
      </c>
      <c r="O595" s="57">
        <f t="shared" si="81"/>
        <v>5.0030133548547628E-2</v>
      </c>
      <c r="Y595" s="61">
        <v>44299</v>
      </c>
      <c r="Z595" s="57">
        <f t="shared" si="82"/>
        <v>2.8252145925461904E-2</v>
      </c>
      <c r="AA595" s="57">
        <f t="shared" si="83"/>
        <v>8.0476649171615081E-2</v>
      </c>
      <c r="AB595" s="57">
        <f t="shared" si="84"/>
        <v>4.1882968911981528E-3</v>
      </c>
      <c r="AC595" s="57">
        <f t="shared" si="85"/>
        <v>1.8802818796558689E-2</v>
      </c>
      <c r="AD595" s="57">
        <f t="shared" si="86"/>
        <v>9.051830272463637E-3</v>
      </c>
    </row>
    <row r="596" spans="1:30" x14ac:dyDescent="0.35">
      <c r="A596" s="61">
        <v>44298</v>
      </c>
      <c r="B596">
        <v>152.09</v>
      </c>
      <c r="C596">
        <v>233.99</v>
      </c>
      <c r="D596">
        <v>101.78</v>
      </c>
      <c r="E596">
        <v>78.58</v>
      </c>
      <c r="F596">
        <v>255.91</v>
      </c>
      <c r="I596" s="61">
        <v>44298</v>
      </c>
      <c r="J596" s="57">
        <f t="shared" si="80"/>
        <v>5.4659151308276865E-2</v>
      </c>
      <c r="K596" s="57">
        <f t="shared" si="80"/>
        <v>3.6204624217979542E-2</v>
      </c>
      <c r="L596" s="57">
        <f t="shared" si="80"/>
        <v>-1.1138366252856838E-2</v>
      </c>
      <c r="M596" s="57">
        <f t="shared" si="80"/>
        <v>-5.1827638747028608E-2</v>
      </c>
      <c r="N596" s="57">
        <f t="shared" si="80"/>
        <v>2.3448491587822789E-4</v>
      </c>
      <c r="O596" s="57">
        <f t="shared" si="81"/>
        <v>2.5220304443365097E-2</v>
      </c>
      <c r="Y596" s="61">
        <v>44298</v>
      </c>
      <c r="Z596" s="57">
        <f t="shared" si="82"/>
        <v>5.2476417745657068E-2</v>
      </c>
      <c r="AA596" s="57">
        <f t="shared" si="83"/>
        <v>3.4192408654836935E-2</v>
      </c>
      <c r="AB596" s="57">
        <f t="shared" si="84"/>
        <v>-1.1459438830196584E-2</v>
      </c>
      <c r="AC596" s="57">
        <f t="shared" si="85"/>
        <v>-5.3306424639093609E-2</v>
      </c>
      <c r="AD596" s="57">
        <f t="shared" si="86"/>
        <v>-7.448731253542173E-4</v>
      </c>
    </row>
    <row r="597" spans="1:30" x14ac:dyDescent="0.35">
      <c r="A597" s="61">
        <v>44295</v>
      </c>
      <c r="B597">
        <v>144</v>
      </c>
      <c r="C597">
        <v>225.67</v>
      </c>
      <c r="D597">
        <v>102.92</v>
      </c>
      <c r="E597">
        <v>82.76</v>
      </c>
      <c r="F597">
        <v>255.85</v>
      </c>
      <c r="I597" s="61">
        <v>44295</v>
      </c>
      <c r="J597" s="57">
        <f t="shared" si="80"/>
        <v>5.780564203764639E-3</v>
      </c>
      <c r="K597" s="57">
        <f t="shared" si="80"/>
        <v>-9.9648090872275531E-3</v>
      </c>
      <c r="L597" s="57">
        <f t="shared" si="80"/>
        <v>-9.7115672389573582E-4</v>
      </c>
      <c r="M597" s="57">
        <f t="shared" si="80"/>
        <v>-7.1037563194605849E-3</v>
      </c>
      <c r="N597" s="57">
        <f t="shared" si="80"/>
        <v>1.0214192122307978E-2</v>
      </c>
      <c r="O597" s="57">
        <f t="shared" si="81"/>
        <v>-3.9982041512421247E-3</v>
      </c>
      <c r="Y597" s="61">
        <v>44295</v>
      </c>
      <c r="Z597" s="57">
        <f t="shared" si="82"/>
        <v>3.597830641144841E-3</v>
      </c>
      <c r="AA597" s="57">
        <f t="shared" si="83"/>
        <v>-1.1977024650370162E-2</v>
      </c>
      <c r="AB597" s="57">
        <f t="shared" si="84"/>
        <v>-1.2922293012354808E-3</v>
      </c>
      <c r="AC597" s="57">
        <f t="shared" si="85"/>
        <v>-8.5825422115255838E-3</v>
      </c>
      <c r="AD597" s="57">
        <f t="shared" si="86"/>
        <v>9.2348340810755325E-3</v>
      </c>
    </row>
    <row r="598" spans="1:30" x14ac:dyDescent="0.35">
      <c r="A598" s="61">
        <v>44294</v>
      </c>
      <c r="B598">
        <v>143.16999999999999</v>
      </c>
      <c r="C598">
        <v>227.93</v>
      </c>
      <c r="D598">
        <v>103.02</v>
      </c>
      <c r="E598">
        <v>83.35</v>
      </c>
      <c r="F598">
        <v>253.25</v>
      </c>
      <c r="I598" s="61">
        <v>44294</v>
      </c>
      <c r="J598" s="57">
        <f t="shared" si="80"/>
        <v>1.2227840339827553E-2</v>
      </c>
      <c r="K598" s="57">
        <f t="shared" si="80"/>
        <v>1.8911522671003982E-2</v>
      </c>
      <c r="L598" s="57">
        <f t="shared" si="80"/>
        <v>-1.129301128665315E-2</v>
      </c>
      <c r="M598" s="57">
        <f t="shared" si="80"/>
        <v>1.3893307134668732E-2</v>
      </c>
      <c r="N598" s="57">
        <f t="shared" si="80"/>
        <v>1.3316305287886111E-2</v>
      </c>
      <c r="O598" s="57">
        <f t="shared" si="81"/>
        <v>1.045807016688075E-2</v>
      </c>
      <c r="Y598" s="61">
        <v>44294</v>
      </c>
      <c r="Z598" s="57">
        <f t="shared" si="82"/>
        <v>1.0045106777207755E-2</v>
      </c>
      <c r="AA598" s="57">
        <f t="shared" si="83"/>
        <v>1.6899307107861371E-2</v>
      </c>
      <c r="AB598" s="57">
        <f t="shared" si="84"/>
        <v>-1.1614083863992895E-2</v>
      </c>
      <c r="AC598" s="57">
        <f t="shared" si="85"/>
        <v>1.2414521242603732E-2</v>
      </c>
      <c r="AD598" s="57">
        <f t="shared" si="86"/>
        <v>1.2336947246653665E-2</v>
      </c>
    </row>
    <row r="599" spans="1:30" x14ac:dyDescent="0.35">
      <c r="A599" s="61">
        <v>44293</v>
      </c>
      <c r="B599">
        <v>141.43</v>
      </c>
      <c r="C599">
        <v>223.66</v>
      </c>
      <c r="D599">
        <v>104.19</v>
      </c>
      <c r="E599">
        <v>82.2</v>
      </c>
      <c r="F599">
        <v>249.9</v>
      </c>
      <c r="I599" s="61">
        <v>44293</v>
      </c>
      <c r="J599" s="57">
        <f t="shared" si="80"/>
        <v>2.006851854256991E-2</v>
      </c>
      <c r="K599" s="57">
        <f t="shared" si="80"/>
        <v>-3.0297341572824186E-2</v>
      </c>
      <c r="L599" s="57">
        <f t="shared" si="80"/>
        <v>5.8718944283468926E-3</v>
      </c>
      <c r="M599" s="57">
        <f t="shared" si="80"/>
        <v>9.2887492599217809E-3</v>
      </c>
      <c r="N599" s="57">
        <f t="shared" si="80"/>
        <v>8.1967672041784907E-3</v>
      </c>
      <c r="O599" s="57">
        <f t="shared" si="81"/>
        <v>-9.4082081743527089E-3</v>
      </c>
      <c r="Y599" s="61">
        <v>44293</v>
      </c>
      <c r="Z599" s="57">
        <f t="shared" si="82"/>
        <v>1.7885784979950112E-2</v>
      </c>
      <c r="AA599" s="57">
        <f t="shared" si="83"/>
        <v>-3.2309557135966796E-2</v>
      </c>
      <c r="AB599" s="57">
        <f t="shared" si="84"/>
        <v>5.5508218510071476E-3</v>
      </c>
      <c r="AC599" s="57">
        <f t="shared" si="85"/>
        <v>7.809963367856782E-3</v>
      </c>
      <c r="AD599" s="57">
        <f t="shared" si="86"/>
        <v>7.2174091629460457E-3</v>
      </c>
    </row>
    <row r="600" spans="1:30" x14ac:dyDescent="0.35">
      <c r="A600" s="61">
        <v>44292</v>
      </c>
      <c r="B600">
        <v>138.62</v>
      </c>
      <c r="C600">
        <v>230.54</v>
      </c>
      <c r="D600">
        <v>103.58</v>
      </c>
      <c r="E600">
        <v>81.44</v>
      </c>
      <c r="F600">
        <v>247.86</v>
      </c>
      <c r="I600" s="61">
        <v>44292</v>
      </c>
      <c r="J600" s="57">
        <f t="shared" si="80"/>
        <v>-9.0485357053364402E-3</v>
      </c>
      <c r="K600" s="57">
        <f t="shared" si="80"/>
        <v>8.2449179094050179E-4</v>
      </c>
      <c r="L600" s="57">
        <f t="shared" si="80"/>
        <v>-8.9384996106669813E-3</v>
      </c>
      <c r="M600" s="57">
        <f t="shared" si="80"/>
        <v>1.227973231724552E-4</v>
      </c>
      <c r="N600" s="57">
        <f t="shared" si="80"/>
        <v>-4.8699108178839228E-3</v>
      </c>
      <c r="O600" s="57">
        <f t="shared" si="81"/>
        <v>-3.5688844747001776E-3</v>
      </c>
      <c r="Y600" s="61">
        <v>44292</v>
      </c>
      <c r="Z600" s="57">
        <f t="shared" si="82"/>
        <v>-1.1231269267956239E-2</v>
      </c>
      <c r="AA600" s="57">
        <f t="shared" si="83"/>
        <v>-1.1877237722021071E-3</v>
      </c>
      <c r="AB600" s="57">
        <f t="shared" si="84"/>
        <v>-9.2595721880067271E-3</v>
      </c>
      <c r="AC600" s="57">
        <f t="shared" si="85"/>
        <v>-1.355988568892544E-3</v>
      </c>
      <c r="AD600" s="57">
        <f t="shared" si="86"/>
        <v>-5.8492688591163678E-3</v>
      </c>
    </row>
    <row r="601" spans="1:30" x14ac:dyDescent="0.35">
      <c r="A601" s="61">
        <v>44291</v>
      </c>
      <c r="B601">
        <v>139.88</v>
      </c>
      <c r="C601">
        <v>230.35</v>
      </c>
      <c r="D601">
        <v>104.51</v>
      </c>
      <c r="E601">
        <v>81.430000000000007</v>
      </c>
      <c r="F601">
        <v>249.07</v>
      </c>
      <c r="I601" s="61">
        <v>44291</v>
      </c>
      <c r="J601" s="57">
        <f t="shared" si="80"/>
        <v>1.2662039673383538E-2</v>
      </c>
      <c r="K601" s="57">
        <f t="shared" si="80"/>
        <v>4.3339450503925146E-2</v>
      </c>
      <c r="L601" s="57">
        <f t="shared" si="80"/>
        <v>-1.1795057319974978E-2</v>
      </c>
      <c r="M601" s="57">
        <f t="shared" si="80"/>
        <v>4.1841065225740907E-3</v>
      </c>
      <c r="N601" s="57">
        <f t="shared" si="80"/>
        <v>2.7351019163227245E-2</v>
      </c>
      <c r="O601" s="57">
        <f t="shared" si="81"/>
        <v>2.2968361844872439E-2</v>
      </c>
      <c r="Y601" s="61">
        <v>44291</v>
      </c>
      <c r="Z601" s="57">
        <f t="shared" si="82"/>
        <v>1.0479306110763739E-2</v>
      </c>
      <c r="AA601" s="57">
        <f t="shared" si="83"/>
        <v>4.132723494078254E-2</v>
      </c>
      <c r="AB601" s="57">
        <f t="shared" si="84"/>
        <v>-1.2116129897314724E-2</v>
      </c>
      <c r="AC601" s="57">
        <f t="shared" si="85"/>
        <v>2.7053206305090918E-3</v>
      </c>
      <c r="AD601" s="57">
        <f t="shared" si="86"/>
        <v>2.6371661121994801E-2</v>
      </c>
    </row>
    <row r="602" spans="1:30" x14ac:dyDescent="0.35">
      <c r="A602" s="61">
        <v>44287</v>
      </c>
      <c r="B602">
        <v>138.12</v>
      </c>
      <c r="C602">
        <v>220.58</v>
      </c>
      <c r="D602">
        <v>105.75</v>
      </c>
      <c r="E602">
        <v>81.09</v>
      </c>
      <c r="F602">
        <v>242.35</v>
      </c>
      <c r="I602" s="61">
        <v>44287</v>
      </c>
      <c r="J602" s="57">
        <f t="shared" si="80"/>
        <v>3.4171218638618432E-2</v>
      </c>
      <c r="K602" s="57">
        <f t="shared" si="80"/>
        <v>-9.2956763396343425E-3</v>
      </c>
      <c r="L602" s="57">
        <f t="shared" si="80"/>
        <v>9.119470439537097E-3</v>
      </c>
      <c r="M602" s="57">
        <f t="shared" si="80"/>
        <v>3.2461024168103328E-2</v>
      </c>
      <c r="N602" s="57">
        <f t="shared" si="80"/>
        <v>2.7526208745191651E-2</v>
      </c>
      <c r="O602" s="57">
        <f t="shared" si="81"/>
        <v>6.2484553093388262E-3</v>
      </c>
      <c r="Y602" s="61">
        <v>44287</v>
      </c>
      <c r="Z602" s="57">
        <f t="shared" si="82"/>
        <v>3.1988485075998635E-2</v>
      </c>
      <c r="AA602" s="57">
        <f t="shared" si="83"/>
        <v>-1.1307891902776951E-2</v>
      </c>
      <c r="AB602" s="57">
        <f t="shared" si="84"/>
        <v>8.7983978621973512E-3</v>
      </c>
      <c r="AC602" s="57">
        <f t="shared" si="85"/>
        <v>3.098223827603833E-2</v>
      </c>
      <c r="AD602" s="57">
        <f t="shared" si="86"/>
        <v>2.6546850703959207E-2</v>
      </c>
    </row>
    <row r="603" spans="1:30" x14ac:dyDescent="0.35">
      <c r="A603" s="61">
        <v>44286</v>
      </c>
      <c r="B603">
        <v>133.47999999999999</v>
      </c>
      <c r="C603">
        <v>222.64</v>
      </c>
      <c r="D603">
        <v>104.79</v>
      </c>
      <c r="E603">
        <v>78.5</v>
      </c>
      <c r="F603">
        <v>235.77</v>
      </c>
      <c r="I603" s="61">
        <v>44286</v>
      </c>
      <c r="J603" s="57">
        <f t="shared" si="80"/>
        <v>3.6312151199045455E-2</v>
      </c>
      <c r="K603" s="57">
        <f t="shared" si="80"/>
        <v>4.9583238181436014E-2</v>
      </c>
      <c r="L603" s="57">
        <f t="shared" si="80"/>
        <v>-1.0820151121554491E-2</v>
      </c>
      <c r="M603" s="57">
        <f t="shared" si="80"/>
        <v>3.2365284502031716E-2</v>
      </c>
      <c r="N603" s="57">
        <f t="shared" si="80"/>
        <v>1.6766142708723539E-2</v>
      </c>
      <c r="O603" s="57">
        <f t="shared" si="81"/>
        <v>3.1734918931179197E-2</v>
      </c>
      <c r="Y603" s="61">
        <v>44286</v>
      </c>
      <c r="Z603" s="57">
        <f t="shared" si="82"/>
        <v>3.4129417636425657E-2</v>
      </c>
      <c r="AA603" s="57">
        <f t="shared" si="83"/>
        <v>4.7571022618293407E-2</v>
      </c>
      <c r="AB603" s="57">
        <f t="shared" si="84"/>
        <v>-1.1141223698894236E-2</v>
      </c>
      <c r="AC603" s="57">
        <f t="shared" si="85"/>
        <v>3.0886498609966718E-2</v>
      </c>
      <c r="AD603" s="57">
        <f t="shared" si="86"/>
        <v>1.5786784667491095E-2</v>
      </c>
    </row>
    <row r="604" spans="1:30" x14ac:dyDescent="0.35">
      <c r="A604" s="61">
        <v>44285</v>
      </c>
      <c r="B604">
        <v>128.72</v>
      </c>
      <c r="C604">
        <v>211.87</v>
      </c>
      <c r="D604">
        <v>105.93</v>
      </c>
      <c r="E604">
        <v>76</v>
      </c>
      <c r="F604">
        <v>231.85</v>
      </c>
      <c r="I604" s="61">
        <v>44285</v>
      </c>
      <c r="J604" s="57">
        <f t="shared" si="80"/>
        <v>-5.8869263739157679E-3</v>
      </c>
      <c r="K604" s="57">
        <f t="shared" si="80"/>
        <v>3.9030048364997738E-2</v>
      </c>
      <c r="L604" s="57">
        <f t="shared" si="80"/>
        <v>-9.3023926623134485E-3</v>
      </c>
      <c r="M604" s="57">
        <f t="shared" si="80"/>
        <v>-1.4888612493750637E-2</v>
      </c>
      <c r="N604" s="57">
        <f t="shared" si="80"/>
        <v>-1.4515658754285472E-2</v>
      </c>
      <c r="O604" s="57">
        <f t="shared" si="81"/>
        <v>1.5545975274542439E-2</v>
      </c>
      <c r="Y604" s="61">
        <v>44285</v>
      </c>
      <c r="Z604" s="57">
        <f t="shared" si="82"/>
        <v>-8.069659936535566E-3</v>
      </c>
      <c r="AA604" s="57">
        <f t="shared" si="83"/>
        <v>3.7017832801855131E-2</v>
      </c>
      <c r="AB604" s="57">
        <f t="shared" si="84"/>
        <v>-9.6234652396531943E-3</v>
      </c>
      <c r="AC604" s="57">
        <f t="shared" si="85"/>
        <v>-1.6367398385815635E-2</v>
      </c>
      <c r="AD604" s="57">
        <f t="shared" si="86"/>
        <v>-1.5495016795517918E-2</v>
      </c>
    </row>
    <row r="605" spans="1:30" x14ac:dyDescent="0.35">
      <c r="A605" s="61">
        <v>44284</v>
      </c>
      <c r="B605">
        <v>129.47999999999999</v>
      </c>
      <c r="C605">
        <v>203.76</v>
      </c>
      <c r="D605">
        <v>106.92</v>
      </c>
      <c r="E605">
        <v>77.14</v>
      </c>
      <c r="F605">
        <v>235.24</v>
      </c>
      <c r="I605" s="61">
        <v>44284</v>
      </c>
      <c r="J605" s="57">
        <f t="shared" si="80"/>
        <v>8.4539224550512718E-3</v>
      </c>
      <c r="K605" s="57">
        <f t="shared" si="80"/>
        <v>-1.2097708519675754E-2</v>
      </c>
      <c r="L605" s="57">
        <f t="shared" si="80"/>
        <v>-5.2238924765722027E-3</v>
      </c>
      <c r="M605" s="57">
        <f t="shared" si="80"/>
        <v>-3.4940184365402642E-3</v>
      </c>
      <c r="N605" s="57">
        <f t="shared" si="80"/>
        <v>-5.2573681680816919E-3</v>
      </c>
      <c r="O605" s="57">
        <f t="shared" si="81"/>
        <v>-5.8835360088984384E-3</v>
      </c>
      <c r="Y605" s="61">
        <v>44284</v>
      </c>
      <c r="Z605" s="57">
        <f t="shared" si="82"/>
        <v>6.2711888924314738E-3</v>
      </c>
      <c r="AA605" s="57">
        <f t="shared" si="83"/>
        <v>-1.4109924082818363E-2</v>
      </c>
      <c r="AB605" s="57">
        <f t="shared" si="84"/>
        <v>-5.5449650539119476E-3</v>
      </c>
      <c r="AC605" s="57">
        <f t="shared" si="85"/>
        <v>-4.9728043286052636E-3</v>
      </c>
      <c r="AD605" s="57">
        <f t="shared" si="86"/>
        <v>-6.2367262093141369E-3</v>
      </c>
    </row>
    <row r="606" spans="1:30" x14ac:dyDescent="0.35">
      <c r="A606" s="61">
        <v>44281</v>
      </c>
      <c r="B606">
        <v>128.38999999999999</v>
      </c>
      <c r="C606">
        <v>206.24</v>
      </c>
      <c r="D606">
        <v>107.48</v>
      </c>
      <c r="E606">
        <v>77.41</v>
      </c>
      <c r="F606">
        <v>236.48</v>
      </c>
      <c r="I606" s="61">
        <v>44281</v>
      </c>
      <c r="J606" s="57">
        <f t="shared" si="80"/>
        <v>2.3962681998689776E-2</v>
      </c>
      <c r="K606" s="57">
        <f t="shared" si="80"/>
        <v>-3.4408922294941656E-2</v>
      </c>
      <c r="L606" s="57">
        <f t="shared" si="80"/>
        <v>2.2677989046606676E-2</v>
      </c>
      <c r="M606" s="57">
        <f t="shared" si="80"/>
        <v>1.5492075770907797E-2</v>
      </c>
      <c r="N606" s="57">
        <f t="shared" si="80"/>
        <v>1.7661821674508152E-2</v>
      </c>
      <c r="O606" s="57">
        <f t="shared" si="81"/>
        <v>-6.4285837677436229E-3</v>
      </c>
      <c r="Y606" s="61">
        <v>44281</v>
      </c>
      <c r="Z606" s="57">
        <f t="shared" si="82"/>
        <v>2.1779948436069979E-2</v>
      </c>
      <c r="AA606" s="57">
        <f t="shared" si="83"/>
        <v>-3.6421137858084263E-2</v>
      </c>
      <c r="AB606" s="57">
        <f t="shared" si="84"/>
        <v>2.2356916469266932E-2</v>
      </c>
      <c r="AC606" s="57">
        <f t="shared" si="85"/>
        <v>1.4013289878842797E-2</v>
      </c>
      <c r="AD606" s="57">
        <f t="shared" si="86"/>
        <v>1.6682463633275708E-2</v>
      </c>
    </row>
    <row r="607" spans="1:30" x14ac:dyDescent="0.35">
      <c r="A607" s="61">
        <v>44280</v>
      </c>
      <c r="B607">
        <v>125.35</v>
      </c>
      <c r="C607">
        <v>213.46</v>
      </c>
      <c r="D607">
        <v>105.07</v>
      </c>
      <c r="E607">
        <v>76.22</v>
      </c>
      <c r="F607">
        <v>232.34</v>
      </c>
      <c r="I607" s="61">
        <v>44280</v>
      </c>
      <c r="J607" s="57">
        <f t="shared" si="80"/>
        <v>-8.578970719503979E-3</v>
      </c>
      <c r="K607" s="57">
        <f t="shared" si="80"/>
        <v>1.5913451150282882E-2</v>
      </c>
      <c r="L607" s="57">
        <f t="shared" si="80"/>
        <v>3.5276768241927063E-3</v>
      </c>
      <c r="M607" s="57">
        <f t="shared" si="80"/>
        <v>-3.4053732974317647E-3</v>
      </c>
      <c r="N607" s="57">
        <f t="shared" si="80"/>
        <v>-1.3339231564721997E-2</v>
      </c>
      <c r="O607" s="57">
        <f t="shared" si="81"/>
        <v>6.5634146597435437E-3</v>
      </c>
      <c r="Y607" s="61">
        <v>44280</v>
      </c>
      <c r="Z607" s="57">
        <f t="shared" si="82"/>
        <v>-1.0761704282123776E-2</v>
      </c>
      <c r="AA607" s="57">
        <f t="shared" si="83"/>
        <v>1.3901235587140274E-2</v>
      </c>
      <c r="AB607" s="57">
        <f t="shared" si="84"/>
        <v>3.2066042468529613E-3</v>
      </c>
      <c r="AC607" s="57">
        <f t="shared" si="85"/>
        <v>-4.8841591894967637E-3</v>
      </c>
      <c r="AD607" s="57">
        <f t="shared" si="86"/>
        <v>-1.4318589605954442E-2</v>
      </c>
    </row>
    <row r="608" spans="1:30" x14ac:dyDescent="0.35">
      <c r="A608" s="61">
        <v>44279</v>
      </c>
      <c r="B608">
        <v>126.43</v>
      </c>
      <c r="C608">
        <v>210.09</v>
      </c>
      <c r="D608">
        <v>104.7</v>
      </c>
      <c r="E608">
        <v>76.48</v>
      </c>
      <c r="F608">
        <v>235.46</v>
      </c>
      <c r="I608" s="61">
        <v>44279</v>
      </c>
      <c r="J608" s="57">
        <f t="shared" si="80"/>
        <v>-3.3292333473654095E-2</v>
      </c>
      <c r="K608" s="57">
        <f t="shared" si="80"/>
        <v>-4.9358919573494593E-2</v>
      </c>
      <c r="L608" s="57">
        <f t="shared" si="80"/>
        <v>2.6420465500356857E-2</v>
      </c>
      <c r="M608" s="57">
        <f t="shared" si="80"/>
        <v>-2.45395240283394E-2</v>
      </c>
      <c r="N608" s="57">
        <f t="shared" si="80"/>
        <v>-8.9633612113428109E-3</v>
      </c>
      <c r="O608" s="57">
        <f t="shared" si="81"/>
        <v>-2.7003250688148121E-2</v>
      </c>
      <c r="Y608" s="61">
        <v>44279</v>
      </c>
      <c r="Z608" s="57">
        <f t="shared" si="82"/>
        <v>-3.5475067036273893E-2</v>
      </c>
      <c r="AA608" s="57">
        <f t="shared" si="83"/>
        <v>-5.13711351366372E-2</v>
      </c>
      <c r="AB608" s="57">
        <f t="shared" si="84"/>
        <v>2.6099392923017113E-2</v>
      </c>
      <c r="AC608" s="57">
        <f t="shared" si="85"/>
        <v>-2.6018309920404398E-2</v>
      </c>
      <c r="AD608" s="57">
        <f t="shared" si="86"/>
        <v>-9.9427192525752568E-3</v>
      </c>
    </row>
    <row r="609" spans="1:30" x14ac:dyDescent="0.35">
      <c r="A609" s="61">
        <v>44278</v>
      </c>
      <c r="B609">
        <v>130.71</v>
      </c>
      <c r="C609">
        <v>220.72</v>
      </c>
      <c r="D609">
        <v>101.97</v>
      </c>
      <c r="E609">
        <v>78.38</v>
      </c>
      <c r="F609">
        <v>237.58</v>
      </c>
      <c r="I609" s="61">
        <v>44278</v>
      </c>
      <c r="J609" s="57">
        <f t="shared" si="80"/>
        <v>-8.7596248876932337E-3</v>
      </c>
      <c r="K609" s="57">
        <f t="shared" si="80"/>
        <v>-1.1755568323352674E-2</v>
      </c>
      <c r="L609" s="57">
        <f t="shared" si="80"/>
        <v>-5.5743139794202463E-3</v>
      </c>
      <c r="M609" s="57">
        <f t="shared" si="80"/>
        <v>-2.4200828181230663E-2</v>
      </c>
      <c r="N609" s="57">
        <f t="shared" si="80"/>
        <v>6.7149776148953564E-3</v>
      </c>
      <c r="O609" s="57">
        <f t="shared" si="81"/>
        <v>-9.5693008681247416E-3</v>
      </c>
      <c r="Y609" s="61">
        <v>44278</v>
      </c>
      <c r="Z609" s="57">
        <f t="shared" si="82"/>
        <v>-1.0942358450313033E-2</v>
      </c>
      <c r="AA609" s="57">
        <f t="shared" si="83"/>
        <v>-1.3767783886495282E-2</v>
      </c>
      <c r="AB609" s="57">
        <f t="shared" si="84"/>
        <v>-5.8953865567599913E-3</v>
      </c>
      <c r="AC609" s="57">
        <f t="shared" si="85"/>
        <v>-2.5679614073295661E-2</v>
      </c>
      <c r="AD609" s="57">
        <f t="shared" si="86"/>
        <v>5.7356195736629114E-3</v>
      </c>
    </row>
    <row r="610" spans="1:30" x14ac:dyDescent="0.35">
      <c r="A610" s="61">
        <v>44277</v>
      </c>
      <c r="B610">
        <v>131.86000000000001</v>
      </c>
      <c r="C610">
        <v>223.33</v>
      </c>
      <c r="D610">
        <v>102.54</v>
      </c>
      <c r="E610">
        <v>80.3</v>
      </c>
      <c r="F610">
        <v>235.99</v>
      </c>
      <c r="I610" s="61">
        <v>44277</v>
      </c>
      <c r="J610" s="57">
        <f t="shared" si="80"/>
        <v>2.612318185550715E-2</v>
      </c>
      <c r="K610" s="57">
        <f t="shared" si="80"/>
        <v>2.2826044246112231E-2</v>
      </c>
      <c r="L610" s="57">
        <f t="shared" si="80"/>
        <v>-8.1585534123386153E-3</v>
      </c>
      <c r="M610" s="57">
        <f t="shared" si="80"/>
        <v>1.5562563084176575E-2</v>
      </c>
      <c r="N610" s="57">
        <f t="shared" si="80"/>
        <v>2.4189539864572236E-2</v>
      </c>
      <c r="O610" s="57">
        <f t="shared" si="81"/>
        <v>1.637689307845672E-2</v>
      </c>
      <c r="Y610" s="61">
        <v>44277</v>
      </c>
      <c r="Z610" s="57">
        <f t="shared" si="82"/>
        <v>2.3940448292887353E-2</v>
      </c>
      <c r="AA610" s="57">
        <f t="shared" si="83"/>
        <v>2.0813828682969621E-2</v>
      </c>
      <c r="AB610" s="57">
        <f t="shared" si="84"/>
        <v>-8.4796259896783611E-3</v>
      </c>
      <c r="AC610" s="57">
        <f t="shared" si="85"/>
        <v>1.4083777192111575E-2</v>
      </c>
      <c r="AD610" s="57">
        <f t="shared" si="86"/>
        <v>2.3210181823339792E-2</v>
      </c>
    </row>
    <row r="611" spans="1:30" x14ac:dyDescent="0.35">
      <c r="A611" s="61">
        <v>44274</v>
      </c>
      <c r="B611">
        <v>128.46</v>
      </c>
      <c r="C611">
        <v>218.29</v>
      </c>
      <c r="D611">
        <v>103.38</v>
      </c>
      <c r="E611">
        <v>79.06</v>
      </c>
      <c r="F611">
        <v>230.35</v>
      </c>
      <c r="I611" s="61">
        <v>44274</v>
      </c>
      <c r="J611" s="57">
        <f t="shared" si="80"/>
        <v>9.6997005789882535E-3</v>
      </c>
      <c r="K611" s="57">
        <f t="shared" si="80"/>
        <v>2.6146204202717196E-3</v>
      </c>
      <c r="L611" s="57">
        <f t="shared" si="80"/>
        <v>-7.1325603584714604E-3</v>
      </c>
      <c r="M611" s="57">
        <f t="shared" si="80"/>
        <v>1.1960951860061245E-2</v>
      </c>
      <c r="N611" s="57">
        <f t="shared" si="80"/>
        <v>-1.6049627146583368E-3</v>
      </c>
      <c r="O611" s="57">
        <f t="shared" si="81"/>
        <v>2.0455261086703824E-3</v>
      </c>
      <c r="Y611" s="61">
        <v>44274</v>
      </c>
      <c r="Z611" s="57">
        <f t="shared" si="82"/>
        <v>7.5169670163684555E-3</v>
      </c>
      <c r="AA611" s="57">
        <f t="shared" si="83"/>
        <v>6.024048571291107E-4</v>
      </c>
      <c r="AB611" s="57">
        <f t="shared" si="84"/>
        <v>-7.4536329358112054E-3</v>
      </c>
      <c r="AC611" s="57">
        <f t="shared" si="85"/>
        <v>1.0482165967996246E-2</v>
      </c>
      <c r="AD611" s="57">
        <f t="shared" si="86"/>
        <v>-2.584320755890782E-3</v>
      </c>
    </row>
    <row r="612" spans="1:30" x14ac:dyDescent="0.35">
      <c r="A612" s="61">
        <v>44273</v>
      </c>
      <c r="B612">
        <v>127.22</v>
      </c>
      <c r="C612">
        <v>217.72</v>
      </c>
      <c r="D612">
        <v>104.12</v>
      </c>
      <c r="E612">
        <v>78.12</v>
      </c>
      <c r="F612">
        <v>230.72</v>
      </c>
      <c r="I612" s="61">
        <v>44273</v>
      </c>
      <c r="J612" s="57">
        <f t="shared" si="80"/>
        <v>-4.7509221940056551E-2</v>
      </c>
      <c r="K612" s="57">
        <f t="shared" si="80"/>
        <v>-7.1854838656561629E-2</v>
      </c>
      <c r="L612" s="57">
        <f t="shared" si="80"/>
        <v>-3.6864886202528889E-2</v>
      </c>
      <c r="M612" s="57">
        <f t="shared" si="80"/>
        <v>-5.6126704704614727E-2</v>
      </c>
      <c r="N612" s="57">
        <f t="shared" si="80"/>
        <v>-2.7024049168725462E-2</v>
      </c>
      <c r="O612" s="57">
        <f t="shared" si="81"/>
        <v>-5.7087507307193031E-2</v>
      </c>
      <c r="Y612" s="61">
        <v>44273</v>
      </c>
      <c r="Z612" s="57">
        <f t="shared" si="82"/>
        <v>-4.9691955502676348E-2</v>
      </c>
      <c r="AA612" s="57">
        <f t="shared" si="83"/>
        <v>-7.3867054219704242E-2</v>
      </c>
      <c r="AB612" s="57">
        <f t="shared" si="84"/>
        <v>-3.7185958779868633E-2</v>
      </c>
      <c r="AC612" s="57">
        <f t="shared" si="85"/>
        <v>-5.7605490596679729E-2</v>
      </c>
      <c r="AD612" s="57">
        <f t="shared" si="86"/>
        <v>-2.8003407209957906E-2</v>
      </c>
    </row>
    <row r="613" spans="1:30" x14ac:dyDescent="0.35">
      <c r="A613" s="61">
        <v>44272</v>
      </c>
      <c r="B613">
        <v>133.41</v>
      </c>
      <c r="C613">
        <v>233.94</v>
      </c>
      <c r="D613">
        <v>108.03</v>
      </c>
      <c r="E613">
        <v>82.63</v>
      </c>
      <c r="F613">
        <v>237.04</v>
      </c>
      <c r="I613" s="61">
        <v>44272</v>
      </c>
      <c r="J613" s="57">
        <f t="shared" si="80"/>
        <v>3.7548857574734619E-3</v>
      </c>
      <c r="K613" s="57">
        <f t="shared" si="80"/>
        <v>3.6168182716139544E-2</v>
      </c>
      <c r="L613" s="57">
        <f t="shared" si="80"/>
        <v>3.6166404701885148E-3</v>
      </c>
      <c r="M613" s="57">
        <f t="shared" si="80"/>
        <v>-1.4512035440793496E-3</v>
      </c>
      <c r="N613" s="57">
        <f t="shared" si="80"/>
        <v>-2.8225400518554584E-3</v>
      </c>
      <c r="O613" s="57">
        <f t="shared" si="81"/>
        <v>1.9772477260157798E-2</v>
      </c>
      <c r="Y613" s="61">
        <v>44272</v>
      </c>
      <c r="Z613" s="57">
        <f t="shared" si="82"/>
        <v>1.5721521948536639E-3</v>
      </c>
      <c r="AA613" s="57">
        <f t="shared" si="83"/>
        <v>3.4155967152996937E-2</v>
      </c>
      <c r="AB613" s="57">
        <f t="shared" si="84"/>
        <v>3.2955678928487699E-3</v>
      </c>
      <c r="AC613" s="57">
        <f t="shared" si="85"/>
        <v>-2.929989436144349E-3</v>
      </c>
      <c r="AD613" s="57">
        <f t="shared" si="86"/>
        <v>-3.8018980930879034E-3</v>
      </c>
    </row>
    <row r="614" spans="1:30" x14ac:dyDescent="0.35">
      <c r="A614" s="61">
        <v>44271</v>
      </c>
      <c r="B614">
        <v>132.91</v>
      </c>
      <c r="C614">
        <v>225.63</v>
      </c>
      <c r="D614">
        <v>107.64</v>
      </c>
      <c r="E614">
        <v>82.75</v>
      </c>
      <c r="F614">
        <v>237.71</v>
      </c>
      <c r="I614" s="61">
        <v>44271</v>
      </c>
      <c r="J614" s="57">
        <f t="shared" si="80"/>
        <v>7.5523355724130062E-3</v>
      </c>
      <c r="K614" s="57">
        <f t="shared" si="80"/>
        <v>-4.4850566165351789E-2</v>
      </c>
      <c r="L614" s="57">
        <f t="shared" si="80"/>
        <v>-2.3958188468250263E-2</v>
      </c>
      <c r="M614" s="57">
        <f t="shared" si="80"/>
        <v>3.0257209165368902E-3</v>
      </c>
      <c r="N614" s="57">
        <f t="shared" si="80"/>
        <v>1.2274766832308631E-2</v>
      </c>
      <c r="O614" s="57">
        <f t="shared" si="81"/>
        <v>-2.606084552026678E-2</v>
      </c>
      <c r="Y614" s="61">
        <v>44271</v>
      </c>
      <c r="Z614" s="57">
        <f t="shared" si="82"/>
        <v>5.3696020097932081E-3</v>
      </c>
      <c r="AA614" s="57">
        <f t="shared" si="83"/>
        <v>-4.6862781728494396E-2</v>
      </c>
      <c r="AB614" s="57">
        <f t="shared" si="84"/>
        <v>-2.4279261045590007E-2</v>
      </c>
      <c r="AC614" s="57">
        <f t="shared" si="85"/>
        <v>1.546935024471891E-3</v>
      </c>
      <c r="AD614" s="57">
        <f t="shared" si="86"/>
        <v>1.1295408791076185E-2</v>
      </c>
    </row>
    <row r="615" spans="1:30" x14ac:dyDescent="0.35">
      <c r="A615" s="61">
        <v>44270</v>
      </c>
      <c r="B615">
        <v>131.91</v>
      </c>
      <c r="C615">
        <v>235.98</v>
      </c>
      <c r="D615">
        <v>110.25</v>
      </c>
      <c r="E615">
        <v>82.5</v>
      </c>
      <c r="F615">
        <v>234.81</v>
      </c>
      <c r="I615" s="61">
        <v>44270</v>
      </c>
      <c r="J615" s="57">
        <f t="shared" si="80"/>
        <v>2.5724150431571197E-2</v>
      </c>
      <c r="K615" s="57">
        <f t="shared" si="80"/>
        <v>2.0290923457497674E-2</v>
      </c>
      <c r="L615" s="57">
        <f t="shared" si="80"/>
        <v>-1.1812048432332889E-2</v>
      </c>
      <c r="M615" s="57">
        <f t="shared" si="80"/>
        <v>1.773204515895024E-2</v>
      </c>
      <c r="N615" s="57">
        <f t="shared" si="80"/>
        <v>-3.9952450287103793E-3</v>
      </c>
      <c r="O615" s="57">
        <f t="shared" si="81"/>
        <v>1.3326630707533545E-2</v>
      </c>
      <c r="Y615" s="61">
        <v>44270</v>
      </c>
      <c r="Z615" s="57">
        <f t="shared" si="82"/>
        <v>2.3541416868951399E-2</v>
      </c>
      <c r="AA615" s="57">
        <f t="shared" si="83"/>
        <v>1.8278707894355064E-2</v>
      </c>
      <c r="AB615" s="57">
        <f t="shared" si="84"/>
        <v>-1.2133121009672634E-2</v>
      </c>
      <c r="AC615" s="57">
        <f t="shared" si="85"/>
        <v>1.6253259266885242E-2</v>
      </c>
      <c r="AD615" s="57">
        <f t="shared" si="86"/>
        <v>-4.9746030699428243E-3</v>
      </c>
    </row>
    <row r="616" spans="1:30" x14ac:dyDescent="0.35">
      <c r="A616" s="61">
        <v>44267</v>
      </c>
      <c r="B616">
        <v>128.56</v>
      </c>
      <c r="C616">
        <v>231.24</v>
      </c>
      <c r="D616">
        <v>111.56</v>
      </c>
      <c r="E616">
        <v>81.05</v>
      </c>
      <c r="F616">
        <v>235.75</v>
      </c>
      <c r="I616" s="61">
        <v>44267</v>
      </c>
      <c r="J616" s="57">
        <f t="shared" si="80"/>
        <v>-1.060012246538789E-2</v>
      </c>
      <c r="K616" s="57">
        <f t="shared" si="80"/>
        <v>-8.4403222620619382E-3</v>
      </c>
      <c r="L616" s="57">
        <f t="shared" si="80"/>
        <v>3.3221130441303598E-3</v>
      </c>
      <c r="M616" s="57">
        <f t="shared" si="80"/>
        <v>-2.2183888811774313E-3</v>
      </c>
      <c r="N616" s="57">
        <f t="shared" si="80"/>
        <v>-5.8365924444513141E-3</v>
      </c>
      <c r="O616" s="57">
        <f t="shared" si="81"/>
        <v>-5.955780474619486E-3</v>
      </c>
      <c r="Y616" s="61">
        <v>44267</v>
      </c>
      <c r="Z616" s="57">
        <f t="shared" si="82"/>
        <v>-1.2782856028007689E-2</v>
      </c>
      <c r="AA616" s="57">
        <f t="shared" si="83"/>
        <v>-1.0452537825204547E-2</v>
      </c>
      <c r="AB616" s="57">
        <f t="shared" si="84"/>
        <v>3.0010404667906148E-3</v>
      </c>
      <c r="AC616" s="57">
        <f t="shared" si="85"/>
        <v>-3.6971747732424303E-3</v>
      </c>
      <c r="AD616" s="57">
        <f t="shared" si="86"/>
        <v>-6.8159504856837591E-3</v>
      </c>
    </row>
    <row r="617" spans="1:30" x14ac:dyDescent="0.35">
      <c r="A617" s="61">
        <v>44266</v>
      </c>
      <c r="B617">
        <v>129.93</v>
      </c>
      <c r="C617">
        <v>233.2</v>
      </c>
      <c r="D617">
        <v>111.19</v>
      </c>
      <c r="E617">
        <v>81.23</v>
      </c>
      <c r="F617">
        <v>237.13</v>
      </c>
      <c r="I617" s="61">
        <v>44266</v>
      </c>
      <c r="J617" s="57">
        <f t="shared" si="80"/>
        <v>4.1245388995508753E-2</v>
      </c>
      <c r="K617" s="57">
        <f t="shared" si="80"/>
        <v>4.6115784678772018E-2</v>
      </c>
      <c r="L617" s="57">
        <f t="shared" si="80"/>
        <v>-1.6175416898509848E-3</v>
      </c>
      <c r="M617" s="57">
        <f t="shared" si="80"/>
        <v>4.6748669480351834E-2</v>
      </c>
      <c r="N617" s="57">
        <f t="shared" si="80"/>
        <v>2.0062434163290697E-2</v>
      </c>
      <c r="O617" s="57">
        <f t="shared" si="81"/>
        <v>3.3622184196502432E-2</v>
      </c>
      <c r="Y617" s="61">
        <v>44266</v>
      </c>
      <c r="Z617" s="57">
        <f t="shared" si="82"/>
        <v>3.9062655432888956E-2</v>
      </c>
      <c r="AA617" s="57">
        <f t="shared" si="83"/>
        <v>4.4103569115629411E-2</v>
      </c>
      <c r="AB617" s="57">
        <f t="shared" si="84"/>
        <v>-1.93861426719073E-3</v>
      </c>
      <c r="AC617" s="57">
        <f t="shared" si="85"/>
        <v>4.5269883588286833E-2</v>
      </c>
      <c r="AD617" s="57">
        <f t="shared" si="86"/>
        <v>1.9083076122058253E-2</v>
      </c>
    </row>
    <row r="618" spans="1:30" x14ac:dyDescent="0.35">
      <c r="A618" s="61">
        <v>44265</v>
      </c>
      <c r="B618">
        <v>124.68</v>
      </c>
      <c r="C618">
        <v>222.69</v>
      </c>
      <c r="D618">
        <v>111.37</v>
      </c>
      <c r="E618">
        <v>77.52</v>
      </c>
      <c r="F618">
        <v>232.42</v>
      </c>
      <c r="I618" s="61">
        <v>44265</v>
      </c>
      <c r="J618" s="57">
        <f t="shared" si="80"/>
        <v>-4.1620037668617703E-3</v>
      </c>
      <c r="K618" s="57">
        <f t="shared" si="80"/>
        <v>-8.2286587465442377E-3</v>
      </c>
      <c r="L618" s="57">
        <f t="shared" si="80"/>
        <v>1.6933442148453336E-2</v>
      </c>
      <c r="M618" s="57">
        <f t="shared" si="80"/>
        <v>-1.2944749804272593E-2</v>
      </c>
      <c r="N618" s="57">
        <f t="shared" si="80"/>
        <v>-5.834422384896603E-3</v>
      </c>
      <c r="O618" s="57">
        <f t="shared" si="81"/>
        <v>-1.8642980070544665E-3</v>
      </c>
      <c r="Y618" s="61">
        <v>44265</v>
      </c>
      <c r="Z618" s="57">
        <f t="shared" si="82"/>
        <v>-6.3447373294815684E-3</v>
      </c>
      <c r="AA618" s="57">
        <f t="shared" si="83"/>
        <v>-1.0240874309686846E-2</v>
      </c>
      <c r="AB618" s="57">
        <f t="shared" si="84"/>
        <v>1.6612369571113592E-2</v>
      </c>
      <c r="AC618" s="57">
        <f t="shared" si="85"/>
        <v>-1.4423535696337593E-2</v>
      </c>
      <c r="AD618" s="57">
        <f t="shared" si="86"/>
        <v>-6.813780426129048E-3</v>
      </c>
    </row>
    <row r="619" spans="1:30" x14ac:dyDescent="0.35">
      <c r="A619" s="61">
        <v>44264</v>
      </c>
      <c r="B619">
        <v>125.2</v>
      </c>
      <c r="C619">
        <v>224.53</v>
      </c>
      <c r="D619">
        <v>109.5</v>
      </c>
      <c r="E619">
        <v>78.53</v>
      </c>
      <c r="F619">
        <v>233.78</v>
      </c>
      <c r="I619" s="61">
        <v>44264</v>
      </c>
      <c r="J619" s="57">
        <f t="shared" si="80"/>
        <v>7.6925897983688096E-2</v>
      </c>
      <c r="K619" s="57">
        <f t="shared" si="80"/>
        <v>0.17932422724092825</v>
      </c>
      <c r="L619" s="57">
        <f t="shared" si="80"/>
        <v>-2.2805026987252177E-3</v>
      </c>
      <c r="M619" s="57">
        <f t="shared" si="80"/>
        <v>5.9956310867859193E-2</v>
      </c>
      <c r="N619" s="57">
        <f t="shared" si="80"/>
        <v>2.7713897203924476E-2</v>
      </c>
      <c r="O619" s="57">
        <f t="shared" si="81"/>
        <v>0.10897196986973867</v>
      </c>
      <c r="Y619" s="61">
        <v>44264</v>
      </c>
      <c r="Z619" s="57">
        <f t="shared" si="82"/>
        <v>7.4743164421068292E-2</v>
      </c>
      <c r="AA619" s="57">
        <f t="shared" si="83"/>
        <v>0.17731201167778565</v>
      </c>
      <c r="AB619" s="57">
        <f t="shared" si="84"/>
        <v>-2.6015752760649626E-3</v>
      </c>
      <c r="AC619" s="57">
        <f t="shared" si="85"/>
        <v>5.8477524975794191E-2</v>
      </c>
      <c r="AD619" s="57">
        <f t="shared" si="86"/>
        <v>2.6734539162692032E-2</v>
      </c>
    </row>
    <row r="620" spans="1:30" x14ac:dyDescent="0.35">
      <c r="A620" s="61">
        <v>44263</v>
      </c>
      <c r="B620">
        <v>115.93</v>
      </c>
      <c r="C620">
        <v>187.67</v>
      </c>
      <c r="D620">
        <v>109.75</v>
      </c>
      <c r="E620">
        <v>73.959999999999994</v>
      </c>
      <c r="F620">
        <v>227.39</v>
      </c>
      <c r="I620" s="61">
        <v>44263</v>
      </c>
      <c r="J620" s="57">
        <f t="shared" si="80"/>
        <v>-7.2202299272466117E-2</v>
      </c>
      <c r="K620" s="57">
        <f t="shared" si="80"/>
        <v>-6.0226472110022647E-2</v>
      </c>
      <c r="L620" s="57">
        <f t="shared" si="80"/>
        <v>6.8571697261370452E-3</v>
      </c>
      <c r="M620" s="57">
        <f t="shared" si="80"/>
        <v>-5.9828962889336298E-2</v>
      </c>
      <c r="N620" s="57">
        <f t="shared" si="80"/>
        <v>-1.8345140723140273E-2</v>
      </c>
      <c r="O620" s="57">
        <f t="shared" si="81"/>
        <v>-4.6261394285695201E-2</v>
      </c>
      <c r="Y620" s="61">
        <v>44263</v>
      </c>
      <c r="Z620" s="57">
        <f t="shared" si="82"/>
        <v>-7.4385032835085921E-2</v>
      </c>
      <c r="AA620" s="57">
        <f t="shared" si="83"/>
        <v>-6.2238687673165254E-2</v>
      </c>
      <c r="AB620" s="57">
        <f t="shared" si="84"/>
        <v>6.5360971487973003E-3</v>
      </c>
      <c r="AC620" s="57">
        <f t="shared" si="85"/>
        <v>-6.13077487814013E-2</v>
      </c>
      <c r="AD620" s="57">
        <f t="shared" si="86"/>
        <v>-1.9324498764372717E-2</v>
      </c>
    </row>
    <row r="621" spans="1:30" x14ac:dyDescent="0.35">
      <c r="A621" s="61">
        <v>44260</v>
      </c>
      <c r="B621">
        <v>124.61</v>
      </c>
      <c r="C621">
        <v>199.32</v>
      </c>
      <c r="D621">
        <v>109</v>
      </c>
      <c r="E621">
        <v>78.52</v>
      </c>
      <c r="F621">
        <v>231.6</v>
      </c>
      <c r="I621" s="61">
        <v>44260</v>
      </c>
      <c r="J621" s="57">
        <f t="shared" si="80"/>
        <v>7.3295805563340609E-3</v>
      </c>
      <c r="K621" s="57">
        <f t="shared" si="80"/>
        <v>-3.8531595110207047E-2</v>
      </c>
      <c r="L621" s="57">
        <f t="shared" si="80"/>
        <v>4.2160810824277903E-2</v>
      </c>
      <c r="M621" s="57">
        <f t="shared" si="80"/>
        <v>9.8548183489166399E-3</v>
      </c>
      <c r="N621" s="57">
        <f t="shared" si="80"/>
        <v>2.1251863460288959E-2</v>
      </c>
      <c r="O621" s="57">
        <f t="shared" si="81"/>
        <v>-7.6074028416539211E-3</v>
      </c>
      <c r="Y621" s="61">
        <v>44260</v>
      </c>
      <c r="Z621" s="57">
        <f t="shared" si="82"/>
        <v>5.1468469937142628E-3</v>
      </c>
      <c r="AA621" s="57">
        <f t="shared" si="83"/>
        <v>-4.0543810673349653E-2</v>
      </c>
      <c r="AB621" s="57">
        <f t="shared" si="84"/>
        <v>4.1839738246938159E-2</v>
      </c>
      <c r="AC621" s="57">
        <f t="shared" si="85"/>
        <v>8.3760324568516401E-3</v>
      </c>
      <c r="AD621" s="57">
        <f t="shared" si="86"/>
        <v>2.0272505419056515E-2</v>
      </c>
    </row>
    <row r="622" spans="1:30" x14ac:dyDescent="0.35">
      <c r="A622" s="61">
        <v>44259</v>
      </c>
      <c r="B622">
        <v>123.7</v>
      </c>
      <c r="C622">
        <v>207.15</v>
      </c>
      <c r="D622">
        <v>104.5</v>
      </c>
      <c r="E622">
        <v>77.75</v>
      </c>
      <c r="F622">
        <v>226.73</v>
      </c>
      <c r="I622" s="61">
        <v>44259</v>
      </c>
      <c r="J622" s="57">
        <f t="shared" si="80"/>
        <v>-3.4561533247092151E-2</v>
      </c>
      <c r="K622" s="57">
        <f t="shared" si="80"/>
        <v>-4.9812594540816726E-2</v>
      </c>
      <c r="L622" s="57">
        <f t="shared" si="80"/>
        <v>8.7462713348550047E-3</v>
      </c>
      <c r="M622" s="57">
        <f t="shared" si="80"/>
        <v>-3.9220713153281267E-2</v>
      </c>
      <c r="N622" s="57">
        <f t="shared" si="80"/>
        <v>-3.654057643895496E-3</v>
      </c>
      <c r="O622" s="57">
        <f t="shared" si="81"/>
        <v>-3.1752092286621972E-2</v>
      </c>
      <c r="Y622" s="61">
        <v>44259</v>
      </c>
      <c r="Z622" s="57">
        <f t="shared" si="82"/>
        <v>-3.6744266809711948E-2</v>
      </c>
      <c r="AA622" s="57">
        <f t="shared" si="83"/>
        <v>-5.1824810103959333E-2</v>
      </c>
      <c r="AB622" s="57">
        <f t="shared" si="84"/>
        <v>8.4251987575152589E-3</v>
      </c>
      <c r="AC622" s="57">
        <f t="shared" si="85"/>
        <v>-4.0699499045346268E-2</v>
      </c>
      <c r="AD622" s="57">
        <f t="shared" si="86"/>
        <v>-4.6334156851279415E-3</v>
      </c>
    </row>
    <row r="623" spans="1:30" x14ac:dyDescent="0.35">
      <c r="A623" s="61">
        <v>44258</v>
      </c>
      <c r="B623">
        <v>128.05000000000001</v>
      </c>
      <c r="C623">
        <v>217.73</v>
      </c>
      <c r="D623">
        <v>103.59</v>
      </c>
      <c r="E623">
        <v>80.86</v>
      </c>
      <c r="F623">
        <v>227.56</v>
      </c>
      <c r="I623" s="61">
        <v>44258</v>
      </c>
      <c r="J623" s="57">
        <f t="shared" si="80"/>
        <v>-4.5866648284277299E-2</v>
      </c>
      <c r="K623" s="57">
        <f t="shared" si="80"/>
        <v>-4.9636201780029358E-2</v>
      </c>
      <c r="L623" s="57">
        <f t="shared" si="80"/>
        <v>1.1163538738686323E-2</v>
      </c>
      <c r="M623" s="57">
        <f t="shared" si="80"/>
        <v>-3.9643957350097313E-2</v>
      </c>
      <c r="N623" s="57">
        <f t="shared" si="80"/>
        <v>-2.7351465541531846E-2</v>
      </c>
      <c r="O623" s="57">
        <f t="shared" si="81"/>
        <v>-3.4217415231153021E-2</v>
      </c>
      <c r="Y623" s="61">
        <v>44258</v>
      </c>
      <c r="Z623" s="57">
        <f t="shared" si="82"/>
        <v>-4.8049381846897096E-2</v>
      </c>
      <c r="AA623" s="57">
        <f t="shared" si="83"/>
        <v>-5.1648417343171965E-2</v>
      </c>
      <c r="AB623" s="57">
        <f t="shared" si="84"/>
        <v>1.0842466161346577E-2</v>
      </c>
      <c r="AC623" s="57">
        <f t="shared" si="85"/>
        <v>-4.1122743242162314E-2</v>
      </c>
      <c r="AD623" s="57">
        <f t="shared" si="86"/>
        <v>-2.833082358276429E-2</v>
      </c>
    </row>
    <row r="624" spans="1:30" x14ac:dyDescent="0.35">
      <c r="A624" s="61">
        <v>44257</v>
      </c>
      <c r="B624">
        <v>134.06</v>
      </c>
      <c r="C624">
        <v>228.81</v>
      </c>
      <c r="D624">
        <v>102.44</v>
      </c>
      <c r="E624">
        <v>84.13</v>
      </c>
      <c r="F624">
        <v>233.87</v>
      </c>
      <c r="I624" s="61">
        <v>44257</v>
      </c>
      <c r="J624" s="57">
        <f t="shared" si="80"/>
        <v>-3.2005080483905601E-2</v>
      </c>
      <c r="K624" s="57">
        <f t="shared" si="80"/>
        <v>-4.5577941212894338E-2</v>
      </c>
      <c r="L624" s="57">
        <f t="shared" si="80"/>
        <v>3.8143720754706925E-3</v>
      </c>
      <c r="M624" s="57">
        <f t="shared" si="80"/>
        <v>-2.6508706808070694E-2</v>
      </c>
      <c r="N624" s="57">
        <f t="shared" si="80"/>
        <v>-1.304153910263451E-2</v>
      </c>
      <c r="O624" s="57">
        <f t="shared" si="81"/>
        <v>-3.0074659909121601E-2</v>
      </c>
      <c r="Y624" s="61">
        <v>44257</v>
      </c>
      <c r="Z624" s="57">
        <f t="shared" si="82"/>
        <v>-3.4187814046525399E-2</v>
      </c>
      <c r="AA624" s="57">
        <f t="shared" si="83"/>
        <v>-4.7590156776036945E-2</v>
      </c>
      <c r="AB624" s="57">
        <f t="shared" si="84"/>
        <v>3.4932994981309476E-3</v>
      </c>
      <c r="AC624" s="57">
        <f t="shared" si="85"/>
        <v>-2.7987492700135692E-2</v>
      </c>
      <c r="AD624" s="57">
        <f t="shared" si="86"/>
        <v>-1.4020897143866956E-2</v>
      </c>
    </row>
    <row r="625" spans="1:30" x14ac:dyDescent="0.35">
      <c r="A625" s="61">
        <v>44256</v>
      </c>
      <c r="B625">
        <v>138.41999999999999</v>
      </c>
      <c r="C625">
        <v>239.48</v>
      </c>
      <c r="D625">
        <v>102.05</v>
      </c>
      <c r="E625">
        <v>86.39</v>
      </c>
      <c r="F625">
        <v>236.94</v>
      </c>
      <c r="I625" s="61">
        <v>44256</v>
      </c>
      <c r="J625" s="57">
        <f t="shared" si="80"/>
        <v>9.2173240301049262E-3</v>
      </c>
      <c r="K625" s="57">
        <f t="shared" si="80"/>
        <v>6.1614233585582517E-2</v>
      </c>
      <c r="L625" s="57">
        <f t="shared" si="80"/>
        <v>2.0292703267762394E-2</v>
      </c>
      <c r="M625" s="57">
        <f t="shared" si="80"/>
        <v>2.2002057814401805E-2</v>
      </c>
      <c r="N625" s="57">
        <f t="shared" si="80"/>
        <v>1.9432981771897336E-2</v>
      </c>
      <c r="O625" s="57">
        <f t="shared" si="81"/>
        <v>3.9039295073752818E-2</v>
      </c>
      <c r="Y625" s="61">
        <v>44256</v>
      </c>
      <c r="Z625" s="57">
        <f t="shared" si="82"/>
        <v>7.0345904674851282E-3</v>
      </c>
      <c r="AA625" s="57">
        <f t="shared" si="83"/>
        <v>5.9602018022439911E-2</v>
      </c>
      <c r="AB625" s="57">
        <f t="shared" si="84"/>
        <v>1.997163069042265E-2</v>
      </c>
      <c r="AC625" s="57">
        <f t="shared" si="85"/>
        <v>2.0523271922336807E-2</v>
      </c>
      <c r="AD625" s="57">
        <f t="shared" si="86"/>
        <v>1.8453623730664892E-2</v>
      </c>
    </row>
    <row r="626" spans="1:30" x14ac:dyDescent="0.35">
      <c r="A626" s="61">
        <v>44253</v>
      </c>
      <c r="B626">
        <v>137.15</v>
      </c>
      <c r="C626">
        <v>225.17</v>
      </c>
      <c r="D626">
        <v>100</v>
      </c>
      <c r="E626">
        <v>84.51</v>
      </c>
      <c r="F626">
        <v>232.38</v>
      </c>
      <c r="I626" s="61">
        <v>44253</v>
      </c>
      <c r="J626" s="57">
        <f t="shared" si="80"/>
        <v>3.0199911827961164E-2</v>
      </c>
      <c r="K626" s="57">
        <f t="shared" si="80"/>
        <v>-9.8988832517692762E-3</v>
      </c>
      <c r="L626" s="57">
        <f t="shared" si="80"/>
        <v>-2.3228126119207083E-2</v>
      </c>
      <c r="M626" s="57">
        <f t="shared" si="80"/>
        <v>2.5041744645719628E-2</v>
      </c>
      <c r="N626" s="57">
        <f t="shared" si="80"/>
        <v>1.4695628276227099E-2</v>
      </c>
      <c r="O626" s="57">
        <f t="shared" si="81"/>
        <v>-2.7620161443315749E-3</v>
      </c>
      <c r="Y626" s="61">
        <v>44253</v>
      </c>
      <c r="Z626" s="57">
        <f t="shared" si="82"/>
        <v>2.8017178265341367E-2</v>
      </c>
      <c r="AA626" s="57">
        <f t="shared" si="83"/>
        <v>-1.1911098814911885E-2</v>
      </c>
      <c r="AB626" s="57">
        <f t="shared" si="84"/>
        <v>-2.3549198696546828E-2</v>
      </c>
      <c r="AC626" s="57">
        <f t="shared" si="85"/>
        <v>2.356295875365463E-2</v>
      </c>
      <c r="AD626" s="57">
        <f t="shared" si="86"/>
        <v>1.3716270234994653E-2</v>
      </c>
    </row>
    <row r="627" spans="1:30" x14ac:dyDescent="0.35">
      <c r="A627" s="61">
        <v>44252</v>
      </c>
      <c r="B627">
        <v>133.07</v>
      </c>
      <c r="C627">
        <v>227.41</v>
      </c>
      <c r="D627">
        <v>102.35</v>
      </c>
      <c r="E627">
        <v>82.42</v>
      </c>
      <c r="F627">
        <v>228.99</v>
      </c>
      <c r="I627" s="61">
        <v>44252</v>
      </c>
      <c r="J627" s="57">
        <f t="shared" si="80"/>
        <v>-8.5789468969451388E-2</v>
      </c>
      <c r="K627" s="57">
        <f t="shared" si="80"/>
        <v>-8.40093525905731E-2</v>
      </c>
      <c r="L627" s="57">
        <f t="shared" si="80"/>
        <v>-9.3358647540556297E-3</v>
      </c>
      <c r="M627" s="57">
        <f t="shared" si="80"/>
        <v>-5.3390099649974647E-2</v>
      </c>
      <c r="N627" s="57">
        <f t="shared" si="80"/>
        <v>-2.3990450295978374E-2</v>
      </c>
      <c r="O627" s="57">
        <f t="shared" si="81"/>
        <v>-6.4666384214664294E-2</v>
      </c>
      <c r="Y627" s="61">
        <v>44252</v>
      </c>
      <c r="Z627" s="57">
        <f t="shared" si="82"/>
        <v>-8.7972202532071192E-2</v>
      </c>
      <c r="AA627" s="57">
        <f t="shared" si="83"/>
        <v>-8.6021568153715713E-2</v>
      </c>
      <c r="AB627" s="57">
        <f t="shared" si="84"/>
        <v>-9.6569373313953755E-3</v>
      </c>
      <c r="AC627" s="57">
        <f t="shared" si="85"/>
        <v>-5.4868885542039648E-2</v>
      </c>
      <c r="AD627" s="57">
        <f t="shared" si="86"/>
        <v>-2.4969808337210818E-2</v>
      </c>
    </row>
    <row r="628" spans="1:30" x14ac:dyDescent="0.35">
      <c r="A628" s="61">
        <v>44251</v>
      </c>
      <c r="B628">
        <v>144.99</v>
      </c>
      <c r="C628">
        <v>247.34</v>
      </c>
      <c r="D628">
        <v>103.31</v>
      </c>
      <c r="E628">
        <v>86.94</v>
      </c>
      <c r="F628">
        <v>234.55</v>
      </c>
      <c r="I628" s="61">
        <v>44251</v>
      </c>
      <c r="J628" s="57">
        <f t="shared" ref="J628:N678" si="87">LN(B628/B629)</f>
        <v>2.4930588349007729E-2</v>
      </c>
      <c r="K628" s="57">
        <f t="shared" si="87"/>
        <v>5.9940070051105312E-2</v>
      </c>
      <c r="L628" s="57">
        <f t="shared" si="87"/>
        <v>3.6270852804589276E-2</v>
      </c>
      <c r="M628" s="57">
        <f t="shared" si="87"/>
        <v>2.563048036223289E-2</v>
      </c>
      <c r="N628" s="57">
        <f t="shared" si="87"/>
        <v>5.47220381400237E-3</v>
      </c>
      <c r="O628" s="57">
        <f t="shared" si="81"/>
        <v>4.4596563567767832E-2</v>
      </c>
      <c r="Y628" s="61">
        <v>44251</v>
      </c>
      <c r="Z628" s="57">
        <f t="shared" si="82"/>
        <v>2.2747854786387932E-2</v>
      </c>
      <c r="AA628" s="57">
        <f t="shared" si="83"/>
        <v>5.7927854487962706E-2</v>
      </c>
      <c r="AB628" s="57">
        <f t="shared" si="84"/>
        <v>3.5949780227249532E-2</v>
      </c>
      <c r="AC628" s="57">
        <f t="shared" si="85"/>
        <v>2.4151694470167892E-2</v>
      </c>
      <c r="AD628" s="57">
        <f t="shared" si="86"/>
        <v>4.492845772769925E-3</v>
      </c>
    </row>
    <row r="629" spans="1:30" x14ac:dyDescent="0.35">
      <c r="A629" s="61">
        <v>44250</v>
      </c>
      <c r="B629">
        <v>141.41999999999999</v>
      </c>
      <c r="C629">
        <v>232.95</v>
      </c>
      <c r="D629">
        <v>99.63</v>
      </c>
      <c r="E629">
        <v>84.74</v>
      </c>
      <c r="F629">
        <v>233.27</v>
      </c>
      <c r="I629" s="61">
        <v>44250</v>
      </c>
      <c r="J629" s="57">
        <f t="shared" si="87"/>
        <v>-1.5018880103311835E-2</v>
      </c>
      <c r="K629" s="57">
        <f t="shared" si="87"/>
        <v>-2.2160866142325895E-2</v>
      </c>
      <c r="L629" s="57">
        <f t="shared" si="87"/>
        <v>1.2524151179090814E-2</v>
      </c>
      <c r="M629" s="57">
        <f t="shared" si="87"/>
        <v>-7.4070058238019567E-3</v>
      </c>
      <c r="N629" s="57">
        <f t="shared" si="87"/>
        <v>-5.3016499398840034E-3</v>
      </c>
      <c r="O629" s="57">
        <f t="shared" si="81"/>
        <v>-1.1912007558248578E-2</v>
      </c>
      <c r="Y629" s="61">
        <v>44250</v>
      </c>
      <c r="Z629" s="57">
        <f t="shared" si="82"/>
        <v>-1.7201613665931634E-2</v>
      </c>
      <c r="AA629" s="57">
        <f t="shared" si="83"/>
        <v>-2.4173081705468506E-2</v>
      </c>
      <c r="AB629" s="57">
        <f t="shared" si="84"/>
        <v>1.2203078601751068E-2</v>
      </c>
      <c r="AC629" s="57">
        <f t="shared" si="85"/>
        <v>-8.8857917158669565E-3</v>
      </c>
      <c r="AD629" s="57">
        <f t="shared" si="86"/>
        <v>-6.2810079811164484E-3</v>
      </c>
    </row>
    <row r="630" spans="1:30" x14ac:dyDescent="0.35">
      <c r="A630" s="61">
        <v>44249</v>
      </c>
      <c r="B630">
        <v>143.56</v>
      </c>
      <c r="C630">
        <v>238.17</v>
      </c>
      <c r="D630">
        <v>98.39</v>
      </c>
      <c r="E630">
        <v>85.37</v>
      </c>
      <c r="F630">
        <v>234.51</v>
      </c>
      <c r="I630" s="61">
        <v>44249</v>
      </c>
      <c r="J630" s="57">
        <f t="shared" si="87"/>
        <v>-3.8936685423834758E-2</v>
      </c>
      <c r="K630" s="57">
        <f t="shared" si="87"/>
        <v>-8.9349406666694706E-2</v>
      </c>
      <c r="L630" s="57">
        <f t="shared" si="87"/>
        <v>2.6676487900859247E-2</v>
      </c>
      <c r="M630" s="57">
        <f t="shared" si="87"/>
        <v>-4.8137329756938914E-2</v>
      </c>
      <c r="N630" s="57">
        <f t="shared" si="87"/>
        <v>-2.7174213514061924E-2</v>
      </c>
      <c r="O630" s="57">
        <f t="shared" si="81"/>
        <v>-4.9773775885670377E-2</v>
      </c>
      <c r="Y630" s="61">
        <v>44249</v>
      </c>
      <c r="Z630" s="57">
        <f t="shared" si="82"/>
        <v>-4.1119418986454555E-2</v>
      </c>
      <c r="AA630" s="57">
        <f t="shared" si="83"/>
        <v>-9.1361622229837319E-2</v>
      </c>
      <c r="AB630" s="57">
        <f t="shared" si="84"/>
        <v>2.6355415323519503E-2</v>
      </c>
      <c r="AC630" s="57">
        <f t="shared" si="85"/>
        <v>-4.9616115649003915E-2</v>
      </c>
      <c r="AD630" s="57">
        <f t="shared" si="86"/>
        <v>-2.8153571555294368E-2</v>
      </c>
    </row>
    <row r="631" spans="1:30" x14ac:dyDescent="0.35">
      <c r="A631" s="61">
        <v>44246</v>
      </c>
      <c r="B631">
        <v>149.26</v>
      </c>
      <c r="C631">
        <v>260.43</v>
      </c>
      <c r="D631">
        <v>95.8</v>
      </c>
      <c r="E631">
        <v>89.58</v>
      </c>
      <c r="F631">
        <v>240.97</v>
      </c>
      <c r="I631" s="61">
        <v>44246</v>
      </c>
      <c r="J631" s="57">
        <f t="shared" si="87"/>
        <v>6.5199357162636579E-3</v>
      </c>
      <c r="K631" s="57">
        <f t="shared" si="87"/>
        <v>-7.7645783963142213E-3</v>
      </c>
      <c r="L631" s="57">
        <f t="shared" si="87"/>
        <v>8.3857933762739641E-3</v>
      </c>
      <c r="M631" s="57">
        <f t="shared" si="87"/>
        <v>1.0548857780180269E-2</v>
      </c>
      <c r="N631" s="57">
        <f t="shared" si="87"/>
        <v>-1.1634754564295583E-2</v>
      </c>
      <c r="O631" s="57">
        <f t="shared" si="81"/>
        <v>-7.8020298925469825E-4</v>
      </c>
      <c r="Y631" s="61">
        <v>44246</v>
      </c>
      <c r="Z631" s="57">
        <f t="shared" si="82"/>
        <v>4.3372021536438599E-3</v>
      </c>
      <c r="AA631" s="57">
        <f t="shared" si="83"/>
        <v>-9.7767939594568306E-3</v>
      </c>
      <c r="AB631" s="57">
        <f t="shared" si="84"/>
        <v>8.0647207989342183E-3</v>
      </c>
      <c r="AC631" s="57">
        <f t="shared" si="85"/>
        <v>9.0700718881152696E-3</v>
      </c>
      <c r="AD631" s="57">
        <f t="shared" si="86"/>
        <v>-1.2614112605528029E-2</v>
      </c>
    </row>
    <row r="632" spans="1:30" x14ac:dyDescent="0.35">
      <c r="A632" s="61">
        <v>44245</v>
      </c>
      <c r="B632">
        <v>148.29</v>
      </c>
      <c r="C632">
        <v>262.45999999999998</v>
      </c>
      <c r="D632">
        <v>95</v>
      </c>
      <c r="E632">
        <v>88.64</v>
      </c>
      <c r="F632">
        <v>243.79</v>
      </c>
      <c r="I632" s="61">
        <v>44245</v>
      </c>
      <c r="J632" s="57">
        <f t="shared" si="87"/>
        <v>-5.1790934665702027E-3</v>
      </c>
      <c r="K632" s="57">
        <f t="shared" si="87"/>
        <v>-1.3585571574237801E-2</v>
      </c>
      <c r="L632" s="57">
        <f t="shared" si="87"/>
        <v>-9.6376191187180146E-3</v>
      </c>
      <c r="M632" s="57">
        <f t="shared" si="87"/>
        <v>-1.4559558343587617E-2</v>
      </c>
      <c r="N632" s="57">
        <f t="shared" si="87"/>
        <v>-1.6803626978980956E-3</v>
      </c>
      <c r="O632" s="57">
        <f t="shared" si="81"/>
        <v>-1.063672464336313E-2</v>
      </c>
      <c r="Y632" s="61">
        <v>44245</v>
      </c>
      <c r="Z632" s="57">
        <f t="shared" si="82"/>
        <v>-7.3618270291900007E-3</v>
      </c>
      <c r="AA632" s="57">
        <f t="shared" si="83"/>
        <v>-1.5597787137380409E-2</v>
      </c>
      <c r="AB632" s="57">
        <f t="shared" si="84"/>
        <v>-9.9586916960577605E-3</v>
      </c>
      <c r="AC632" s="57">
        <f t="shared" si="85"/>
        <v>-1.6038344235652615E-2</v>
      </c>
      <c r="AD632" s="57">
        <f t="shared" si="86"/>
        <v>-2.6597207391305406E-3</v>
      </c>
    </row>
    <row r="633" spans="1:30" x14ac:dyDescent="0.35">
      <c r="A633" s="61">
        <v>44244</v>
      </c>
      <c r="B633">
        <v>149.06</v>
      </c>
      <c r="C633">
        <v>266.05</v>
      </c>
      <c r="D633">
        <v>95.92</v>
      </c>
      <c r="E633">
        <v>89.94</v>
      </c>
      <c r="F633">
        <v>244.2</v>
      </c>
      <c r="I633" s="61">
        <v>44244</v>
      </c>
      <c r="J633" s="57">
        <f t="shared" si="87"/>
        <v>-2.8047876424220766E-2</v>
      </c>
      <c r="K633" s="57">
        <f t="shared" si="87"/>
        <v>2.4084608789740093E-3</v>
      </c>
      <c r="L633" s="57">
        <f t="shared" si="87"/>
        <v>2.9518144185692336E-2</v>
      </c>
      <c r="M633" s="57">
        <f t="shared" si="87"/>
        <v>-1.675893688734776E-2</v>
      </c>
      <c r="N633" s="57">
        <f t="shared" si="87"/>
        <v>2.0496010454437901E-3</v>
      </c>
      <c r="O633" s="57">
        <f t="shared" si="81"/>
        <v>1.6390537993067615E-3</v>
      </c>
      <c r="Y633" s="61">
        <v>44244</v>
      </c>
      <c r="Z633" s="57">
        <f t="shared" si="82"/>
        <v>-3.0230609986840563E-2</v>
      </c>
      <c r="AA633" s="57">
        <f t="shared" si="83"/>
        <v>3.9624531583140046E-4</v>
      </c>
      <c r="AB633" s="57">
        <f t="shared" si="84"/>
        <v>2.9197071608352592E-2</v>
      </c>
      <c r="AC633" s="57">
        <f t="shared" si="85"/>
        <v>-1.8237722779412758E-2</v>
      </c>
      <c r="AD633" s="57">
        <f t="shared" si="86"/>
        <v>1.0702430042113448E-3</v>
      </c>
    </row>
    <row r="634" spans="1:30" x14ac:dyDescent="0.35">
      <c r="A634" s="61">
        <v>44243</v>
      </c>
      <c r="B634">
        <v>153.30000000000001</v>
      </c>
      <c r="C634">
        <v>265.41000000000003</v>
      </c>
      <c r="D634">
        <v>93.13</v>
      </c>
      <c r="E634">
        <v>91.46</v>
      </c>
      <c r="F634">
        <v>243.7</v>
      </c>
      <c r="I634" s="61">
        <v>44243</v>
      </c>
      <c r="J634" s="57">
        <f t="shared" si="87"/>
        <v>2.4364877651627575E-2</v>
      </c>
      <c r="K634" s="57">
        <f t="shared" si="87"/>
        <v>-2.467331414403371E-2</v>
      </c>
      <c r="L634" s="57">
        <f t="shared" si="87"/>
        <v>6.2473275140598897E-3</v>
      </c>
      <c r="M634" s="57">
        <f t="shared" si="87"/>
        <v>-2.4943257201624745E-2</v>
      </c>
      <c r="N634" s="57">
        <f t="shared" si="87"/>
        <v>-5.2794327540269526E-3</v>
      </c>
      <c r="O634" s="57">
        <f t="shared" si="81"/>
        <v>-7.1980518950127059E-3</v>
      </c>
      <c r="Y634" s="61">
        <v>44243</v>
      </c>
      <c r="Z634" s="57">
        <f t="shared" si="82"/>
        <v>2.2182144089007778E-2</v>
      </c>
      <c r="AA634" s="57">
        <f t="shared" si="83"/>
        <v>-2.668552970717632E-2</v>
      </c>
      <c r="AB634" s="57">
        <f t="shared" si="84"/>
        <v>5.9262549367201448E-3</v>
      </c>
      <c r="AC634" s="57">
        <f t="shared" si="85"/>
        <v>-2.6422043093689743E-2</v>
      </c>
      <c r="AD634" s="57">
        <f t="shared" si="86"/>
        <v>-6.2587907952593976E-3</v>
      </c>
    </row>
    <row r="635" spans="1:30" x14ac:dyDescent="0.35">
      <c r="A635" s="61">
        <v>44239</v>
      </c>
      <c r="B635">
        <v>149.61000000000001</v>
      </c>
      <c r="C635">
        <v>272.04000000000002</v>
      </c>
      <c r="D635">
        <v>92.55</v>
      </c>
      <c r="E635">
        <v>93.77</v>
      </c>
      <c r="F635">
        <v>244.99</v>
      </c>
      <c r="I635" s="61">
        <v>44239</v>
      </c>
      <c r="J635" s="57">
        <f t="shared" si="87"/>
        <v>-1.9198259441951439E-2</v>
      </c>
      <c r="K635" s="57">
        <f t="shared" si="87"/>
        <v>5.4921902186936223E-3</v>
      </c>
      <c r="L635" s="57">
        <f t="shared" si="87"/>
        <v>5.7430942921839756E-3</v>
      </c>
      <c r="M635" s="57">
        <f t="shared" si="87"/>
        <v>1.1908095443031563E-2</v>
      </c>
      <c r="N635" s="57">
        <f t="shared" si="87"/>
        <v>2.0429851021811331E-3</v>
      </c>
      <c r="O635" s="57">
        <f t="shared" si="81"/>
        <v>6.4719110033203638E-4</v>
      </c>
      <c r="Y635" s="61">
        <v>44239</v>
      </c>
      <c r="Z635" s="57">
        <f t="shared" si="82"/>
        <v>-2.1380993004571237E-2</v>
      </c>
      <c r="AA635" s="57">
        <f t="shared" si="83"/>
        <v>3.4799746555510135E-3</v>
      </c>
      <c r="AB635" s="57">
        <f t="shared" si="84"/>
        <v>5.4220217148442306E-3</v>
      </c>
      <c r="AC635" s="57">
        <f t="shared" si="85"/>
        <v>1.0429309550966563E-2</v>
      </c>
      <c r="AD635" s="57">
        <f t="shared" si="86"/>
        <v>1.0636270609486879E-3</v>
      </c>
    </row>
    <row r="636" spans="1:30" x14ac:dyDescent="0.35">
      <c r="A636" s="61">
        <v>44238</v>
      </c>
      <c r="B636">
        <v>152.51</v>
      </c>
      <c r="C636">
        <v>270.55</v>
      </c>
      <c r="D636">
        <v>92.02</v>
      </c>
      <c r="E636">
        <v>92.66</v>
      </c>
      <c r="F636">
        <v>244.49</v>
      </c>
      <c r="I636" s="61">
        <v>44238</v>
      </c>
      <c r="J636" s="57">
        <f t="shared" si="87"/>
        <v>3.2453289506294641E-2</v>
      </c>
      <c r="K636" s="57">
        <f t="shared" si="87"/>
        <v>8.4629880412583867E-3</v>
      </c>
      <c r="L636" s="57">
        <f t="shared" si="87"/>
        <v>-5.4188926359158745E-3</v>
      </c>
      <c r="M636" s="57">
        <f t="shared" si="87"/>
        <v>3.3511733432533722E-3</v>
      </c>
      <c r="N636" s="57">
        <f t="shared" si="87"/>
        <v>6.8539801671770222E-3</v>
      </c>
      <c r="O636" s="57">
        <f t="shared" si="81"/>
        <v>9.9972481418651553E-3</v>
      </c>
      <c r="Y636" s="61">
        <v>44238</v>
      </c>
      <c r="Z636" s="57">
        <f t="shared" si="82"/>
        <v>3.0270555943674844E-2</v>
      </c>
      <c r="AA636" s="57">
        <f t="shared" si="83"/>
        <v>6.4507724781157783E-3</v>
      </c>
      <c r="AB636" s="57">
        <f t="shared" si="84"/>
        <v>-5.7399652132556194E-3</v>
      </c>
      <c r="AC636" s="57">
        <f t="shared" si="85"/>
        <v>1.872387451188373E-3</v>
      </c>
      <c r="AD636" s="57">
        <f t="shared" si="86"/>
        <v>5.8746221259445772E-3</v>
      </c>
    </row>
    <row r="637" spans="1:30" x14ac:dyDescent="0.35">
      <c r="A637" s="61">
        <v>44237</v>
      </c>
      <c r="B637">
        <v>147.63999999999999</v>
      </c>
      <c r="C637">
        <v>268.27</v>
      </c>
      <c r="D637">
        <v>92.52</v>
      </c>
      <c r="E637">
        <v>92.35</v>
      </c>
      <c r="F637">
        <v>242.82</v>
      </c>
      <c r="I637" s="61">
        <v>44237</v>
      </c>
      <c r="J637" s="57">
        <f t="shared" si="87"/>
        <v>3.4523013626466877E-2</v>
      </c>
      <c r="K637" s="57">
        <f t="shared" si="87"/>
        <v>-5.3982856512328092E-2</v>
      </c>
      <c r="L637" s="57">
        <f t="shared" si="87"/>
        <v>1.7004987920957799E-2</v>
      </c>
      <c r="M637" s="57">
        <f t="shared" si="87"/>
        <v>1.5715700511482057E-2</v>
      </c>
      <c r="N637" s="57">
        <f t="shared" si="87"/>
        <v>-3.9047296781563713E-3</v>
      </c>
      <c r="O637" s="57">
        <f t="shared" si="81"/>
        <v>-1.6197763216698639E-2</v>
      </c>
      <c r="Y637" s="61">
        <v>44237</v>
      </c>
      <c r="Z637" s="57">
        <f t="shared" si="82"/>
        <v>3.2340280063847079E-2</v>
      </c>
      <c r="AA637" s="57">
        <f t="shared" si="83"/>
        <v>-5.5995072075470699E-2</v>
      </c>
      <c r="AB637" s="57">
        <f t="shared" si="84"/>
        <v>1.6683915343618055E-2</v>
      </c>
      <c r="AC637" s="57">
        <f t="shared" si="85"/>
        <v>1.4236914619417057E-2</v>
      </c>
      <c r="AD637" s="57">
        <f t="shared" si="86"/>
        <v>-4.8840877193888164E-3</v>
      </c>
    </row>
    <row r="638" spans="1:30" x14ac:dyDescent="0.35">
      <c r="A638" s="61">
        <v>44236</v>
      </c>
      <c r="B638">
        <v>142.63</v>
      </c>
      <c r="C638">
        <v>283.14999999999998</v>
      </c>
      <c r="D638">
        <v>90.96</v>
      </c>
      <c r="E638">
        <v>90.91</v>
      </c>
      <c r="F638">
        <v>243.77</v>
      </c>
      <c r="I638" s="61">
        <v>44236</v>
      </c>
      <c r="J638" s="57">
        <f t="shared" si="87"/>
        <v>-1.2264107447796794E-2</v>
      </c>
      <c r="K638" s="57">
        <f t="shared" si="87"/>
        <v>-1.6323747641446083E-2</v>
      </c>
      <c r="L638" s="57">
        <f t="shared" si="87"/>
        <v>-5.700519712299945E-3</v>
      </c>
      <c r="M638" s="57">
        <f t="shared" si="87"/>
        <v>-6.1410435345062965E-3</v>
      </c>
      <c r="N638" s="57">
        <f t="shared" si="87"/>
        <v>5.3471664095328343E-3</v>
      </c>
      <c r="O638" s="57">
        <f t="shared" si="81"/>
        <v>-1.2065013152904959E-2</v>
      </c>
      <c r="Y638" s="61">
        <v>44236</v>
      </c>
      <c r="Z638" s="57">
        <f t="shared" si="82"/>
        <v>-1.4446841010416593E-2</v>
      </c>
      <c r="AA638" s="57">
        <f t="shared" si="83"/>
        <v>-1.8335963204588693E-2</v>
      </c>
      <c r="AB638" s="57">
        <f t="shared" si="84"/>
        <v>-6.0215922896396899E-3</v>
      </c>
      <c r="AC638" s="57">
        <f t="shared" si="85"/>
        <v>-7.6198294265712955E-3</v>
      </c>
      <c r="AD638" s="57">
        <f t="shared" si="86"/>
        <v>4.3678083683003893E-3</v>
      </c>
    </row>
    <row r="639" spans="1:30" x14ac:dyDescent="0.35">
      <c r="A639" s="61">
        <v>44235</v>
      </c>
      <c r="B639">
        <v>144.38999999999999</v>
      </c>
      <c r="C639">
        <v>287.81</v>
      </c>
      <c r="D639">
        <v>91.48</v>
      </c>
      <c r="E639">
        <v>91.47</v>
      </c>
      <c r="F639">
        <v>242.47</v>
      </c>
      <c r="I639" s="61">
        <v>44235</v>
      </c>
      <c r="J639" s="57">
        <f t="shared" si="87"/>
        <v>6.0525070015871742E-2</v>
      </c>
      <c r="K639" s="57">
        <f t="shared" si="87"/>
        <v>1.3044651566427692E-2</v>
      </c>
      <c r="L639" s="57">
        <f t="shared" si="87"/>
        <v>2.4566909953456454E-2</v>
      </c>
      <c r="M639" s="57">
        <f t="shared" si="87"/>
        <v>3.9811244977141752E-2</v>
      </c>
      <c r="N639" s="57">
        <f t="shared" si="87"/>
        <v>1.1141602654608418E-3</v>
      </c>
      <c r="O639" s="57">
        <f t="shared" si="81"/>
        <v>2.5733646168274293E-2</v>
      </c>
      <c r="Y639" s="61">
        <v>44235</v>
      </c>
      <c r="Z639" s="57">
        <f t="shared" si="82"/>
        <v>5.8342336453251945E-2</v>
      </c>
      <c r="AA639" s="57">
        <f t="shared" si="83"/>
        <v>1.1032436003285084E-2</v>
      </c>
      <c r="AB639" s="57">
        <f t="shared" si="84"/>
        <v>2.424583737611671E-2</v>
      </c>
      <c r="AC639" s="57">
        <f t="shared" si="85"/>
        <v>3.833245908507675E-2</v>
      </c>
      <c r="AD639" s="57">
        <f t="shared" si="86"/>
        <v>1.3480222422839654E-4</v>
      </c>
    </row>
    <row r="640" spans="1:30" x14ac:dyDescent="0.35">
      <c r="A640" s="61">
        <v>44232</v>
      </c>
      <c r="B640">
        <v>135.91</v>
      </c>
      <c r="C640">
        <v>284.08</v>
      </c>
      <c r="D640">
        <v>89.26</v>
      </c>
      <c r="E640">
        <v>87.9</v>
      </c>
      <c r="F640">
        <v>242.2</v>
      </c>
      <c r="I640" s="61">
        <v>44232</v>
      </c>
      <c r="J640" s="57">
        <f t="shared" si="87"/>
        <v>-5.3568280730037447E-3</v>
      </c>
      <c r="K640" s="57">
        <f t="shared" si="87"/>
        <v>2.6435925936669894E-3</v>
      </c>
      <c r="L640" s="57">
        <f t="shared" si="87"/>
        <v>2.9170894689841552E-3</v>
      </c>
      <c r="M640" s="57">
        <f t="shared" si="87"/>
        <v>6.8282692991072967E-4</v>
      </c>
      <c r="N640" s="57">
        <f t="shared" si="87"/>
        <v>7.8478350199910401E-4</v>
      </c>
      <c r="O640" s="57">
        <f t="shared" si="81"/>
        <v>9.5648215582006229E-4</v>
      </c>
      <c r="Y640" s="61">
        <v>44232</v>
      </c>
      <c r="Z640" s="57">
        <f t="shared" si="82"/>
        <v>-7.5395616356235427E-3</v>
      </c>
      <c r="AA640" s="57">
        <f t="shared" si="83"/>
        <v>6.3137703052438057E-4</v>
      </c>
      <c r="AB640" s="57">
        <f t="shared" si="84"/>
        <v>2.5960168916444103E-3</v>
      </c>
      <c r="AC640" s="57">
        <f t="shared" si="85"/>
        <v>-7.9595896215426949E-4</v>
      </c>
      <c r="AD640" s="57">
        <f t="shared" si="86"/>
        <v>-1.9457453923334123E-4</v>
      </c>
    </row>
    <row r="641" spans="1:30" x14ac:dyDescent="0.35">
      <c r="A641" s="61">
        <v>44231</v>
      </c>
      <c r="B641">
        <v>136.63999999999999</v>
      </c>
      <c r="C641">
        <v>283.33</v>
      </c>
      <c r="D641">
        <v>89</v>
      </c>
      <c r="E641">
        <v>87.84</v>
      </c>
      <c r="F641">
        <v>242.01</v>
      </c>
      <c r="I641" s="61">
        <v>44231</v>
      </c>
      <c r="J641" s="57">
        <f t="shared" si="87"/>
        <v>9.8551948635172536E-3</v>
      </c>
      <c r="K641" s="57">
        <f t="shared" si="87"/>
        <v>-5.5259454626972373E-3</v>
      </c>
      <c r="L641" s="57">
        <f t="shared" si="87"/>
        <v>4.4953922986764537E-4</v>
      </c>
      <c r="M641" s="57">
        <f t="shared" si="87"/>
        <v>-5.690548153332827E-4</v>
      </c>
      <c r="N641" s="57">
        <f t="shared" si="87"/>
        <v>-4.0823957235558176E-3</v>
      </c>
      <c r="O641" s="57">
        <f t="shared" si="81"/>
        <v>-8.6190456157057642E-4</v>
      </c>
      <c r="Y641" s="61">
        <v>44231</v>
      </c>
      <c r="Z641" s="57">
        <f t="shared" si="82"/>
        <v>7.6724613008974556E-3</v>
      </c>
      <c r="AA641" s="57">
        <f t="shared" si="83"/>
        <v>-7.5381610258398457E-3</v>
      </c>
      <c r="AB641" s="57">
        <f t="shared" si="84"/>
        <v>1.284666525279003E-4</v>
      </c>
      <c r="AC641" s="57">
        <f t="shared" si="85"/>
        <v>-2.0478407073982819E-3</v>
      </c>
      <c r="AD641" s="57">
        <f t="shared" si="86"/>
        <v>-5.0617537647882627E-3</v>
      </c>
    </row>
    <row r="642" spans="1:30" x14ac:dyDescent="0.35">
      <c r="A642" s="61">
        <v>44230</v>
      </c>
      <c r="B642">
        <v>135.30000000000001</v>
      </c>
      <c r="C642">
        <v>284.89999999999998</v>
      </c>
      <c r="D642">
        <v>88.96</v>
      </c>
      <c r="E642">
        <v>87.89</v>
      </c>
      <c r="F642">
        <v>243</v>
      </c>
      <c r="I642" s="61">
        <v>44230</v>
      </c>
      <c r="J642" s="57">
        <f t="shared" si="87"/>
        <v>-1.9935769145555649E-3</v>
      </c>
      <c r="K642" s="57">
        <f t="shared" si="87"/>
        <v>-2.0944446902700788E-2</v>
      </c>
      <c r="L642" s="57">
        <f t="shared" si="87"/>
        <v>2.1589294378120776E-2</v>
      </c>
      <c r="M642" s="57">
        <f t="shared" si="87"/>
        <v>-1.0976064931208614E-2</v>
      </c>
      <c r="N642" s="57">
        <f t="shared" si="87"/>
        <v>1.4466273707793423E-2</v>
      </c>
      <c r="O642" s="57">
        <f t="shared" si="81"/>
        <v>-6.0925299501506493E-3</v>
      </c>
      <c r="Y642" s="61">
        <v>44230</v>
      </c>
      <c r="Z642" s="57">
        <f t="shared" si="82"/>
        <v>-4.1763104771753625E-3</v>
      </c>
      <c r="AA642" s="57">
        <f t="shared" si="83"/>
        <v>-2.2956662465843398E-2</v>
      </c>
      <c r="AB642" s="57">
        <f t="shared" si="84"/>
        <v>2.1268221800781032E-2</v>
      </c>
      <c r="AC642" s="57">
        <f t="shared" si="85"/>
        <v>-1.2454850823273614E-2</v>
      </c>
      <c r="AD642" s="57">
        <f t="shared" si="86"/>
        <v>1.3486915666560977E-2</v>
      </c>
    </row>
    <row r="643" spans="1:30" x14ac:dyDescent="0.35">
      <c r="A643" s="61">
        <v>44229</v>
      </c>
      <c r="B643">
        <v>135.57</v>
      </c>
      <c r="C643">
        <v>290.93</v>
      </c>
      <c r="D643">
        <v>87.06</v>
      </c>
      <c r="E643">
        <v>88.86</v>
      </c>
      <c r="F643">
        <v>239.51</v>
      </c>
      <c r="I643" s="61">
        <v>44229</v>
      </c>
      <c r="J643" s="57">
        <f t="shared" si="87"/>
        <v>2.3887080365618412E-2</v>
      </c>
      <c r="K643" s="57">
        <f t="shared" si="87"/>
        <v>3.850739391406352E-2</v>
      </c>
      <c r="L643" s="57">
        <f t="shared" si="87"/>
        <v>7.4941262708435189E-3</v>
      </c>
      <c r="M643" s="57">
        <f t="shared" si="87"/>
        <v>1.3596402517099355E-2</v>
      </c>
      <c r="N643" s="57">
        <f t="shared" si="87"/>
        <v>-5.8435597288530102E-4</v>
      </c>
      <c r="O643" s="57">
        <f t="shared" si="81"/>
        <v>2.6481630282507163E-2</v>
      </c>
      <c r="Y643" s="61">
        <v>44229</v>
      </c>
      <c r="Z643" s="57">
        <f t="shared" si="82"/>
        <v>2.1704346802998615E-2</v>
      </c>
      <c r="AA643" s="57">
        <f t="shared" si="83"/>
        <v>3.6495178350920914E-2</v>
      </c>
      <c r="AB643" s="57">
        <f t="shared" si="84"/>
        <v>7.1730536935037739E-3</v>
      </c>
      <c r="AC643" s="57">
        <f t="shared" si="85"/>
        <v>1.2117616625034355E-2</v>
      </c>
      <c r="AD643" s="57">
        <f t="shared" si="86"/>
        <v>-1.5637140141177464E-3</v>
      </c>
    </row>
    <row r="644" spans="1:30" x14ac:dyDescent="0.35">
      <c r="A644" s="61">
        <v>44228</v>
      </c>
      <c r="B644">
        <v>132.37</v>
      </c>
      <c r="C644">
        <v>279.94</v>
      </c>
      <c r="D644">
        <v>86.41</v>
      </c>
      <c r="E644">
        <v>87.66</v>
      </c>
      <c r="F644">
        <v>239.65</v>
      </c>
      <c r="I644" s="61">
        <v>44228</v>
      </c>
      <c r="J644" s="57">
        <f t="shared" si="87"/>
        <v>1.8836108049125552E-2</v>
      </c>
      <c r="K644" s="57">
        <f t="shared" si="87"/>
        <v>5.669623672545452E-2</v>
      </c>
      <c r="L644" s="57">
        <f t="shared" si="87"/>
        <v>1.410197601803787E-2</v>
      </c>
      <c r="M644" s="57">
        <f t="shared" si="87"/>
        <v>2.3313231269181129E-2</v>
      </c>
      <c r="N644" s="57">
        <f t="shared" si="87"/>
        <v>3.2614582597400396E-2</v>
      </c>
      <c r="O644" s="57">
        <f t="shared" ref="O644:O707" si="88">J644*$X$10+K644*$X$11+L644*$X$12+M644*$X$13+N644*$X$14</f>
        <v>3.7594064836098014E-2</v>
      </c>
      <c r="Y644" s="61">
        <v>44228</v>
      </c>
      <c r="Z644" s="57">
        <f t="shared" ref="Z644:Z707" si="89">J644-$R$4</f>
        <v>1.6653374486505754E-2</v>
      </c>
      <c r="AA644" s="57">
        <f t="shared" ref="AA644:AA707" si="90">K644-$S$4</f>
        <v>5.4684021162311913E-2</v>
      </c>
      <c r="AB644" s="57">
        <f t="shared" ref="AB644:AB707" si="91">L644-$T$4</f>
        <v>1.3780903440698124E-2</v>
      </c>
      <c r="AC644" s="57">
        <f t="shared" ref="AC644:AC707" si="92">M644-$U$4</f>
        <v>2.1834445377116131E-2</v>
      </c>
      <c r="AD644" s="57">
        <f t="shared" ref="AD644:AD707" si="93">N644-$V$4</f>
        <v>3.1635224556167948E-2</v>
      </c>
    </row>
    <row r="645" spans="1:30" x14ac:dyDescent="0.35">
      <c r="A645" s="61">
        <v>44225</v>
      </c>
      <c r="B645">
        <v>129.9</v>
      </c>
      <c r="C645">
        <v>264.51</v>
      </c>
      <c r="D645">
        <v>85.2</v>
      </c>
      <c r="E645">
        <v>85.64</v>
      </c>
      <c r="F645">
        <v>231.96</v>
      </c>
      <c r="I645" s="61">
        <v>44225</v>
      </c>
      <c r="J645" s="57">
        <f t="shared" si="87"/>
        <v>-4.6849285028823778E-3</v>
      </c>
      <c r="K645" s="57">
        <f t="shared" si="87"/>
        <v>-5.1467185736138205E-2</v>
      </c>
      <c r="L645" s="57">
        <f t="shared" si="87"/>
        <v>-4.3859629752438116E-2</v>
      </c>
      <c r="M645" s="57">
        <f t="shared" si="87"/>
        <v>-2.1714874952188969E-2</v>
      </c>
      <c r="N645" s="57">
        <f t="shared" si="87"/>
        <v>-2.9605678994199372E-2</v>
      </c>
      <c r="O645" s="57">
        <f t="shared" si="88"/>
        <v>-3.8566347908801979E-2</v>
      </c>
      <c r="Y645" s="61">
        <v>44225</v>
      </c>
      <c r="Z645" s="57">
        <f t="shared" si="89"/>
        <v>-6.8676620655021758E-3</v>
      </c>
      <c r="AA645" s="57">
        <f t="shared" si="90"/>
        <v>-5.3479401299280811E-2</v>
      </c>
      <c r="AB645" s="57">
        <f t="shared" si="91"/>
        <v>-4.418070232977786E-2</v>
      </c>
      <c r="AC645" s="57">
        <f t="shared" si="92"/>
        <v>-2.3193660844253967E-2</v>
      </c>
      <c r="AD645" s="57">
        <f t="shared" si="93"/>
        <v>-3.0585037035431816E-2</v>
      </c>
    </row>
    <row r="646" spans="1:30" x14ac:dyDescent="0.35">
      <c r="A646" s="61">
        <v>44224</v>
      </c>
      <c r="B646">
        <v>130.51</v>
      </c>
      <c r="C646">
        <v>278.48</v>
      </c>
      <c r="D646">
        <v>89.02</v>
      </c>
      <c r="E646">
        <v>87.52</v>
      </c>
      <c r="F646">
        <v>238.93</v>
      </c>
      <c r="I646" s="61">
        <v>44224</v>
      </c>
      <c r="J646" s="57">
        <f t="shared" si="87"/>
        <v>1.0243071575109531E-2</v>
      </c>
      <c r="K646" s="57">
        <f t="shared" si="87"/>
        <v>-3.3787832675208608E-2</v>
      </c>
      <c r="L646" s="57">
        <f t="shared" si="87"/>
        <v>9.2541005749624868E-3</v>
      </c>
      <c r="M646" s="57">
        <f t="shared" si="87"/>
        <v>-1.4969660352555749E-2</v>
      </c>
      <c r="N646" s="57">
        <f t="shared" si="87"/>
        <v>2.5561445112144004E-2</v>
      </c>
      <c r="O646" s="57">
        <f t="shared" si="88"/>
        <v>-1.2647332594118241E-2</v>
      </c>
      <c r="Y646" s="61">
        <v>44224</v>
      </c>
      <c r="Z646" s="57">
        <f t="shared" si="89"/>
        <v>8.0603380124897317E-3</v>
      </c>
      <c r="AA646" s="57">
        <f t="shared" si="90"/>
        <v>-3.5800048238351215E-2</v>
      </c>
      <c r="AB646" s="57">
        <f t="shared" si="91"/>
        <v>8.933027997622741E-3</v>
      </c>
      <c r="AC646" s="57">
        <f t="shared" si="92"/>
        <v>-1.6448446244620749E-2</v>
      </c>
      <c r="AD646" s="57">
        <f t="shared" si="93"/>
        <v>2.458208707091156E-2</v>
      </c>
    </row>
    <row r="647" spans="1:30" x14ac:dyDescent="0.35">
      <c r="A647" s="61">
        <v>44223</v>
      </c>
      <c r="B647">
        <v>129.18</v>
      </c>
      <c r="C647">
        <v>288.05</v>
      </c>
      <c r="D647">
        <v>88.2</v>
      </c>
      <c r="E647">
        <v>88.84</v>
      </c>
      <c r="F647">
        <v>232.9</v>
      </c>
      <c r="I647" s="61">
        <v>44223</v>
      </c>
      <c r="J647" s="57">
        <f t="shared" si="87"/>
        <v>-3.9241554457173526E-2</v>
      </c>
      <c r="K647" s="57">
        <f t="shared" si="87"/>
        <v>-2.1669431880006113E-2</v>
      </c>
      <c r="L647" s="57">
        <f t="shared" si="87"/>
        <v>-1.3066191748199632E-2</v>
      </c>
      <c r="M647" s="57">
        <f t="shared" si="87"/>
        <v>-6.3982592211783207E-2</v>
      </c>
      <c r="N647" s="57">
        <f t="shared" si="87"/>
        <v>2.450402103098711E-3</v>
      </c>
      <c r="O647" s="57">
        <f t="shared" si="88"/>
        <v>-2.3920804312583182E-2</v>
      </c>
      <c r="Y647" s="61">
        <v>44223</v>
      </c>
      <c r="Z647" s="57">
        <f t="shared" si="89"/>
        <v>-4.1424288019793323E-2</v>
      </c>
      <c r="AA647" s="57">
        <f t="shared" si="90"/>
        <v>-2.3681647443148723E-2</v>
      </c>
      <c r="AB647" s="57">
        <f t="shared" si="91"/>
        <v>-1.3387264325539378E-2</v>
      </c>
      <c r="AC647" s="57">
        <f t="shared" si="92"/>
        <v>-6.5461378103848208E-2</v>
      </c>
      <c r="AD647" s="57">
        <f t="shared" si="93"/>
        <v>1.4710440618662657E-3</v>
      </c>
    </row>
    <row r="648" spans="1:30" x14ac:dyDescent="0.35">
      <c r="A648" s="61">
        <v>44222</v>
      </c>
      <c r="B648">
        <v>134.35</v>
      </c>
      <c r="C648">
        <v>294.36</v>
      </c>
      <c r="D648">
        <v>89.36</v>
      </c>
      <c r="E648">
        <v>94.71</v>
      </c>
      <c r="F648">
        <v>232.33</v>
      </c>
      <c r="I648" s="61">
        <v>44222</v>
      </c>
      <c r="J648" s="57">
        <f t="shared" si="87"/>
        <v>-1.6096035635160093E-2</v>
      </c>
      <c r="K648" s="57">
        <f t="shared" si="87"/>
        <v>2.5852113180376288E-3</v>
      </c>
      <c r="L648" s="57">
        <f t="shared" si="87"/>
        <v>-1.7086846422487985E-2</v>
      </c>
      <c r="M648" s="57">
        <f t="shared" si="87"/>
        <v>6.1427856788811514E-3</v>
      </c>
      <c r="N648" s="57">
        <f t="shared" si="87"/>
        <v>1.2125034875326434E-2</v>
      </c>
      <c r="O648" s="57">
        <f t="shared" si="88"/>
        <v>-5.1540093136679269E-3</v>
      </c>
      <c r="Y648" s="61">
        <v>44222</v>
      </c>
      <c r="Z648" s="57">
        <f t="shared" si="89"/>
        <v>-1.827876919777989E-2</v>
      </c>
      <c r="AA648" s="57">
        <f t="shared" si="90"/>
        <v>5.7299575489501995E-4</v>
      </c>
      <c r="AB648" s="57">
        <f t="shared" si="91"/>
        <v>-1.7407918999827729E-2</v>
      </c>
      <c r="AC648" s="57">
        <f t="shared" si="92"/>
        <v>4.6639997868161524E-3</v>
      </c>
      <c r="AD648" s="57">
        <f t="shared" si="93"/>
        <v>1.1145676834093989E-2</v>
      </c>
    </row>
    <row r="649" spans="1:30" x14ac:dyDescent="0.35">
      <c r="A649" s="61">
        <v>44221</v>
      </c>
      <c r="B649">
        <v>136.53</v>
      </c>
      <c r="C649">
        <v>293.60000000000002</v>
      </c>
      <c r="D649">
        <v>90.9</v>
      </c>
      <c r="E649">
        <v>94.13</v>
      </c>
      <c r="F649">
        <v>229.53</v>
      </c>
      <c r="I649" s="61">
        <v>44221</v>
      </c>
      <c r="J649" s="57">
        <f t="shared" si="87"/>
        <v>-4.3850103151023374E-3</v>
      </c>
      <c r="K649" s="57">
        <f t="shared" si="87"/>
        <v>3.9566822088390845E-2</v>
      </c>
      <c r="L649" s="57">
        <f t="shared" si="87"/>
        <v>-9.0894783381310542E-3</v>
      </c>
      <c r="M649" s="57">
        <f t="shared" si="87"/>
        <v>1.4337930194040916E-2</v>
      </c>
      <c r="N649" s="57">
        <f t="shared" si="87"/>
        <v>1.5720004054581484E-2</v>
      </c>
      <c r="O649" s="57">
        <f t="shared" si="88"/>
        <v>1.8158208600258931E-2</v>
      </c>
      <c r="Y649" s="61">
        <v>44221</v>
      </c>
      <c r="Z649" s="57">
        <f t="shared" si="89"/>
        <v>-6.5677438777221354E-3</v>
      </c>
      <c r="AA649" s="57">
        <f t="shared" si="90"/>
        <v>3.7554606525248238E-2</v>
      </c>
      <c r="AB649" s="57">
        <f t="shared" si="91"/>
        <v>-9.4105509154708E-3</v>
      </c>
      <c r="AC649" s="57">
        <f t="shared" si="92"/>
        <v>1.2859144301975916E-2</v>
      </c>
      <c r="AD649" s="57">
        <f t="shared" si="93"/>
        <v>1.4740646013349038E-2</v>
      </c>
    </row>
    <row r="650" spans="1:30" x14ac:dyDescent="0.35">
      <c r="A650" s="61">
        <v>44218</v>
      </c>
      <c r="B650">
        <v>137.13</v>
      </c>
      <c r="C650">
        <v>282.20999999999998</v>
      </c>
      <c r="D650">
        <v>91.73</v>
      </c>
      <c r="E650">
        <v>92.79</v>
      </c>
      <c r="F650">
        <v>225.95</v>
      </c>
      <c r="I650" s="61">
        <v>44218</v>
      </c>
      <c r="J650" s="57">
        <f t="shared" si="87"/>
        <v>-1.1239739805060121E-2</v>
      </c>
      <c r="K650" s="57">
        <f t="shared" si="87"/>
        <v>1.9508048820652811E-3</v>
      </c>
      <c r="L650" s="57">
        <f t="shared" si="87"/>
        <v>-3.0477872727056946E-3</v>
      </c>
      <c r="M650" s="57">
        <f t="shared" si="87"/>
        <v>1.3672087968400092E-2</v>
      </c>
      <c r="N650" s="57">
        <f t="shared" si="87"/>
        <v>4.3466758758810339E-3</v>
      </c>
      <c r="O650" s="57">
        <f t="shared" si="88"/>
        <v>-1.3643670852287425E-3</v>
      </c>
      <c r="Y650" s="61">
        <v>44218</v>
      </c>
      <c r="Z650" s="57">
        <f t="shared" si="89"/>
        <v>-1.3422473367679918E-2</v>
      </c>
      <c r="AA650" s="57">
        <f t="shared" si="90"/>
        <v>-6.1410681077327806E-5</v>
      </c>
      <c r="AB650" s="57">
        <f t="shared" si="91"/>
        <v>-3.3688598500454395E-3</v>
      </c>
      <c r="AC650" s="57">
        <f t="shared" si="92"/>
        <v>1.2193302076335092E-2</v>
      </c>
      <c r="AD650" s="57">
        <f t="shared" si="93"/>
        <v>3.3673178346485888E-3</v>
      </c>
    </row>
    <row r="651" spans="1:30" x14ac:dyDescent="0.35">
      <c r="A651" s="61">
        <v>44217</v>
      </c>
      <c r="B651">
        <v>138.68</v>
      </c>
      <c r="C651">
        <v>281.66000000000003</v>
      </c>
      <c r="D651">
        <v>92.01</v>
      </c>
      <c r="E651">
        <v>91.53</v>
      </c>
      <c r="F651">
        <v>224.97</v>
      </c>
      <c r="I651" s="61">
        <v>44217</v>
      </c>
      <c r="J651" s="57">
        <f t="shared" si="87"/>
        <v>3.6869858733898683E-2</v>
      </c>
      <c r="K651" s="57">
        <f t="shared" si="87"/>
        <v>-6.440904172150954E-3</v>
      </c>
      <c r="L651" s="57">
        <f t="shared" si="87"/>
        <v>-3.5971646075808321E-2</v>
      </c>
      <c r="M651" s="57">
        <f t="shared" si="87"/>
        <v>3.0843359041162845E-2</v>
      </c>
      <c r="N651" s="57">
        <f t="shared" si="87"/>
        <v>2.8043017643304248E-3</v>
      </c>
      <c r="O651" s="57">
        <f t="shared" si="88"/>
        <v>-2.704896128563802E-3</v>
      </c>
      <c r="Y651" s="61">
        <v>44217</v>
      </c>
      <c r="Z651" s="57">
        <f t="shared" si="89"/>
        <v>3.4687125171278886E-2</v>
      </c>
      <c r="AA651" s="57">
        <f t="shared" si="90"/>
        <v>-8.4531197352935624E-3</v>
      </c>
      <c r="AB651" s="57">
        <f t="shared" si="91"/>
        <v>-3.6292718653148065E-2</v>
      </c>
      <c r="AC651" s="57">
        <f t="shared" si="92"/>
        <v>2.9364573149097847E-2</v>
      </c>
      <c r="AD651" s="57">
        <f t="shared" si="93"/>
        <v>1.8249437230979796E-3</v>
      </c>
    </row>
    <row r="652" spans="1:30" x14ac:dyDescent="0.35">
      <c r="A652" s="61">
        <v>44216</v>
      </c>
      <c r="B652">
        <v>133.66</v>
      </c>
      <c r="C652">
        <v>283.48</v>
      </c>
      <c r="D652">
        <v>95.38</v>
      </c>
      <c r="E652">
        <v>88.75</v>
      </c>
      <c r="F652">
        <v>224.34</v>
      </c>
      <c r="I652" s="61">
        <v>44216</v>
      </c>
      <c r="J652" s="57">
        <f t="shared" si="87"/>
        <v>2.5843581449447702E-2</v>
      </c>
      <c r="K652" s="57">
        <f t="shared" si="87"/>
        <v>6.938080928725724E-3</v>
      </c>
      <c r="L652" s="57">
        <f t="shared" si="87"/>
        <v>9.163263863113438E-3</v>
      </c>
      <c r="M652" s="57">
        <f t="shared" si="87"/>
        <v>-7.8563815992030699E-3</v>
      </c>
      <c r="N652" s="57">
        <f t="shared" si="87"/>
        <v>3.5849385442542785E-2</v>
      </c>
      <c r="O652" s="57">
        <f t="shared" si="88"/>
        <v>1.1732959767729171E-2</v>
      </c>
      <c r="Y652" s="61">
        <v>44216</v>
      </c>
      <c r="Z652" s="57">
        <f t="shared" si="89"/>
        <v>2.3660847886827905E-2</v>
      </c>
      <c r="AA652" s="57">
        <f t="shared" si="90"/>
        <v>4.9258653655831156E-3</v>
      </c>
      <c r="AB652" s="57">
        <f t="shared" si="91"/>
        <v>8.8421912857736921E-3</v>
      </c>
      <c r="AC652" s="57">
        <f t="shared" si="92"/>
        <v>-9.3351674912680697E-3</v>
      </c>
      <c r="AD652" s="57">
        <f t="shared" si="93"/>
        <v>3.4870027401310337E-2</v>
      </c>
    </row>
    <row r="653" spans="1:30" x14ac:dyDescent="0.35">
      <c r="A653" s="61">
        <v>44215</v>
      </c>
      <c r="B653">
        <v>130.25</v>
      </c>
      <c r="C653">
        <v>281.52</v>
      </c>
      <c r="D653">
        <v>94.51</v>
      </c>
      <c r="E653">
        <v>89.45</v>
      </c>
      <c r="F653">
        <v>216.44</v>
      </c>
      <c r="I653" s="61">
        <v>44215</v>
      </c>
      <c r="J653" s="57">
        <f t="shared" si="87"/>
        <v>1.2748868829957278E-2</v>
      </c>
      <c r="K653" s="57">
        <f t="shared" si="87"/>
        <v>2.2015218198653572E-2</v>
      </c>
      <c r="L653" s="57">
        <f t="shared" si="87"/>
        <v>2.5939289273689093E-2</v>
      </c>
      <c r="M653" s="57">
        <f t="shared" si="87"/>
        <v>1.3959474684052739E-2</v>
      </c>
      <c r="N653" s="57">
        <f t="shared" si="87"/>
        <v>1.7665751074891912E-2</v>
      </c>
      <c r="O653" s="57">
        <f t="shared" si="88"/>
        <v>2.059953901214524E-2</v>
      </c>
      <c r="Y653" s="61">
        <v>44215</v>
      </c>
      <c r="Z653" s="57">
        <f t="shared" si="89"/>
        <v>1.0566135267337479E-2</v>
      </c>
      <c r="AA653" s="57">
        <f t="shared" si="90"/>
        <v>2.0003002635510962E-2</v>
      </c>
      <c r="AB653" s="57">
        <f t="shared" si="91"/>
        <v>2.5618216696349349E-2</v>
      </c>
      <c r="AC653" s="57">
        <f t="shared" si="92"/>
        <v>1.2480688791987739E-2</v>
      </c>
      <c r="AD653" s="57">
        <f t="shared" si="93"/>
        <v>1.6686393033659468E-2</v>
      </c>
    </row>
    <row r="654" spans="1:30" x14ac:dyDescent="0.35">
      <c r="A654" s="61">
        <v>44211</v>
      </c>
      <c r="B654">
        <v>128.6</v>
      </c>
      <c r="C654">
        <v>275.39</v>
      </c>
      <c r="D654">
        <v>92.09</v>
      </c>
      <c r="E654">
        <v>88.21</v>
      </c>
      <c r="F654">
        <v>212.65</v>
      </c>
      <c r="I654" s="61">
        <v>44211</v>
      </c>
      <c r="J654" s="57">
        <f t="shared" si="87"/>
        <v>-2.609511078285184E-2</v>
      </c>
      <c r="K654" s="57">
        <f t="shared" si="87"/>
        <v>-2.2547898123889729E-2</v>
      </c>
      <c r="L654" s="57">
        <f t="shared" si="87"/>
        <v>-3.6255170228835398E-2</v>
      </c>
      <c r="M654" s="57">
        <f t="shared" si="87"/>
        <v>-2.8828812112990425E-2</v>
      </c>
      <c r="N654" s="57">
        <f t="shared" si="87"/>
        <v>-1.7384363153771869E-3</v>
      </c>
      <c r="O654" s="57">
        <f t="shared" si="88"/>
        <v>-2.5843535453869203E-2</v>
      </c>
      <c r="Y654" s="61">
        <v>44211</v>
      </c>
      <c r="Z654" s="57">
        <f t="shared" si="89"/>
        <v>-2.8277844345471637E-2</v>
      </c>
      <c r="AA654" s="57">
        <f t="shared" si="90"/>
        <v>-2.4560113687032339E-2</v>
      </c>
      <c r="AB654" s="57">
        <f t="shared" si="91"/>
        <v>-3.6576242806175142E-2</v>
      </c>
      <c r="AC654" s="57">
        <f t="shared" si="92"/>
        <v>-3.0307598005055423E-2</v>
      </c>
      <c r="AD654" s="57">
        <f t="shared" si="93"/>
        <v>-2.7177943566096324E-3</v>
      </c>
    </row>
    <row r="655" spans="1:30" x14ac:dyDescent="0.35">
      <c r="A655" s="61">
        <v>44210</v>
      </c>
      <c r="B655">
        <v>132</v>
      </c>
      <c r="C655">
        <v>281.67</v>
      </c>
      <c r="D655">
        <v>95.49</v>
      </c>
      <c r="E655">
        <v>90.79</v>
      </c>
      <c r="F655">
        <v>213.02</v>
      </c>
      <c r="I655" s="61">
        <v>44210</v>
      </c>
      <c r="J655" s="57">
        <f t="shared" si="87"/>
        <v>-2.4840421326136813E-2</v>
      </c>
      <c r="K655" s="57">
        <f t="shared" si="87"/>
        <v>-1.1051006599254856E-2</v>
      </c>
      <c r="L655" s="57">
        <f t="shared" si="87"/>
        <v>2.373747143818614E-2</v>
      </c>
      <c r="M655" s="57">
        <f t="shared" si="87"/>
        <v>-1.0845261583021607E-2</v>
      </c>
      <c r="N655" s="57">
        <f t="shared" si="87"/>
        <v>-1.5465186187123848E-2</v>
      </c>
      <c r="O655" s="57">
        <f t="shared" si="88"/>
        <v>-6.2159054354837115E-3</v>
      </c>
      <c r="Y655" s="61">
        <v>44210</v>
      </c>
      <c r="Z655" s="57">
        <f t="shared" si="89"/>
        <v>-2.7023154888756611E-2</v>
      </c>
      <c r="AA655" s="57">
        <f t="shared" si="90"/>
        <v>-1.3063222162397465E-2</v>
      </c>
      <c r="AB655" s="57">
        <f t="shared" si="91"/>
        <v>2.3416398860846396E-2</v>
      </c>
      <c r="AC655" s="57">
        <f t="shared" si="92"/>
        <v>-1.2324047475086607E-2</v>
      </c>
      <c r="AD655" s="57">
        <f t="shared" si="93"/>
        <v>-1.6444544228356294E-2</v>
      </c>
    </row>
    <row r="656" spans="1:30" x14ac:dyDescent="0.35">
      <c r="A656" s="61">
        <v>44209</v>
      </c>
      <c r="B656">
        <v>135.32</v>
      </c>
      <c r="C656">
        <v>284.8</v>
      </c>
      <c r="D656">
        <v>93.25</v>
      </c>
      <c r="E656">
        <v>91.78</v>
      </c>
      <c r="F656">
        <v>216.34</v>
      </c>
      <c r="I656" s="61">
        <v>44209</v>
      </c>
      <c r="J656" s="57">
        <f t="shared" si="87"/>
        <v>3.4792943267686789E-3</v>
      </c>
      <c r="K656" s="57">
        <f t="shared" si="87"/>
        <v>5.8103869780067362E-3</v>
      </c>
      <c r="L656" s="57">
        <f t="shared" si="87"/>
        <v>-9.6468199774461339E-4</v>
      </c>
      <c r="M656" s="57">
        <f t="shared" si="87"/>
        <v>-3.8264794350352113E-2</v>
      </c>
      <c r="N656" s="57">
        <f t="shared" si="87"/>
        <v>6.538850482959005E-3</v>
      </c>
      <c r="O656" s="57">
        <f t="shared" si="88"/>
        <v>2.3725341499635315E-3</v>
      </c>
      <c r="Y656" s="61">
        <v>44209</v>
      </c>
      <c r="Z656" s="57">
        <f t="shared" si="89"/>
        <v>1.2965607641488809E-3</v>
      </c>
      <c r="AA656" s="57">
        <f t="shared" si="90"/>
        <v>3.7981714148641274E-3</v>
      </c>
      <c r="AB656" s="57">
        <f t="shared" si="91"/>
        <v>-1.2857545750843585E-3</v>
      </c>
      <c r="AC656" s="57">
        <f t="shared" si="92"/>
        <v>-3.9743580242417115E-2</v>
      </c>
      <c r="AD656" s="57">
        <f t="shared" si="93"/>
        <v>5.5594924417265599E-3</v>
      </c>
    </row>
    <row r="657" spans="1:30" x14ac:dyDescent="0.35">
      <c r="A657" s="61">
        <v>44208</v>
      </c>
      <c r="B657">
        <v>134.85</v>
      </c>
      <c r="C657">
        <v>283.14999999999998</v>
      </c>
      <c r="D657">
        <v>93.34</v>
      </c>
      <c r="E657">
        <v>95.36</v>
      </c>
      <c r="F657">
        <v>214.93</v>
      </c>
      <c r="I657" s="61">
        <v>44208</v>
      </c>
      <c r="J657" s="57">
        <f t="shared" si="87"/>
        <v>-1.0034762873511412E-2</v>
      </c>
      <c r="K657" s="57">
        <f t="shared" si="87"/>
        <v>4.6074448391004989E-2</v>
      </c>
      <c r="L657" s="57">
        <f t="shared" si="87"/>
        <v>1.8817468841585017E-2</v>
      </c>
      <c r="M657" s="57">
        <f t="shared" si="87"/>
        <v>-1.96257791815161E-2</v>
      </c>
      <c r="N657" s="57">
        <f t="shared" si="87"/>
        <v>-1.1840478741084941E-2</v>
      </c>
      <c r="O657" s="57">
        <f t="shared" si="88"/>
        <v>2.4489098879683931E-2</v>
      </c>
      <c r="Y657" s="61">
        <v>44208</v>
      </c>
      <c r="Z657" s="57">
        <f t="shared" si="89"/>
        <v>-1.2217496436131209E-2</v>
      </c>
      <c r="AA657" s="57">
        <f t="shared" si="90"/>
        <v>4.4062232827862383E-2</v>
      </c>
      <c r="AB657" s="57">
        <f t="shared" si="91"/>
        <v>1.8496396264245273E-2</v>
      </c>
      <c r="AC657" s="57">
        <f t="shared" si="92"/>
        <v>-2.1104565073581098E-2</v>
      </c>
      <c r="AD657" s="57">
        <f t="shared" si="93"/>
        <v>-1.2819836782317387E-2</v>
      </c>
    </row>
    <row r="658" spans="1:30" x14ac:dyDescent="0.35">
      <c r="A658" s="61">
        <v>44207</v>
      </c>
      <c r="B658">
        <v>136.21</v>
      </c>
      <c r="C658">
        <v>270.39999999999998</v>
      </c>
      <c r="D658">
        <v>91.6</v>
      </c>
      <c r="E658">
        <v>97.25</v>
      </c>
      <c r="F658">
        <v>217.49</v>
      </c>
      <c r="I658" s="61">
        <v>44207</v>
      </c>
      <c r="J658" s="57">
        <f t="shared" si="87"/>
        <v>2.5579504551439591E-2</v>
      </c>
      <c r="K658" s="57">
        <f t="shared" si="87"/>
        <v>-8.1430001649800132E-2</v>
      </c>
      <c r="L658" s="57">
        <f t="shared" si="87"/>
        <v>5.6930304845457802E-3</v>
      </c>
      <c r="M658" s="57">
        <f t="shared" si="87"/>
        <v>2.7838945282825878E-2</v>
      </c>
      <c r="N658" s="57">
        <f t="shared" si="87"/>
        <v>-9.7459077092977853E-3</v>
      </c>
      <c r="O658" s="57">
        <f t="shared" si="88"/>
        <v>-3.4247035913502609E-2</v>
      </c>
      <c r="Y658" s="61">
        <v>44207</v>
      </c>
      <c r="Z658" s="57">
        <f t="shared" si="89"/>
        <v>2.3396770988819794E-2</v>
      </c>
      <c r="AA658" s="57">
        <f t="shared" si="90"/>
        <v>-8.3442217212942746E-2</v>
      </c>
      <c r="AB658" s="57">
        <f t="shared" si="91"/>
        <v>5.3719579072060352E-3</v>
      </c>
      <c r="AC658" s="57">
        <f t="shared" si="92"/>
        <v>2.636015939076088E-2</v>
      </c>
      <c r="AD658" s="57">
        <f t="shared" si="93"/>
        <v>-1.0725265750530231E-2</v>
      </c>
    </row>
    <row r="659" spans="1:30" x14ac:dyDescent="0.35">
      <c r="A659" s="61">
        <v>44204</v>
      </c>
      <c r="B659">
        <v>132.77000000000001</v>
      </c>
      <c r="C659">
        <v>293.33999999999997</v>
      </c>
      <c r="D659">
        <v>91.08</v>
      </c>
      <c r="E659">
        <v>94.58</v>
      </c>
      <c r="F659">
        <v>219.62</v>
      </c>
      <c r="I659" s="61">
        <v>44204</v>
      </c>
      <c r="J659" s="57">
        <f t="shared" si="87"/>
        <v>-5.033630702625835E-3</v>
      </c>
      <c r="K659" s="57">
        <f t="shared" si="87"/>
        <v>7.5493515492534649E-2</v>
      </c>
      <c r="L659" s="57">
        <f t="shared" si="87"/>
        <v>9.4871092152890128E-3</v>
      </c>
      <c r="M659" s="57">
        <f t="shared" si="87"/>
        <v>-6.1136482190272297E-3</v>
      </c>
      <c r="N659" s="57">
        <f t="shared" si="87"/>
        <v>6.0743261832960837E-3</v>
      </c>
      <c r="O659" s="57">
        <f t="shared" si="88"/>
        <v>3.9392522388971639E-2</v>
      </c>
      <c r="Y659" s="61">
        <v>44204</v>
      </c>
      <c r="Z659" s="57">
        <f t="shared" si="89"/>
        <v>-7.216364265245633E-3</v>
      </c>
      <c r="AA659" s="57">
        <f t="shared" si="90"/>
        <v>7.3481299929392035E-2</v>
      </c>
      <c r="AB659" s="57">
        <f t="shared" si="91"/>
        <v>9.166036637949267E-3</v>
      </c>
      <c r="AC659" s="57">
        <f t="shared" si="92"/>
        <v>-7.5924341110922286E-3</v>
      </c>
      <c r="AD659" s="57">
        <f t="shared" si="93"/>
        <v>5.0949681420636387E-3</v>
      </c>
    </row>
    <row r="660" spans="1:30" x14ac:dyDescent="0.35">
      <c r="A660" s="61">
        <v>44203</v>
      </c>
      <c r="B660">
        <v>133.44</v>
      </c>
      <c r="C660">
        <v>272.01</v>
      </c>
      <c r="D660">
        <v>90.22</v>
      </c>
      <c r="E660">
        <v>95.16</v>
      </c>
      <c r="F660">
        <v>218.29</v>
      </c>
      <c r="I660" s="61">
        <v>44203</v>
      </c>
      <c r="J660" s="57">
        <f t="shared" si="87"/>
        <v>5.6259537374931438E-2</v>
      </c>
      <c r="K660" s="57">
        <f t="shared" si="87"/>
        <v>7.644942614170637E-2</v>
      </c>
      <c r="L660" s="57">
        <f t="shared" si="87"/>
        <v>4.6661566720960007E-3</v>
      </c>
      <c r="M660" s="57">
        <f t="shared" si="87"/>
        <v>5.2090054273004657E-2</v>
      </c>
      <c r="N660" s="57">
        <f t="shared" si="87"/>
        <v>2.8059628794814277E-2</v>
      </c>
      <c r="O660" s="57">
        <f t="shared" si="88"/>
        <v>5.389966463224647E-2</v>
      </c>
      <c r="Y660" s="61">
        <v>44203</v>
      </c>
      <c r="Z660" s="57">
        <f t="shared" si="89"/>
        <v>5.4076803812311641E-2</v>
      </c>
      <c r="AA660" s="57">
        <f t="shared" si="90"/>
        <v>7.4437210578563756E-2</v>
      </c>
      <c r="AB660" s="57">
        <f t="shared" si="91"/>
        <v>4.3450840947562557E-3</v>
      </c>
      <c r="AC660" s="57">
        <f t="shared" si="92"/>
        <v>5.0611268380939656E-2</v>
      </c>
      <c r="AD660" s="57">
        <f t="shared" si="93"/>
        <v>2.7080270753581832E-2</v>
      </c>
    </row>
    <row r="661" spans="1:30" x14ac:dyDescent="0.35">
      <c r="A661" s="61">
        <v>44202</v>
      </c>
      <c r="B661">
        <v>126.14</v>
      </c>
      <c r="C661">
        <v>251.99</v>
      </c>
      <c r="D661">
        <v>89.8</v>
      </c>
      <c r="E661">
        <v>90.33</v>
      </c>
      <c r="F661">
        <v>212.25</v>
      </c>
      <c r="I661" s="61">
        <v>44202</v>
      </c>
      <c r="J661" s="57">
        <f t="shared" si="87"/>
        <v>-6.082046344646317E-2</v>
      </c>
      <c r="K661" s="57">
        <f t="shared" si="87"/>
        <v>2.796794165984828E-2</v>
      </c>
      <c r="L661" s="57">
        <f t="shared" si="87"/>
        <v>3.1676856653570118E-2</v>
      </c>
      <c r="M661" s="57">
        <f t="shared" si="87"/>
        <v>-2.6653680503427979E-2</v>
      </c>
      <c r="N661" s="57">
        <f t="shared" si="87"/>
        <v>-2.6271416759117483E-2</v>
      </c>
      <c r="O661" s="57">
        <f t="shared" si="88"/>
        <v>7.1722957692893748E-3</v>
      </c>
      <c r="Y661" s="61">
        <v>44202</v>
      </c>
      <c r="Z661" s="57">
        <f t="shared" si="89"/>
        <v>-6.3003197009082967E-2</v>
      </c>
      <c r="AA661" s="57">
        <f t="shared" si="90"/>
        <v>2.595572609670567E-2</v>
      </c>
      <c r="AB661" s="57">
        <f t="shared" si="91"/>
        <v>3.1355784076230374E-2</v>
      </c>
      <c r="AC661" s="57">
        <f t="shared" si="92"/>
        <v>-2.8132466395492977E-2</v>
      </c>
      <c r="AD661" s="57">
        <f t="shared" si="93"/>
        <v>-2.7250774800349927E-2</v>
      </c>
    </row>
    <row r="662" spans="1:30" x14ac:dyDescent="0.35">
      <c r="A662" s="61">
        <v>44201</v>
      </c>
      <c r="B662">
        <v>134.05000000000001</v>
      </c>
      <c r="C662">
        <v>245.04</v>
      </c>
      <c r="D662">
        <v>87</v>
      </c>
      <c r="E662">
        <v>92.77</v>
      </c>
      <c r="F662">
        <v>217.9</v>
      </c>
      <c r="I662" s="61">
        <v>44201</v>
      </c>
      <c r="J662" s="57">
        <f t="shared" si="87"/>
        <v>2.2023667138635562E-2</v>
      </c>
      <c r="K662" s="57">
        <f t="shared" si="87"/>
        <v>7.2906323342293794E-3</v>
      </c>
      <c r="L662" s="57">
        <f t="shared" si="87"/>
        <v>2.6674460211124233E-2</v>
      </c>
      <c r="M662" s="57">
        <f t="shared" si="87"/>
        <v>5.0791701563737057E-3</v>
      </c>
      <c r="N662" s="57">
        <f t="shared" si="87"/>
        <v>9.6420953772923174E-4</v>
      </c>
      <c r="O662" s="57">
        <f t="shared" si="88"/>
        <v>1.4318109652205629E-2</v>
      </c>
      <c r="Y662" s="61">
        <v>44201</v>
      </c>
      <c r="Z662" s="57">
        <f t="shared" si="89"/>
        <v>1.9840933576015764E-2</v>
      </c>
      <c r="AA662" s="57">
        <f t="shared" si="90"/>
        <v>5.2784167710867701E-3</v>
      </c>
      <c r="AB662" s="57">
        <f t="shared" si="91"/>
        <v>2.6353387633784489E-2</v>
      </c>
      <c r="AC662" s="57">
        <f t="shared" si="92"/>
        <v>3.6003842643087067E-3</v>
      </c>
      <c r="AD662" s="57">
        <f t="shared" si="93"/>
        <v>-1.5148503503213499E-5</v>
      </c>
    </row>
    <row r="663" spans="1:30" x14ac:dyDescent="0.35">
      <c r="A663" s="61">
        <v>44200</v>
      </c>
      <c r="B663">
        <v>131.13</v>
      </c>
      <c r="C663">
        <v>243.26</v>
      </c>
      <c r="D663">
        <v>84.71</v>
      </c>
      <c r="E663">
        <v>92.3</v>
      </c>
      <c r="F663">
        <v>217.69</v>
      </c>
      <c r="I663" s="61">
        <v>44200</v>
      </c>
      <c r="J663" s="57">
        <f t="shared" si="87"/>
        <v>4.4329023981948771E-3</v>
      </c>
      <c r="K663" s="57">
        <f t="shared" si="87"/>
        <v>3.3609583767399802E-2</v>
      </c>
      <c r="L663" s="57">
        <f t="shared" si="87"/>
        <v>3.0740151896503174E-3</v>
      </c>
      <c r="M663" s="57">
        <f t="shared" si="87"/>
        <v>6.4127169379537248E-3</v>
      </c>
      <c r="N663" s="57">
        <f t="shared" si="87"/>
        <v>-2.1495453977850937E-2</v>
      </c>
      <c r="O663" s="57">
        <f t="shared" si="88"/>
        <v>1.8131305848938732E-2</v>
      </c>
      <c r="Y663" s="61">
        <v>44200</v>
      </c>
      <c r="Z663" s="57">
        <f t="shared" si="89"/>
        <v>2.2501688355750791E-3</v>
      </c>
      <c r="AA663" s="57">
        <f t="shared" si="90"/>
        <v>3.1597368204257195E-2</v>
      </c>
      <c r="AB663" s="57">
        <f t="shared" si="91"/>
        <v>2.7529426123105724E-3</v>
      </c>
      <c r="AC663" s="57">
        <f t="shared" si="92"/>
        <v>4.9339310458887259E-3</v>
      </c>
      <c r="AD663" s="57">
        <f t="shared" si="93"/>
        <v>-2.2474812019083381E-2</v>
      </c>
    </row>
    <row r="664" spans="1:30" x14ac:dyDescent="0.35">
      <c r="A664" s="61">
        <v>44196</v>
      </c>
      <c r="B664">
        <v>130.55000000000001</v>
      </c>
      <c r="C664">
        <v>235.22</v>
      </c>
      <c r="D664">
        <v>84.45</v>
      </c>
      <c r="E664">
        <v>91.71</v>
      </c>
      <c r="F664">
        <v>222.42</v>
      </c>
      <c r="I664" s="61">
        <v>44196</v>
      </c>
      <c r="J664" s="57">
        <f t="shared" si="87"/>
        <v>-6.9463276902922986E-3</v>
      </c>
      <c r="K664" s="57">
        <f t="shared" si="87"/>
        <v>1.5552679549161204E-2</v>
      </c>
      <c r="L664" s="57">
        <f t="shared" si="87"/>
        <v>-1.0366449294684315E-2</v>
      </c>
      <c r="M664" s="57">
        <f t="shared" si="87"/>
        <v>-6.3043687066326216E-3</v>
      </c>
      <c r="N664" s="57">
        <f t="shared" si="87"/>
        <v>3.332585835972862E-3</v>
      </c>
      <c r="O664" s="57">
        <f t="shared" si="88"/>
        <v>4.0675029605221433E-3</v>
      </c>
      <c r="Y664" s="61">
        <v>44196</v>
      </c>
      <c r="Z664" s="57">
        <f t="shared" si="89"/>
        <v>-9.1290612529120966E-3</v>
      </c>
      <c r="AA664" s="57">
        <f t="shared" si="90"/>
        <v>1.3540463986018596E-2</v>
      </c>
      <c r="AB664" s="57">
        <f t="shared" si="91"/>
        <v>-1.0687521872024061E-2</v>
      </c>
      <c r="AC664" s="57">
        <f t="shared" si="92"/>
        <v>-7.7831545986976206E-3</v>
      </c>
      <c r="AD664" s="57">
        <f t="shared" si="93"/>
        <v>2.353227794740417E-3</v>
      </c>
    </row>
    <row r="665" spans="1:30" x14ac:dyDescent="0.35">
      <c r="A665" s="61">
        <v>44195</v>
      </c>
      <c r="B665">
        <v>131.46</v>
      </c>
      <c r="C665">
        <v>231.59</v>
      </c>
      <c r="D665">
        <v>85.33</v>
      </c>
      <c r="E665">
        <v>92.29</v>
      </c>
      <c r="F665">
        <v>221.68</v>
      </c>
      <c r="I665" s="61">
        <v>44195</v>
      </c>
      <c r="J665" s="57">
        <f t="shared" si="87"/>
        <v>1.5562428381083331E-2</v>
      </c>
      <c r="K665" s="57">
        <f t="shared" si="87"/>
        <v>4.2291185001449808E-2</v>
      </c>
      <c r="L665" s="57">
        <f t="shared" si="87"/>
        <v>8.4736296120838904E-3</v>
      </c>
      <c r="M665" s="57">
        <f t="shared" si="87"/>
        <v>1.8260854038493229E-2</v>
      </c>
      <c r="N665" s="57">
        <f t="shared" si="87"/>
        <v>-1.1080570046725515E-2</v>
      </c>
      <c r="O665" s="57">
        <f t="shared" si="88"/>
        <v>2.6739784864731268E-2</v>
      </c>
      <c r="Y665" s="61">
        <v>44195</v>
      </c>
      <c r="Z665" s="57">
        <f t="shared" si="89"/>
        <v>1.3379694818463534E-2</v>
      </c>
      <c r="AA665" s="57">
        <f t="shared" si="90"/>
        <v>4.0278969438307201E-2</v>
      </c>
      <c r="AB665" s="57">
        <f t="shared" si="91"/>
        <v>8.1525570347441446E-3</v>
      </c>
      <c r="AC665" s="57">
        <f t="shared" si="92"/>
        <v>1.6782068146428231E-2</v>
      </c>
      <c r="AD665" s="57">
        <f t="shared" si="93"/>
        <v>-1.2059928087957961E-2</v>
      </c>
    </row>
    <row r="666" spans="1:30" x14ac:dyDescent="0.35">
      <c r="A666" s="61">
        <v>44194</v>
      </c>
      <c r="B666">
        <v>129.43</v>
      </c>
      <c r="C666">
        <v>222</v>
      </c>
      <c r="D666">
        <v>84.61</v>
      </c>
      <c r="E666">
        <v>90.62</v>
      </c>
      <c r="F666">
        <v>224.15</v>
      </c>
      <c r="I666" s="61">
        <v>44194</v>
      </c>
      <c r="J666" s="57">
        <f t="shared" si="87"/>
        <v>3.3277900926747457E-3</v>
      </c>
      <c r="K666" s="57">
        <f t="shared" si="87"/>
        <v>3.4744975503843479E-3</v>
      </c>
      <c r="L666" s="57">
        <f t="shared" si="87"/>
        <v>-3.4216303808921812E-3</v>
      </c>
      <c r="M666" s="57">
        <f t="shared" si="87"/>
        <v>-1.0756332441092285E-2</v>
      </c>
      <c r="N666" s="57">
        <f t="shared" si="87"/>
        <v>-3.607138020851588E-3</v>
      </c>
      <c r="O666" s="57">
        <f t="shared" si="88"/>
        <v>1.1916619344112817E-3</v>
      </c>
      <c r="Y666" s="61">
        <v>44194</v>
      </c>
      <c r="Z666" s="57">
        <f t="shared" si="89"/>
        <v>1.1450565300549476E-3</v>
      </c>
      <c r="AA666" s="57">
        <f t="shared" si="90"/>
        <v>1.4622819872417391E-3</v>
      </c>
      <c r="AB666" s="57">
        <f t="shared" si="91"/>
        <v>-3.7427029582319262E-3</v>
      </c>
      <c r="AC666" s="57">
        <f t="shared" si="92"/>
        <v>-1.2235118333157284E-2</v>
      </c>
      <c r="AD666" s="57">
        <f t="shared" si="93"/>
        <v>-4.586496062084033E-3</v>
      </c>
    </row>
    <row r="667" spans="1:30" x14ac:dyDescent="0.35">
      <c r="A667" s="61">
        <v>44193</v>
      </c>
      <c r="B667">
        <v>129</v>
      </c>
      <c r="C667">
        <v>221.23</v>
      </c>
      <c r="D667">
        <v>84.9</v>
      </c>
      <c r="E667">
        <v>91.6</v>
      </c>
      <c r="F667">
        <v>224.96</v>
      </c>
      <c r="I667" s="61">
        <v>44193</v>
      </c>
      <c r="J667" s="57">
        <f t="shared" si="87"/>
        <v>-7.2604010907127486E-3</v>
      </c>
      <c r="K667" s="57">
        <f t="shared" si="87"/>
        <v>2.8971094456546418E-3</v>
      </c>
      <c r="L667" s="57">
        <f t="shared" si="87"/>
        <v>-5.0519992311917044E-3</v>
      </c>
      <c r="M667" s="57">
        <f t="shared" si="87"/>
        <v>-2.2899524755241136E-3</v>
      </c>
      <c r="N667" s="57">
        <f t="shared" si="87"/>
        <v>9.872542271381431E-3</v>
      </c>
      <c r="O667" s="57">
        <f t="shared" si="88"/>
        <v>-8.7646343673584634E-4</v>
      </c>
      <c r="Y667" s="61">
        <v>44193</v>
      </c>
      <c r="Z667" s="57">
        <f t="shared" si="89"/>
        <v>-9.4431346533325466E-3</v>
      </c>
      <c r="AA667" s="57">
        <f t="shared" si="90"/>
        <v>8.8489388251203295E-4</v>
      </c>
      <c r="AB667" s="57">
        <f t="shared" si="91"/>
        <v>-5.3730718085314494E-3</v>
      </c>
      <c r="AC667" s="57">
        <f t="shared" si="92"/>
        <v>-3.7687383675891126E-3</v>
      </c>
      <c r="AD667" s="57">
        <f t="shared" si="93"/>
        <v>8.8931842301489851E-3</v>
      </c>
    </row>
    <row r="668" spans="1:30" x14ac:dyDescent="0.35">
      <c r="A668" s="61">
        <v>44189</v>
      </c>
      <c r="B668">
        <v>129.94</v>
      </c>
      <c r="C668">
        <v>220.59</v>
      </c>
      <c r="D668">
        <v>85.33</v>
      </c>
      <c r="E668">
        <v>91.81</v>
      </c>
      <c r="F668">
        <v>222.75</v>
      </c>
      <c r="I668" s="61">
        <v>44189</v>
      </c>
      <c r="J668" s="57">
        <f t="shared" si="87"/>
        <v>-1.1537131610828328E-3</v>
      </c>
      <c r="K668" s="57">
        <f t="shared" si="87"/>
        <v>2.4134039757723987E-2</v>
      </c>
      <c r="L668" s="57">
        <f t="shared" si="87"/>
        <v>-4.2100401325339378E-3</v>
      </c>
      <c r="M668" s="57">
        <f t="shared" si="87"/>
        <v>2.8359530350889812E-3</v>
      </c>
      <c r="N668" s="57">
        <f t="shared" si="87"/>
        <v>7.7968711902824386E-3</v>
      </c>
      <c r="O668" s="57">
        <f t="shared" si="88"/>
        <v>1.1423884264366954E-2</v>
      </c>
      <c r="Y668" s="61">
        <v>44189</v>
      </c>
      <c r="Z668" s="57">
        <f t="shared" si="89"/>
        <v>-3.3364467237026307E-3</v>
      </c>
      <c r="AA668" s="57">
        <f t="shared" si="90"/>
        <v>2.2121824194581377E-2</v>
      </c>
      <c r="AB668" s="57">
        <f t="shared" si="91"/>
        <v>-4.5311127098736827E-3</v>
      </c>
      <c r="AC668" s="57">
        <f t="shared" si="92"/>
        <v>1.357167143023982E-3</v>
      </c>
      <c r="AD668" s="57">
        <f t="shared" si="93"/>
        <v>6.8175131490499936E-3</v>
      </c>
    </row>
    <row r="669" spans="1:30" x14ac:dyDescent="0.35">
      <c r="A669" s="61">
        <v>44188</v>
      </c>
      <c r="B669">
        <v>130.09</v>
      </c>
      <c r="C669">
        <v>215.33</v>
      </c>
      <c r="D669">
        <v>85.69</v>
      </c>
      <c r="E669">
        <v>91.55</v>
      </c>
      <c r="F669">
        <v>221.02</v>
      </c>
      <c r="I669" s="61">
        <v>44188</v>
      </c>
      <c r="J669" s="57">
        <f t="shared" si="87"/>
        <v>-2.0467104677545579E-2</v>
      </c>
      <c r="K669" s="57">
        <f t="shared" si="87"/>
        <v>8.7691219145457581E-3</v>
      </c>
      <c r="L669" s="57">
        <f t="shared" si="87"/>
        <v>1.5642777070453542E-2</v>
      </c>
      <c r="M669" s="57">
        <f t="shared" si="87"/>
        <v>-1.7433173895620539E-2</v>
      </c>
      <c r="N669" s="57">
        <f t="shared" si="87"/>
        <v>-1.3124963671414658E-2</v>
      </c>
      <c r="O669" s="57">
        <f t="shared" si="88"/>
        <v>2.7738005024459098E-3</v>
      </c>
      <c r="Y669" s="61">
        <v>44188</v>
      </c>
      <c r="Z669" s="57">
        <f t="shared" si="89"/>
        <v>-2.2649838240165376E-2</v>
      </c>
      <c r="AA669" s="57">
        <f t="shared" si="90"/>
        <v>6.7569063514031497E-3</v>
      </c>
      <c r="AB669" s="57">
        <f t="shared" si="91"/>
        <v>1.5321704493113797E-2</v>
      </c>
      <c r="AC669" s="57">
        <f t="shared" si="92"/>
        <v>-1.8911959787685537E-2</v>
      </c>
      <c r="AD669" s="57">
        <f t="shared" si="93"/>
        <v>-1.4104321712647104E-2</v>
      </c>
    </row>
    <row r="670" spans="1:30" x14ac:dyDescent="0.35">
      <c r="A670" s="61">
        <v>44187</v>
      </c>
      <c r="B670">
        <v>132.78</v>
      </c>
      <c r="C670">
        <v>213.45</v>
      </c>
      <c r="D670">
        <v>84.36</v>
      </c>
      <c r="E670">
        <v>93.16</v>
      </c>
      <c r="F670">
        <v>223.94</v>
      </c>
      <c r="I670" s="61">
        <v>44187</v>
      </c>
      <c r="J670" s="57">
        <f t="shared" si="87"/>
        <v>-4.0586301485256195E-3</v>
      </c>
      <c r="K670" s="57">
        <f t="shared" si="87"/>
        <v>-1.4742053203620096E-2</v>
      </c>
      <c r="L670" s="57">
        <f t="shared" si="87"/>
        <v>-2.0299905059289459E-2</v>
      </c>
      <c r="M670" s="57">
        <f t="shared" si="87"/>
        <v>-7.511132924621131E-4</v>
      </c>
      <c r="N670" s="57">
        <f t="shared" si="87"/>
        <v>6.0466446295322288E-3</v>
      </c>
      <c r="O670" s="57">
        <f t="shared" si="88"/>
        <v>-1.2656831438654858E-2</v>
      </c>
      <c r="Y670" s="61">
        <v>44187</v>
      </c>
      <c r="Z670" s="57">
        <f t="shared" si="89"/>
        <v>-6.2413637111454175E-3</v>
      </c>
      <c r="AA670" s="57">
        <f t="shared" si="90"/>
        <v>-1.6754268766762705E-2</v>
      </c>
      <c r="AB670" s="57">
        <f t="shared" si="91"/>
        <v>-2.0620977636629203E-2</v>
      </c>
      <c r="AC670" s="57">
        <f t="shared" si="92"/>
        <v>-2.2298991845271124E-3</v>
      </c>
      <c r="AD670" s="57">
        <f t="shared" si="93"/>
        <v>5.0672865882997837E-3</v>
      </c>
    </row>
    <row r="671" spans="1:30" x14ac:dyDescent="0.35">
      <c r="A671" s="61">
        <v>44186</v>
      </c>
      <c r="B671">
        <v>133.32</v>
      </c>
      <c r="C671">
        <v>216.62</v>
      </c>
      <c r="D671">
        <v>86.09</v>
      </c>
      <c r="E671">
        <v>93.23</v>
      </c>
      <c r="F671">
        <v>222.59</v>
      </c>
      <c r="I671" s="61">
        <v>44186</v>
      </c>
      <c r="J671" s="57">
        <f t="shared" si="87"/>
        <v>4.5106075573498787E-3</v>
      </c>
      <c r="K671" s="57">
        <f t="shared" si="87"/>
        <v>-6.7169278874786645E-2</v>
      </c>
      <c r="L671" s="57">
        <f t="shared" si="87"/>
        <v>-1.2696384769860292E-2</v>
      </c>
      <c r="M671" s="57">
        <f t="shared" si="87"/>
        <v>-2.8444952410656459E-2</v>
      </c>
      <c r="N671" s="57">
        <f t="shared" si="87"/>
        <v>1.8133685160607718E-2</v>
      </c>
      <c r="O671" s="57">
        <f t="shared" si="88"/>
        <v>-3.6342984836707851E-2</v>
      </c>
      <c r="Y671" s="61">
        <v>44186</v>
      </c>
      <c r="Z671" s="57">
        <f t="shared" si="89"/>
        <v>2.3278739947300807E-3</v>
      </c>
      <c r="AA671" s="57">
        <f t="shared" si="90"/>
        <v>-6.9181494437929258E-2</v>
      </c>
      <c r="AB671" s="57">
        <f t="shared" si="91"/>
        <v>-1.3017457347200037E-2</v>
      </c>
      <c r="AC671" s="57">
        <f t="shared" si="92"/>
        <v>-2.9923738302721457E-2</v>
      </c>
      <c r="AD671" s="57">
        <f t="shared" si="93"/>
        <v>1.7154327119375274E-2</v>
      </c>
    </row>
    <row r="672" spans="1:30" x14ac:dyDescent="0.35">
      <c r="A672" s="61">
        <v>44183</v>
      </c>
      <c r="B672">
        <v>132.72</v>
      </c>
      <c r="C672">
        <v>231.67</v>
      </c>
      <c r="D672">
        <v>87.19</v>
      </c>
      <c r="E672">
        <v>95.92</v>
      </c>
      <c r="F672">
        <v>218.59</v>
      </c>
      <c r="I672" s="61">
        <v>44183</v>
      </c>
      <c r="J672" s="57">
        <f t="shared" si="87"/>
        <v>-5.1854473085257095E-3</v>
      </c>
      <c r="K672" s="57">
        <f t="shared" si="87"/>
        <v>5.7933141993581516E-2</v>
      </c>
      <c r="L672" s="57">
        <f t="shared" si="87"/>
        <v>-1.3895439977989409E-2</v>
      </c>
      <c r="M672" s="57">
        <f t="shared" si="87"/>
        <v>-9.5456213505989533E-3</v>
      </c>
      <c r="N672" s="57">
        <f t="shared" si="87"/>
        <v>-3.7898723474338136E-3</v>
      </c>
      <c r="O672" s="57">
        <f t="shared" si="88"/>
        <v>2.4788313202205325E-2</v>
      </c>
      <c r="Y672" s="61">
        <v>44183</v>
      </c>
      <c r="Z672" s="57">
        <f t="shared" si="89"/>
        <v>-7.3681808711455075E-3</v>
      </c>
      <c r="AA672" s="57">
        <f t="shared" si="90"/>
        <v>5.5920926430438909E-2</v>
      </c>
      <c r="AB672" s="57">
        <f t="shared" si="91"/>
        <v>-1.4216512555329155E-2</v>
      </c>
      <c r="AC672" s="57">
        <f t="shared" si="92"/>
        <v>-1.1024407242663953E-2</v>
      </c>
      <c r="AD672" s="57">
        <f t="shared" si="93"/>
        <v>-4.7692303886662591E-3</v>
      </c>
    </row>
    <row r="673" spans="1:30" x14ac:dyDescent="0.35">
      <c r="A673" s="61">
        <v>44182</v>
      </c>
      <c r="B673">
        <v>133.41</v>
      </c>
      <c r="C673">
        <v>218.63</v>
      </c>
      <c r="D673">
        <v>88.41</v>
      </c>
      <c r="E673">
        <v>96.84</v>
      </c>
      <c r="F673">
        <v>219.42</v>
      </c>
      <c r="I673" s="61">
        <v>44182</v>
      </c>
      <c r="J673" s="57">
        <f t="shared" si="87"/>
        <v>7.3728892518416921E-3</v>
      </c>
      <c r="K673" s="57">
        <f t="shared" si="87"/>
        <v>5.1815822714093102E-2</v>
      </c>
      <c r="L673" s="57">
        <f t="shared" si="87"/>
        <v>-3.1620579706479507E-3</v>
      </c>
      <c r="M673" s="57">
        <f t="shared" si="87"/>
        <v>-1.0325778314703091E-4</v>
      </c>
      <c r="N673" s="57">
        <f t="shared" si="87"/>
        <v>6.3824939481452528E-4</v>
      </c>
      <c r="O673" s="57">
        <f t="shared" si="88"/>
        <v>2.7089816590600901E-2</v>
      </c>
      <c r="Y673" s="61">
        <v>44182</v>
      </c>
      <c r="Z673" s="57">
        <f t="shared" si="89"/>
        <v>5.1901556892218941E-3</v>
      </c>
      <c r="AA673" s="57">
        <f t="shared" si="90"/>
        <v>4.9803607150950495E-2</v>
      </c>
      <c r="AB673" s="57">
        <f t="shared" si="91"/>
        <v>-3.4831305479876957E-3</v>
      </c>
      <c r="AC673" s="57">
        <f t="shared" si="92"/>
        <v>-1.5820436752120302E-3</v>
      </c>
      <c r="AD673" s="57">
        <f t="shared" si="93"/>
        <v>-3.4110864641791997E-4</v>
      </c>
    </row>
    <row r="674" spans="1:30" x14ac:dyDescent="0.35">
      <c r="A674" s="61">
        <v>44181</v>
      </c>
      <c r="B674">
        <v>132.43</v>
      </c>
      <c r="C674">
        <v>207.59</v>
      </c>
      <c r="D674">
        <v>88.69</v>
      </c>
      <c r="E674">
        <v>96.85</v>
      </c>
      <c r="F674">
        <v>219.28</v>
      </c>
      <c r="I674" s="61">
        <v>44181</v>
      </c>
      <c r="J674" s="57">
        <f t="shared" si="87"/>
        <v>-8.7960571636722593E-3</v>
      </c>
      <c r="K674" s="57">
        <f t="shared" si="87"/>
        <v>-1.6672227962764036E-2</v>
      </c>
      <c r="L674" s="57">
        <f t="shared" si="87"/>
        <v>-7.6379120049397242E-3</v>
      </c>
      <c r="M674" s="57">
        <f t="shared" si="87"/>
        <v>-2.7839374581833257E-3</v>
      </c>
      <c r="N674" s="57">
        <f t="shared" si="87"/>
        <v>2.3766144776405075E-2</v>
      </c>
      <c r="O674" s="57">
        <f t="shared" si="88"/>
        <v>-1.1244975495345873E-2</v>
      </c>
      <c r="Y674" s="61">
        <v>44181</v>
      </c>
      <c r="Z674" s="57">
        <f t="shared" si="89"/>
        <v>-1.0978790726292056E-2</v>
      </c>
      <c r="AA674" s="57">
        <f t="shared" si="90"/>
        <v>-1.8684443525906647E-2</v>
      </c>
      <c r="AB674" s="57">
        <f t="shared" si="91"/>
        <v>-7.95898458227947E-3</v>
      </c>
      <c r="AC674" s="57">
        <f t="shared" si="92"/>
        <v>-4.2627233502483246E-3</v>
      </c>
      <c r="AD674" s="57">
        <f t="shared" si="93"/>
        <v>2.2786786735172631E-2</v>
      </c>
    </row>
    <row r="675" spans="1:30" x14ac:dyDescent="0.35">
      <c r="A675" s="61">
        <v>44180</v>
      </c>
      <c r="B675">
        <v>133.6</v>
      </c>
      <c r="C675">
        <v>211.08</v>
      </c>
      <c r="D675">
        <v>89.37</v>
      </c>
      <c r="E675">
        <v>97.12</v>
      </c>
      <c r="F675">
        <v>214.13</v>
      </c>
      <c r="I675" s="61">
        <v>44180</v>
      </c>
      <c r="J675" s="57">
        <f t="shared" si="87"/>
        <v>3.8246700040805493E-3</v>
      </c>
      <c r="K675" s="57">
        <f t="shared" si="87"/>
        <v>-1.0368647892931402E-2</v>
      </c>
      <c r="L675" s="57">
        <f t="shared" si="87"/>
        <v>-7.8295401348829543E-4</v>
      </c>
      <c r="M675" s="57">
        <f t="shared" si="87"/>
        <v>2.4388910771746E-2</v>
      </c>
      <c r="N675" s="57">
        <f t="shared" si="87"/>
        <v>-3.2685079552299937E-4</v>
      </c>
      <c r="O675" s="57">
        <f t="shared" si="88"/>
        <v>-3.8534534096205083E-3</v>
      </c>
      <c r="Y675" s="61">
        <v>44180</v>
      </c>
      <c r="Z675" s="57">
        <f t="shared" si="89"/>
        <v>1.6419364414607513E-3</v>
      </c>
      <c r="AA675" s="57">
        <f t="shared" si="90"/>
        <v>-1.2380863456074011E-2</v>
      </c>
      <c r="AB675" s="57">
        <f t="shared" si="91"/>
        <v>-1.1040265908280405E-3</v>
      </c>
      <c r="AC675" s="57">
        <f t="shared" si="92"/>
        <v>2.2910124879681002E-2</v>
      </c>
      <c r="AD675" s="57">
        <f t="shared" si="93"/>
        <v>-1.3062088367554446E-3</v>
      </c>
    </row>
    <row r="676" spans="1:30" x14ac:dyDescent="0.35">
      <c r="A676" s="61">
        <v>44179</v>
      </c>
      <c r="B676">
        <v>133.09</v>
      </c>
      <c r="C676">
        <v>213.28</v>
      </c>
      <c r="D676">
        <v>89.44</v>
      </c>
      <c r="E676">
        <v>94.78</v>
      </c>
      <c r="F676">
        <v>214.2</v>
      </c>
      <c r="I676" s="61">
        <v>44179</v>
      </c>
      <c r="J676" s="57">
        <f t="shared" si="87"/>
        <v>2.2491640309798847E-2</v>
      </c>
      <c r="K676" s="57">
        <f t="shared" si="87"/>
        <v>4.7775581508148215E-2</v>
      </c>
      <c r="L676" s="57">
        <f t="shared" si="87"/>
        <v>-3.3099948426344838E-2</v>
      </c>
      <c r="M676" s="57">
        <f t="shared" si="87"/>
        <v>3.3581442253728146E-2</v>
      </c>
      <c r="N676" s="57">
        <f t="shared" si="87"/>
        <v>4.3980794236148577E-3</v>
      </c>
      <c r="O676" s="57">
        <f t="shared" si="88"/>
        <v>2.2671567376803134E-2</v>
      </c>
      <c r="Y676" s="61">
        <v>44179</v>
      </c>
      <c r="Z676" s="57">
        <f t="shared" si="89"/>
        <v>2.0308906747179049E-2</v>
      </c>
      <c r="AA676" s="57">
        <f t="shared" si="90"/>
        <v>4.5763365945005609E-2</v>
      </c>
      <c r="AB676" s="57">
        <f t="shared" si="91"/>
        <v>-3.3421021003684583E-2</v>
      </c>
      <c r="AC676" s="57">
        <f t="shared" si="92"/>
        <v>3.2102656361663144E-2</v>
      </c>
      <c r="AD676" s="57">
        <f t="shared" si="93"/>
        <v>3.4187213823824126E-3</v>
      </c>
    </row>
    <row r="677" spans="1:30" x14ac:dyDescent="0.35">
      <c r="A677" s="61">
        <v>44176</v>
      </c>
      <c r="B677">
        <v>130.13</v>
      </c>
      <c r="C677">
        <v>203.33</v>
      </c>
      <c r="D677">
        <v>92.45</v>
      </c>
      <c r="E677">
        <v>91.65</v>
      </c>
      <c r="F677">
        <v>213.26</v>
      </c>
      <c r="I677" s="61">
        <v>44176</v>
      </c>
      <c r="J677" s="57">
        <f t="shared" si="87"/>
        <v>3.1556693495487947E-3</v>
      </c>
      <c r="K677" s="57">
        <f t="shared" si="87"/>
        <v>-2.7599666244107295E-2</v>
      </c>
      <c r="L677" s="57">
        <f t="shared" si="87"/>
        <v>-9.6879121545976506E-3</v>
      </c>
      <c r="M677" s="57">
        <f t="shared" si="87"/>
        <v>-1.091047952638661E-4</v>
      </c>
      <c r="N677" s="57">
        <f t="shared" si="87"/>
        <v>1.2931418104455262E-2</v>
      </c>
      <c r="O677" s="57">
        <f t="shared" si="88"/>
        <v>-1.5096983755882169E-2</v>
      </c>
      <c r="Y677" s="61">
        <v>44176</v>
      </c>
      <c r="Z677" s="57">
        <f t="shared" si="89"/>
        <v>9.7293578692899665E-4</v>
      </c>
      <c r="AA677" s="57">
        <f t="shared" si="90"/>
        <v>-2.9611881807249905E-2</v>
      </c>
      <c r="AB677" s="57">
        <f t="shared" si="91"/>
        <v>-1.0008984731937396E-2</v>
      </c>
      <c r="AC677" s="57">
        <f t="shared" si="92"/>
        <v>-1.5878906873288653E-3</v>
      </c>
      <c r="AD677" s="57">
        <f t="shared" si="93"/>
        <v>1.1952060063222816E-2</v>
      </c>
    </row>
    <row r="678" spans="1:30" x14ac:dyDescent="0.35">
      <c r="A678" s="61">
        <v>44175</v>
      </c>
      <c r="B678">
        <v>129.72</v>
      </c>
      <c r="C678">
        <v>209.02</v>
      </c>
      <c r="D678">
        <v>93.35</v>
      </c>
      <c r="E678">
        <v>91.66</v>
      </c>
      <c r="F678">
        <v>210.52</v>
      </c>
      <c r="I678" s="61">
        <v>44175</v>
      </c>
      <c r="J678" s="57">
        <f t="shared" si="87"/>
        <v>3.1656591313570107E-3</v>
      </c>
      <c r="K678" s="57">
        <f t="shared" si="87"/>
        <v>3.6690188802682759E-2</v>
      </c>
      <c r="L678" s="57">
        <f t="shared" si="87"/>
        <v>3.1669222577962515E-2</v>
      </c>
      <c r="M678" s="57">
        <f t="shared" si="87"/>
        <v>2.0167083839862709E-2</v>
      </c>
      <c r="N678" s="57">
        <f t="shared" si="87"/>
        <v>-6.0617726817278764E-3</v>
      </c>
      <c r="O678" s="57">
        <f t="shared" si="88"/>
        <v>2.679866275359721E-2</v>
      </c>
      <c r="Y678" s="61">
        <v>44175</v>
      </c>
      <c r="Z678" s="57">
        <f t="shared" si="89"/>
        <v>9.8292556873721265E-4</v>
      </c>
      <c r="AA678" s="57">
        <f t="shared" si="90"/>
        <v>3.4677973239540152E-2</v>
      </c>
      <c r="AB678" s="57">
        <f t="shared" si="91"/>
        <v>3.1348150000622771E-2</v>
      </c>
      <c r="AC678" s="57">
        <f t="shared" si="92"/>
        <v>1.8688297947797711E-2</v>
      </c>
      <c r="AD678" s="57">
        <f t="shared" si="93"/>
        <v>-7.0411307229603214E-3</v>
      </c>
    </row>
    <row r="679" spans="1:30" x14ac:dyDescent="0.35">
      <c r="A679" s="61">
        <v>44174</v>
      </c>
      <c r="B679">
        <v>129.31</v>
      </c>
      <c r="C679">
        <v>201.49</v>
      </c>
      <c r="D679">
        <v>90.44</v>
      </c>
      <c r="E679">
        <v>89.83</v>
      </c>
      <c r="F679">
        <v>211.8</v>
      </c>
      <c r="I679" s="61">
        <v>44174</v>
      </c>
      <c r="J679" s="57">
        <f t="shared" ref="J679:N729" si="94">LN(B679/B680)</f>
        <v>-3.1888855532543947E-2</v>
      </c>
      <c r="K679" s="57">
        <f t="shared" si="94"/>
        <v>-7.2451076767525047E-2</v>
      </c>
      <c r="L679" s="57">
        <f t="shared" si="94"/>
        <v>-1.2089387815727076E-2</v>
      </c>
      <c r="M679" s="57">
        <f t="shared" si="94"/>
        <v>-3.3819912661093111E-2</v>
      </c>
      <c r="N679" s="57">
        <f t="shared" si="94"/>
        <v>-1.9682269741514696E-2</v>
      </c>
      <c r="O679" s="57">
        <f t="shared" si="88"/>
        <v>-4.7701089980126267E-2</v>
      </c>
      <c r="Y679" s="61">
        <v>44174</v>
      </c>
      <c r="Z679" s="57">
        <f t="shared" si="89"/>
        <v>-3.4071589095163744E-2</v>
      </c>
      <c r="AA679" s="57">
        <f t="shared" si="90"/>
        <v>-7.446329233066766E-2</v>
      </c>
      <c r="AB679" s="57">
        <f t="shared" si="91"/>
        <v>-1.2410460393066822E-2</v>
      </c>
      <c r="AC679" s="57">
        <f t="shared" si="92"/>
        <v>-3.5298698553158113E-2</v>
      </c>
      <c r="AD679" s="57">
        <f t="shared" si="93"/>
        <v>-2.066162778274714E-2</v>
      </c>
    </row>
    <row r="680" spans="1:30" x14ac:dyDescent="0.35">
      <c r="A680" s="61">
        <v>44173</v>
      </c>
      <c r="B680">
        <v>133.5</v>
      </c>
      <c r="C680">
        <v>216.63</v>
      </c>
      <c r="D680">
        <v>91.54</v>
      </c>
      <c r="E680">
        <v>92.92</v>
      </c>
      <c r="F680">
        <v>216.01</v>
      </c>
      <c r="I680" s="61">
        <v>44173</v>
      </c>
      <c r="J680" s="57">
        <f t="shared" si="94"/>
        <v>-1.9067981362462839E-2</v>
      </c>
      <c r="K680" s="57">
        <f t="shared" si="94"/>
        <v>1.2588715777566883E-2</v>
      </c>
      <c r="L680" s="57">
        <f t="shared" si="94"/>
        <v>8.5573753138550399E-3</v>
      </c>
      <c r="M680" s="57">
        <f t="shared" si="94"/>
        <v>-1.2300278081651565E-2</v>
      </c>
      <c r="N680" s="57">
        <f t="shared" si="94"/>
        <v>7.9944650738299934E-3</v>
      </c>
      <c r="O680" s="57">
        <f t="shared" si="88"/>
        <v>4.2891559323880836E-3</v>
      </c>
      <c r="Y680" s="61">
        <v>44173</v>
      </c>
      <c r="Z680" s="57">
        <f t="shared" si="89"/>
        <v>-2.1250714925082636E-2</v>
      </c>
      <c r="AA680" s="57">
        <f t="shared" si="90"/>
        <v>1.0576500214424274E-2</v>
      </c>
      <c r="AB680" s="57">
        <f t="shared" si="91"/>
        <v>8.2363027365152941E-3</v>
      </c>
      <c r="AC680" s="57">
        <f t="shared" si="92"/>
        <v>-1.3779063973716565E-2</v>
      </c>
      <c r="AD680" s="57">
        <f t="shared" si="93"/>
        <v>7.0151070325975484E-3</v>
      </c>
    </row>
    <row r="681" spans="1:30" x14ac:dyDescent="0.35">
      <c r="A681" s="61">
        <v>44172</v>
      </c>
      <c r="B681">
        <v>136.07</v>
      </c>
      <c r="C681">
        <v>213.92</v>
      </c>
      <c r="D681">
        <v>90.76</v>
      </c>
      <c r="E681">
        <v>94.07</v>
      </c>
      <c r="F681">
        <v>214.29</v>
      </c>
      <c r="I681" s="61">
        <v>44172</v>
      </c>
      <c r="J681" s="57">
        <f t="shared" si="94"/>
        <v>3.6075871999473488E-3</v>
      </c>
      <c r="K681" s="57">
        <f t="shared" si="94"/>
        <v>6.8886028172570071E-2</v>
      </c>
      <c r="L681" s="57">
        <f t="shared" si="94"/>
        <v>-2.738706269054127E-2</v>
      </c>
      <c r="M681" s="57">
        <f t="shared" si="94"/>
        <v>3.1896231199108287E-4</v>
      </c>
      <c r="N681" s="57">
        <f t="shared" si="94"/>
        <v>-3.2660679165883626E-4</v>
      </c>
      <c r="O681" s="57">
        <f t="shared" si="88"/>
        <v>2.9558783546257211E-2</v>
      </c>
      <c r="Y681" s="61">
        <v>44172</v>
      </c>
      <c r="Z681" s="57">
        <f t="shared" si="89"/>
        <v>1.4248536373275508E-3</v>
      </c>
      <c r="AA681" s="57">
        <f t="shared" si="90"/>
        <v>6.6873812609427458E-2</v>
      </c>
      <c r="AB681" s="57">
        <f t="shared" si="91"/>
        <v>-2.7708135267881014E-2</v>
      </c>
      <c r="AC681" s="57">
        <f t="shared" si="92"/>
        <v>-1.1598235800739163E-3</v>
      </c>
      <c r="AD681" s="57">
        <f t="shared" si="93"/>
        <v>-1.3059648328912815E-3</v>
      </c>
    </row>
    <row r="682" spans="1:30" x14ac:dyDescent="0.35">
      <c r="A682" s="61">
        <v>44169</v>
      </c>
      <c r="B682">
        <v>135.58000000000001</v>
      </c>
      <c r="C682">
        <v>199.68</v>
      </c>
      <c r="D682">
        <v>93.28</v>
      </c>
      <c r="E682">
        <v>94.04</v>
      </c>
      <c r="F682">
        <v>214.36</v>
      </c>
      <c r="I682" s="61">
        <v>44169</v>
      </c>
      <c r="J682" s="57">
        <f t="shared" si="94"/>
        <v>1.202062407681573E-2</v>
      </c>
      <c r="K682" s="57">
        <f t="shared" si="94"/>
        <v>9.5102233877450114E-3</v>
      </c>
      <c r="L682" s="57">
        <f t="shared" si="94"/>
        <v>3.8020747294028392E-2</v>
      </c>
      <c r="M682" s="57">
        <f t="shared" si="94"/>
        <v>1.8567745669808736E-2</v>
      </c>
      <c r="N682" s="57">
        <f t="shared" si="94"/>
        <v>5.599626837870875E-4</v>
      </c>
      <c r="O682" s="57">
        <f t="shared" si="88"/>
        <v>1.6390210942616543E-2</v>
      </c>
      <c r="Y682" s="61">
        <v>44169</v>
      </c>
      <c r="Z682" s="57">
        <f t="shared" si="89"/>
        <v>9.8378905141959308E-3</v>
      </c>
      <c r="AA682" s="57">
        <f t="shared" si="90"/>
        <v>7.498007824602403E-3</v>
      </c>
      <c r="AB682" s="57">
        <f t="shared" si="91"/>
        <v>3.7699674716688648E-2</v>
      </c>
      <c r="AC682" s="57">
        <f t="shared" si="92"/>
        <v>1.7088959777743738E-2</v>
      </c>
      <c r="AD682" s="57">
        <f t="shared" si="93"/>
        <v>-4.1939535744535774E-4</v>
      </c>
    </row>
    <row r="683" spans="1:30" x14ac:dyDescent="0.35">
      <c r="A683" s="61">
        <v>44168</v>
      </c>
      <c r="B683">
        <v>133.96</v>
      </c>
      <c r="C683">
        <v>197.79</v>
      </c>
      <c r="D683">
        <v>89.8</v>
      </c>
      <c r="E683">
        <v>92.31</v>
      </c>
      <c r="F683">
        <v>214.24</v>
      </c>
      <c r="I683" s="61">
        <v>44168</v>
      </c>
      <c r="J683" s="57">
        <f t="shared" si="94"/>
        <v>-1.1061320605100131E-2</v>
      </c>
      <c r="K683" s="57">
        <f t="shared" si="94"/>
        <v>4.2236530747205583E-2</v>
      </c>
      <c r="L683" s="57">
        <f t="shared" si="94"/>
        <v>-7.7920636212821983E-4</v>
      </c>
      <c r="M683" s="57">
        <f t="shared" si="94"/>
        <v>-1.5372514492499814E-2</v>
      </c>
      <c r="N683" s="57">
        <f t="shared" si="94"/>
        <v>-5.2605973136389331E-3</v>
      </c>
      <c r="O683" s="57">
        <f t="shared" si="88"/>
        <v>1.8320307102503555E-2</v>
      </c>
      <c r="Y683" s="61">
        <v>44168</v>
      </c>
      <c r="Z683" s="57">
        <f t="shared" si="89"/>
        <v>-1.324405416771993E-2</v>
      </c>
      <c r="AA683" s="57">
        <f t="shared" si="90"/>
        <v>4.0224315184062977E-2</v>
      </c>
      <c r="AB683" s="57">
        <f t="shared" si="91"/>
        <v>-1.1002789394679649E-3</v>
      </c>
      <c r="AC683" s="57">
        <f t="shared" si="92"/>
        <v>-1.6851300384564814E-2</v>
      </c>
      <c r="AD683" s="57">
        <f t="shared" si="93"/>
        <v>-6.2399553548713781E-3</v>
      </c>
    </row>
    <row r="684" spans="1:30" x14ac:dyDescent="0.35">
      <c r="A684" s="61">
        <v>44167</v>
      </c>
      <c r="B684">
        <v>135.44999999999999</v>
      </c>
      <c r="C684">
        <v>189.61</v>
      </c>
      <c r="D684">
        <v>89.87</v>
      </c>
      <c r="E684">
        <v>93.74</v>
      </c>
      <c r="F684">
        <v>215.37</v>
      </c>
      <c r="I684" s="61">
        <v>44167</v>
      </c>
      <c r="J684" s="57">
        <f t="shared" si="94"/>
        <v>1.1509315833977223E-2</v>
      </c>
      <c r="K684" s="57">
        <f t="shared" si="94"/>
        <v>-2.7619886929193028E-2</v>
      </c>
      <c r="L684" s="57">
        <f t="shared" si="94"/>
        <v>2.7296980205670979E-2</v>
      </c>
      <c r="M684" s="57">
        <f t="shared" si="94"/>
        <v>1.1911929228623941E-2</v>
      </c>
      <c r="N684" s="57">
        <f t="shared" si="94"/>
        <v>-3.8926783479580019E-3</v>
      </c>
      <c r="O684" s="57">
        <f t="shared" si="88"/>
        <v>-5.3147176273135761E-3</v>
      </c>
      <c r="Y684" s="61">
        <v>44167</v>
      </c>
      <c r="Z684" s="57">
        <f t="shared" si="89"/>
        <v>9.326582271357426E-3</v>
      </c>
      <c r="AA684" s="57">
        <f t="shared" si="90"/>
        <v>-2.9632102492335638E-2</v>
      </c>
      <c r="AB684" s="57">
        <f t="shared" si="91"/>
        <v>2.6975907628331235E-2</v>
      </c>
      <c r="AC684" s="57">
        <f t="shared" si="92"/>
        <v>1.0433143336558941E-2</v>
      </c>
      <c r="AD684" s="57">
        <f t="shared" si="93"/>
        <v>-4.872036389190447E-3</v>
      </c>
    </row>
    <row r="685" spans="1:30" x14ac:dyDescent="0.35">
      <c r="A685" s="61">
        <v>44166</v>
      </c>
      <c r="B685">
        <v>133.9</v>
      </c>
      <c r="C685">
        <v>194.92</v>
      </c>
      <c r="D685">
        <v>87.45</v>
      </c>
      <c r="E685">
        <v>92.63</v>
      </c>
      <c r="F685">
        <v>216.21</v>
      </c>
      <c r="I685" s="61">
        <v>44166</v>
      </c>
      <c r="J685" s="57">
        <f t="shared" si="94"/>
        <v>-8.2117133501010027E-4</v>
      </c>
      <c r="K685" s="57">
        <f t="shared" si="94"/>
        <v>2.9784561357527495E-2</v>
      </c>
      <c r="L685" s="57">
        <f t="shared" si="94"/>
        <v>3.0922546543644632E-3</v>
      </c>
      <c r="M685" s="57">
        <f t="shared" si="94"/>
        <v>-3.2381672256618786E-4</v>
      </c>
      <c r="N685" s="57">
        <f t="shared" si="94"/>
        <v>9.9470932653283953E-3</v>
      </c>
      <c r="O685" s="57">
        <f t="shared" si="88"/>
        <v>1.5954081431568824E-2</v>
      </c>
      <c r="Y685" s="61">
        <v>44166</v>
      </c>
      <c r="Z685" s="57">
        <f t="shared" si="89"/>
        <v>-3.0039048976298983E-3</v>
      </c>
      <c r="AA685" s="57">
        <f t="shared" si="90"/>
        <v>2.7772345794384885E-2</v>
      </c>
      <c r="AB685" s="57">
        <f t="shared" si="91"/>
        <v>2.7711820770247183E-3</v>
      </c>
      <c r="AC685" s="57">
        <f t="shared" si="92"/>
        <v>-1.802602614631187E-3</v>
      </c>
      <c r="AD685" s="57">
        <f t="shared" si="93"/>
        <v>8.9677352240959494E-3</v>
      </c>
    </row>
    <row r="686" spans="1:30" x14ac:dyDescent="0.35">
      <c r="A686" s="61">
        <v>44165</v>
      </c>
      <c r="B686">
        <v>134.01</v>
      </c>
      <c r="C686">
        <v>189.2</v>
      </c>
      <c r="D686">
        <v>87.18</v>
      </c>
      <c r="E686">
        <v>92.66</v>
      </c>
      <c r="F686">
        <v>214.07</v>
      </c>
      <c r="I686" s="61">
        <v>44165</v>
      </c>
      <c r="J686" s="57">
        <f t="shared" si="94"/>
        <v>1.0501934342629218E-2</v>
      </c>
      <c r="K686" s="57">
        <f t="shared" si="94"/>
        <v>-3.1476132102017516E-2</v>
      </c>
      <c r="L686" s="57">
        <f t="shared" si="94"/>
        <v>-4.6285363818002183E-2</v>
      </c>
      <c r="M686" s="57">
        <f t="shared" si="94"/>
        <v>6.0847234548778648E-2</v>
      </c>
      <c r="N686" s="57">
        <f t="shared" si="94"/>
        <v>-5.4041594369566162E-3</v>
      </c>
      <c r="O686" s="57">
        <f t="shared" si="88"/>
        <v>-2.2316761368170041E-2</v>
      </c>
      <c r="Y686" s="61">
        <v>44165</v>
      </c>
      <c r="Z686" s="57">
        <f t="shared" si="89"/>
        <v>8.3192007800094205E-3</v>
      </c>
      <c r="AA686" s="57">
        <f t="shared" si="90"/>
        <v>-3.3488347665160123E-2</v>
      </c>
      <c r="AB686" s="57">
        <f t="shared" si="91"/>
        <v>-4.6606436395341927E-2</v>
      </c>
      <c r="AC686" s="57">
        <f t="shared" si="92"/>
        <v>5.9368448656713646E-2</v>
      </c>
      <c r="AD686" s="57">
        <f t="shared" si="93"/>
        <v>-6.3835174781890613E-3</v>
      </c>
    </row>
    <row r="687" spans="1:30" x14ac:dyDescent="0.35">
      <c r="A687" s="61">
        <v>44162</v>
      </c>
      <c r="B687">
        <v>132.61000000000001</v>
      </c>
      <c r="C687">
        <v>195.25</v>
      </c>
      <c r="D687">
        <v>91.31</v>
      </c>
      <c r="E687">
        <v>87.19</v>
      </c>
      <c r="F687">
        <v>215.23</v>
      </c>
      <c r="I687" s="61">
        <v>44162</v>
      </c>
      <c r="J687" s="57">
        <f t="shared" si="94"/>
        <v>1.9625610163973815E-3</v>
      </c>
      <c r="K687" s="57">
        <f t="shared" si="94"/>
        <v>2.028110282288393E-2</v>
      </c>
      <c r="L687" s="57">
        <f t="shared" si="94"/>
        <v>-9.0488488795222085E-3</v>
      </c>
      <c r="M687" s="57">
        <f t="shared" si="94"/>
        <v>5.5204280506546176E-3</v>
      </c>
      <c r="N687" s="57">
        <f t="shared" si="94"/>
        <v>6.3388699784408574E-3</v>
      </c>
      <c r="O687" s="57">
        <f t="shared" si="88"/>
        <v>9.0613750665039447E-3</v>
      </c>
      <c r="Y687" s="61">
        <v>44162</v>
      </c>
      <c r="Z687" s="57">
        <f t="shared" si="89"/>
        <v>-2.2017254622241651E-4</v>
      </c>
      <c r="AA687" s="57">
        <f t="shared" si="90"/>
        <v>1.826888725974132E-2</v>
      </c>
      <c r="AB687" s="57">
        <f t="shared" si="91"/>
        <v>-9.3699214568619543E-3</v>
      </c>
      <c r="AC687" s="57">
        <f t="shared" si="92"/>
        <v>4.0416421585896187E-3</v>
      </c>
      <c r="AD687" s="57">
        <f t="shared" si="93"/>
        <v>5.3595119372084124E-3</v>
      </c>
    </row>
    <row r="688" spans="1:30" x14ac:dyDescent="0.35">
      <c r="A688" s="61">
        <v>44160</v>
      </c>
      <c r="B688">
        <v>132.35</v>
      </c>
      <c r="C688">
        <v>191.33</v>
      </c>
      <c r="D688">
        <v>92.14</v>
      </c>
      <c r="E688">
        <v>86.71</v>
      </c>
      <c r="F688">
        <v>213.87</v>
      </c>
      <c r="I688" s="61">
        <v>44160</v>
      </c>
      <c r="J688" s="57">
        <f t="shared" si="94"/>
        <v>2.115147765129902E-2</v>
      </c>
      <c r="K688" s="57">
        <f t="shared" si="94"/>
        <v>3.2941404895826254E-2</v>
      </c>
      <c r="L688" s="57">
        <f t="shared" si="94"/>
        <v>-3.7072843690186416E-2</v>
      </c>
      <c r="M688" s="57">
        <f t="shared" si="94"/>
        <v>1.909477040127611E-2</v>
      </c>
      <c r="N688" s="57">
        <f t="shared" si="94"/>
        <v>4.6758469136099666E-5</v>
      </c>
      <c r="O688" s="57">
        <f t="shared" si="88"/>
        <v>1.3357323362446544E-2</v>
      </c>
      <c r="Y688" s="61">
        <v>44160</v>
      </c>
      <c r="Z688" s="57">
        <f t="shared" si="89"/>
        <v>1.8968744088679223E-2</v>
      </c>
      <c r="AA688" s="57">
        <f t="shared" si="90"/>
        <v>3.0929189332683644E-2</v>
      </c>
      <c r="AB688" s="57">
        <f t="shared" si="91"/>
        <v>-3.739391626752616E-2</v>
      </c>
      <c r="AC688" s="57">
        <f t="shared" si="92"/>
        <v>1.7615984509211112E-2</v>
      </c>
      <c r="AD688" s="57">
        <f t="shared" si="93"/>
        <v>-9.3259957209634555E-4</v>
      </c>
    </row>
    <row r="689" spans="1:30" x14ac:dyDescent="0.35">
      <c r="A689" s="61">
        <v>44159</v>
      </c>
      <c r="B689">
        <v>129.58000000000001</v>
      </c>
      <c r="C689">
        <v>185.13</v>
      </c>
      <c r="D689">
        <v>95.62</v>
      </c>
      <c r="E689">
        <v>85.07</v>
      </c>
      <c r="F689">
        <v>213.86</v>
      </c>
      <c r="I689" s="61">
        <v>44159</v>
      </c>
      <c r="J689" s="57">
        <f t="shared" si="94"/>
        <v>-1.3947655028698894E-2</v>
      </c>
      <c r="K689" s="57">
        <f t="shared" si="94"/>
        <v>6.2290379403134082E-2</v>
      </c>
      <c r="L689" s="57">
        <f t="shared" si="94"/>
        <v>4.9192880680759957E-2</v>
      </c>
      <c r="M689" s="57">
        <f t="shared" si="94"/>
        <v>-2.8172339328105685E-3</v>
      </c>
      <c r="N689" s="57">
        <f t="shared" si="94"/>
        <v>1.7690392227552754E-2</v>
      </c>
      <c r="O689" s="57">
        <f t="shared" si="88"/>
        <v>4.0253971598753088E-2</v>
      </c>
      <c r="Y689" s="61">
        <v>44159</v>
      </c>
      <c r="Z689" s="57">
        <f t="shared" si="89"/>
        <v>-1.6130388591318691E-2</v>
      </c>
      <c r="AA689" s="57">
        <f t="shared" si="90"/>
        <v>6.0278163839991475E-2</v>
      </c>
      <c r="AB689" s="57">
        <f t="shared" si="91"/>
        <v>4.8871808103420213E-2</v>
      </c>
      <c r="AC689" s="57">
        <f t="shared" si="92"/>
        <v>-4.2960198248755679E-3</v>
      </c>
      <c r="AD689" s="57">
        <f t="shared" si="93"/>
        <v>1.6711034186320309E-2</v>
      </c>
    </row>
    <row r="690" spans="1:30" x14ac:dyDescent="0.35">
      <c r="A690" s="61">
        <v>44158</v>
      </c>
      <c r="B690">
        <v>131.4</v>
      </c>
      <c r="C690">
        <v>173.95</v>
      </c>
      <c r="D690">
        <v>91.03</v>
      </c>
      <c r="E690">
        <v>85.31</v>
      </c>
      <c r="F690">
        <v>210.11</v>
      </c>
      <c r="I690" s="61">
        <v>44158</v>
      </c>
      <c r="J690" s="57">
        <f t="shared" si="94"/>
        <v>3.965233196073348E-3</v>
      </c>
      <c r="K690" s="57">
        <f t="shared" si="94"/>
        <v>6.379145906794445E-2</v>
      </c>
      <c r="L690" s="57">
        <f t="shared" si="94"/>
        <v>5.9286672932323439E-2</v>
      </c>
      <c r="M690" s="57">
        <f t="shared" si="94"/>
        <v>7.8847128106141959E-3</v>
      </c>
      <c r="N690" s="57">
        <f t="shared" si="94"/>
        <v>-1.3317481159708241E-3</v>
      </c>
      <c r="O690" s="57">
        <f t="shared" si="88"/>
        <v>4.662166511426287E-2</v>
      </c>
      <c r="Y690" s="61">
        <v>44158</v>
      </c>
      <c r="Z690" s="57">
        <f t="shared" si="89"/>
        <v>1.7824996334535499E-3</v>
      </c>
      <c r="AA690" s="57">
        <f t="shared" si="90"/>
        <v>6.1779243504801844E-2</v>
      </c>
      <c r="AB690" s="57">
        <f t="shared" si="91"/>
        <v>5.8965600354983695E-2</v>
      </c>
      <c r="AC690" s="57">
        <f t="shared" si="92"/>
        <v>6.4059269185491969E-3</v>
      </c>
      <c r="AD690" s="57">
        <f t="shared" si="93"/>
        <v>-2.3111061572032693E-3</v>
      </c>
    </row>
    <row r="691" spans="1:30" x14ac:dyDescent="0.35">
      <c r="A691" s="61">
        <v>44155</v>
      </c>
      <c r="B691">
        <v>130.88</v>
      </c>
      <c r="C691">
        <v>163.19999999999999</v>
      </c>
      <c r="D691">
        <v>85.79</v>
      </c>
      <c r="E691">
        <v>84.64</v>
      </c>
      <c r="F691">
        <v>210.39</v>
      </c>
      <c r="I691" s="61">
        <v>44155</v>
      </c>
      <c r="J691" s="57">
        <f t="shared" si="94"/>
        <v>-2.6539555234612378E-2</v>
      </c>
      <c r="K691" s="57">
        <f t="shared" si="94"/>
        <v>-1.9538270942277194E-2</v>
      </c>
      <c r="L691" s="57">
        <f t="shared" si="94"/>
        <v>6.9962689420941763E-4</v>
      </c>
      <c r="M691" s="57">
        <f t="shared" si="94"/>
        <v>-1.0577134688773353E-2</v>
      </c>
      <c r="N691" s="57">
        <f t="shared" si="94"/>
        <v>-9.6024956764647687E-3</v>
      </c>
      <c r="O691" s="57">
        <f t="shared" si="88"/>
        <v>-1.5805324475367685E-2</v>
      </c>
      <c r="Y691" s="61">
        <v>44155</v>
      </c>
      <c r="Z691" s="57">
        <f t="shared" si="89"/>
        <v>-2.8722288797232175E-2</v>
      </c>
      <c r="AA691" s="57">
        <f t="shared" si="90"/>
        <v>-2.1550486505419804E-2</v>
      </c>
      <c r="AB691" s="57">
        <f t="shared" si="91"/>
        <v>3.7855431686967256E-4</v>
      </c>
      <c r="AC691" s="57">
        <f t="shared" si="92"/>
        <v>-1.2055920580838353E-2</v>
      </c>
      <c r="AD691" s="57">
        <f t="shared" si="93"/>
        <v>-1.0581853717697215E-2</v>
      </c>
    </row>
    <row r="692" spans="1:30" x14ac:dyDescent="0.35">
      <c r="A692" s="61">
        <v>44154</v>
      </c>
      <c r="B692">
        <v>134.4</v>
      </c>
      <c r="C692">
        <v>166.42</v>
      </c>
      <c r="D692">
        <v>85.73</v>
      </c>
      <c r="E692">
        <v>85.54</v>
      </c>
      <c r="F692">
        <v>212.42</v>
      </c>
      <c r="I692" s="61">
        <v>44154</v>
      </c>
      <c r="J692" s="57">
        <f t="shared" si="94"/>
        <v>8.1878749596544479E-4</v>
      </c>
      <c r="K692" s="57">
        <f t="shared" si="94"/>
        <v>2.562292141026044E-2</v>
      </c>
      <c r="L692" s="57">
        <f t="shared" si="94"/>
        <v>1.7058233754676369E-2</v>
      </c>
      <c r="M692" s="57">
        <f t="shared" si="94"/>
        <v>3.5701078474326832E-2</v>
      </c>
      <c r="N692" s="57">
        <f t="shared" si="94"/>
        <v>6.3282383559263968E-3</v>
      </c>
      <c r="O692" s="57">
        <f t="shared" si="88"/>
        <v>1.8380417405896757E-2</v>
      </c>
      <c r="Y692" s="61">
        <v>44154</v>
      </c>
      <c r="Z692" s="57">
        <f t="shared" si="89"/>
        <v>-1.3639460666543533E-3</v>
      </c>
      <c r="AA692" s="57">
        <f t="shared" si="90"/>
        <v>2.361070584711783E-2</v>
      </c>
      <c r="AB692" s="57">
        <f t="shared" si="91"/>
        <v>1.6737161177336625E-2</v>
      </c>
      <c r="AC692" s="57">
        <f t="shared" si="92"/>
        <v>3.422229258226183E-2</v>
      </c>
      <c r="AD692" s="57">
        <f t="shared" si="93"/>
        <v>5.3488803146939518E-3</v>
      </c>
    </row>
    <row r="693" spans="1:30" x14ac:dyDescent="0.35">
      <c r="A693" s="61">
        <v>44153</v>
      </c>
      <c r="B693">
        <v>134.29</v>
      </c>
      <c r="C693">
        <v>162.21</v>
      </c>
      <c r="D693">
        <v>84.28</v>
      </c>
      <c r="E693">
        <v>82.54</v>
      </c>
      <c r="F693">
        <v>211.08</v>
      </c>
      <c r="I693" s="61">
        <v>44153</v>
      </c>
      <c r="J693" s="57">
        <f t="shared" si="94"/>
        <v>5.2139586299066625E-4</v>
      </c>
      <c r="K693" s="57">
        <f t="shared" si="94"/>
        <v>9.709958576724749E-2</v>
      </c>
      <c r="L693" s="57">
        <f t="shared" si="94"/>
        <v>-3.2223194171644237E-2</v>
      </c>
      <c r="M693" s="57">
        <f t="shared" si="94"/>
        <v>-9.8855536806209416E-3</v>
      </c>
      <c r="N693" s="57">
        <f t="shared" si="94"/>
        <v>-1.5886032254532407E-2</v>
      </c>
      <c r="O693" s="57">
        <f t="shared" si="88"/>
        <v>4.1304629839772108E-2</v>
      </c>
      <c r="Y693" s="61">
        <v>44153</v>
      </c>
      <c r="Z693" s="57">
        <f t="shared" si="89"/>
        <v>-1.6613376996291317E-3</v>
      </c>
      <c r="AA693" s="57">
        <f t="shared" si="90"/>
        <v>9.5087370204104876E-2</v>
      </c>
      <c r="AB693" s="57">
        <f t="shared" si="91"/>
        <v>-3.2544266748983981E-2</v>
      </c>
      <c r="AC693" s="57">
        <f t="shared" si="92"/>
        <v>-1.1364339572685941E-2</v>
      </c>
      <c r="AD693" s="57">
        <f t="shared" si="93"/>
        <v>-1.6865390295764851E-2</v>
      </c>
    </row>
    <row r="694" spans="1:30" x14ac:dyDescent="0.35">
      <c r="A694" s="61">
        <v>44152</v>
      </c>
      <c r="B694">
        <v>134.22</v>
      </c>
      <c r="C694">
        <v>147.19999999999999</v>
      </c>
      <c r="D694">
        <v>87.04</v>
      </c>
      <c r="E694">
        <v>83.36</v>
      </c>
      <c r="F694">
        <v>214.46</v>
      </c>
      <c r="I694" s="61">
        <v>44152</v>
      </c>
      <c r="J694" s="57">
        <f t="shared" si="94"/>
        <v>-6.9050279923634295E-3</v>
      </c>
      <c r="K694" s="57">
        <f t="shared" si="94"/>
        <v>7.8916756649437189E-2</v>
      </c>
      <c r="L694" s="57">
        <f t="shared" si="94"/>
        <v>-2.181904739463961E-2</v>
      </c>
      <c r="M694" s="57">
        <f t="shared" si="94"/>
        <v>-4.4287582112837454E-3</v>
      </c>
      <c r="N694" s="57">
        <f t="shared" si="94"/>
        <v>-1.2833459276839376E-2</v>
      </c>
      <c r="O694" s="57">
        <f t="shared" si="88"/>
        <v>3.3184805676558529E-2</v>
      </c>
      <c r="Y694" s="61">
        <v>44152</v>
      </c>
      <c r="Z694" s="57">
        <f t="shared" si="89"/>
        <v>-9.0877615549832275E-3</v>
      </c>
      <c r="AA694" s="57">
        <f t="shared" si="90"/>
        <v>7.6904541086294576E-2</v>
      </c>
      <c r="AB694" s="57">
        <f t="shared" si="91"/>
        <v>-2.2140119971979354E-2</v>
      </c>
      <c r="AC694" s="57">
        <f t="shared" si="92"/>
        <v>-5.9075441033487443E-3</v>
      </c>
      <c r="AD694" s="57">
        <f t="shared" si="93"/>
        <v>-1.3812817318071822E-2</v>
      </c>
    </row>
    <row r="695" spans="1:30" x14ac:dyDescent="0.35">
      <c r="A695" s="61">
        <v>44151</v>
      </c>
      <c r="B695">
        <v>135.15</v>
      </c>
      <c r="C695">
        <v>136.03</v>
      </c>
      <c r="D695">
        <v>88.96</v>
      </c>
      <c r="E695">
        <v>83.73</v>
      </c>
      <c r="F695">
        <v>217.23</v>
      </c>
      <c r="I695" s="61">
        <v>44151</v>
      </c>
      <c r="J695" s="57">
        <f t="shared" si="94"/>
        <v>1.6261733853842202E-2</v>
      </c>
      <c r="K695" s="57">
        <f t="shared" si="94"/>
        <v>-1.0286554911451591E-3</v>
      </c>
      <c r="L695" s="57">
        <f t="shared" si="94"/>
        <v>6.8984842228332982E-2</v>
      </c>
      <c r="M695" s="57">
        <f t="shared" si="94"/>
        <v>2.7853580737300442E-2</v>
      </c>
      <c r="N695" s="57">
        <f t="shared" si="94"/>
        <v>3.319964316547558E-3</v>
      </c>
      <c r="O695" s="57">
        <f t="shared" si="88"/>
        <v>1.9220892470127499E-2</v>
      </c>
      <c r="Y695" s="61">
        <v>44151</v>
      </c>
      <c r="Z695" s="57">
        <f t="shared" si="89"/>
        <v>1.4079000291222405E-2</v>
      </c>
      <c r="AA695" s="57">
        <f t="shared" si="90"/>
        <v>-3.040871054287768E-3</v>
      </c>
      <c r="AB695" s="57">
        <f t="shared" si="91"/>
        <v>6.8663769650993231E-2</v>
      </c>
      <c r="AC695" s="57">
        <f t="shared" si="92"/>
        <v>2.6374794845235444E-2</v>
      </c>
      <c r="AD695" s="57">
        <f t="shared" si="93"/>
        <v>2.340606275315113E-3</v>
      </c>
    </row>
    <row r="696" spans="1:30" x14ac:dyDescent="0.35">
      <c r="A696" s="61">
        <v>44148</v>
      </c>
      <c r="B696">
        <v>132.97</v>
      </c>
      <c r="C696">
        <v>136.16999999999999</v>
      </c>
      <c r="D696">
        <v>83.03</v>
      </c>
      <c r="E696">
        <v>81.430000000000007</v>
      </c>
      <c r="F696">
        <v>216.51</v>
      </c>
      <c r="I696" s="61">
        <v>44148</v>
      </c>
      <c r="J696" s="57">
        <f t="shared" si="94"/>
        <v>-1.1960970884835475E-2</v>
      </c>
      <c r="K696" s="57">
        <f t="shared" si="94"/>
        <v>-7.8999752531561593E-3</v>
      </c>
      <c r="L696" s="57">
        <f t="shared" si="94"/>
        <v>2.8835229325056159E-2</v>
      </c>
      <c r="M696" s="57">
        <f t="shared" si="94"/>
        <v>-5.0223661643310899E-3</v>
      </c>
      <c r="N696" s="57">
        <f t="shared" si="94"/>
        <v>4.9542872489481086E-3</v>
      </c>
      <c r="O696" s="57">
        <f t="shared" si="88"/>
        <v>5.9535196922005712E-6</v>
      </c>
      <c r="Y696" s="61">
        <v>44148</v>
      </c>
      <c r="Z696" s="57">
        <f t="shared" si="89"/>
        <v>-1.4143704447455274E-2</v>
      </c>
      <c r="AA696" s="57">
        <f t="shared" si="90"/>
        <v>-9.9121908162987677E-3</v>
      </c>
      <c r="AB696" s="57">
        <f t="shared" si="91"/>
        <v>2.8514156747716415E-2</v>
      </c>
      <c r="AC696" s="57">
        <f t="shared" si="92"/>
        <v>-6.5011520563960888E-3</v>
      </c>
      <c r="AD696" s="57">
        <f t="shared" si="93"/>
        <v>3.9749292077156636E-3</v>
      </c>
    </row>
    <row r="697" spans="1:30" x14ac:dyDescent="0.35">
      <c r="A697" s="61">
        <v>44147</v>
      </c>
      <c r="B697">
        <v>134.57</v>
      </c>
      <c r="C697">
        <v>137.25</v>
      </c>
      <c r="D697">
        <v>80.67</v>
      </c>
      <c r="E697">
        <v>81.84</v>
      </c>
      <c r="F697">
        <v>215.44</v>
      </c>
      <c r="I697" s="61">
        <v>44147</v>
      </c>
      <c r="J697" s="57">
        <f t="shared" si="94"/>
        <v>2.9023276187078412E-3</v>
      </c>
      <c r="K697" s="57">
        <f t="shared" si="94"/>
        <v>-1.2957581127441883E-2</v>
      </c>
      <c r="L697" s="57">
        <f t="shared" si="94"/>
        <v>-2.1946568329870835E-2</v>
      </c>
      <c r="M697" s="57">
        <f t="shared" si="94"/>
        <v>6.8661378131992679E-3</v>
      </c>
      <c r="N697" s="57">
        <f t="shared" si="94"/>
        <v>-5.1390191572922407E-3</v>
      </c>
      <c r="O697" s="57">
        <f t="shared" si="88"/>
        <v>-1.0827308495409261E-2</v>
      </c>
      <c r="Y697" s="61">
        <v>44147</v>
      </c>
      <c r="Z697" s="57">
        <f t="shared" si="89"/>
        <v>7.1959405608804311E-4</v>
      </c>
      <c r="AA697" s="57">
        <f t="shared" si="90"/>
        <v>-1.4969796690584491E-2</v>
      </c>
      <c r="AB697" s="57">
        <f t="shared" si="91"/>
        <v>-2.2267640907210579E-2</v>
      </c>
      <c r="AC697" s="57">
        <f t="shared" si="92"/>
        <v>5.387351921134269E-3</v>
      </c>
      <c r="AD697" s="57">
        <f t="shared" si="93"/>
        <v>-6.1183771985246858E-3</v>
      </c>
    </row>
    <row r="698" spans="1:30" x14ac:dyDescent="0.35">
      <c r="A698" s="61">
        <v>44146</v>
      </c>
      <c r="B698">
        <v>134.18</v>
      </c>
      <c r="C698">
        <v>139.04</v>
      </c>
      <c r="D698">
        <v>82.46</v>
      </c>
      <c r="E698">
        <v>81.28</v>
      </c>
      <c r="F698">
        <v>216.55</v>
      </c>
      <c r="I698" s="61">
        <v>44146</v>
      </c>
      <c r="J698" s="57">
        <f t="shared" si="94"/>
        <v>4.9498419096248469E-2</v>
      </c>
      <c r="K698" s="57">
        <f t="shared" si="94"/>
        <v>1.6314758415729026E-2</v>
      </c>
      <c r="L698" s="57">
        <f t="shared" si="94"/>
        <v>-7.3702985722262056E-3</v>
      </c>
      <c r="M698" s="57">
        <f t="shared" si="94"/>
        <v>4.1319370487765142E-2</v>
      </c>
      <c r="N698" s="57">
        <f t="shared" si="94"/>
        <v>2.5915941942670408E-2</v>
      </c>
      <c r="O698" s="57">
        <f t="shared" si="88"/>
        <v>1.8905280093662866E-2</v>
      </c>
      <c r="Y698" s="61">
        <v>44146</v>
      </c>
      <c r="Z698" s="57">
        <f t="shared" si="89"/>
        <v>4.7315685533628672E-2</v>
      </c>
      <c r="AA698" s="57">
        <f t="shared" si="90"/>
        <v>1.4302542852586418E-2</v>
      </c>
      <c r="AB698" s="57">
        <f t="shared" si="91"/>
        <v>-7.6913711495659506E-3</v>
      </c>
      <c r="AC698" s="57">
        <f t="shared" si="92"/>
        <v>3.984058459570014E-2</v>
      </c>
      <c r="AD698" s="57">
        <f t="shared" si="93"/>
        <v>2.4936583901437964E-2</v>
      </c>
    </row>
    <row r="699" spans="1:30" x14ac:dyDescent="0.35">
      <c r="A699" s="61">
        <v>44145</v>
      </c>
      <c r="B699">
        <v>127.7</v>
      </c>
      <c r="C699">
        <v>136.79</v>
      </c>
      <c r="D699">
        <v>83.07</v>
      </c>
      <c r="E699">
        <v>77.989999999999995</v>
      </c>
      <c r="F699">
        <v>211.01</v>
      </c>
      <c r="I699" s="61">
        <v>44145</v>
      </c>
      <c r="J699" s="57">
        <f t="shared" si="94"/>
        <v>-6.5247940544258073E-2</v>
      </c>
      <c r="K699" s="57">
        <f t="shared" si="94"/>
        <v>-2.6191028487749804E-2</v>
      </c>
      <c r="L699" s="57">
        <f t="shared" si="94"/>
        <v>4.5185257597889959E-2</v>
      </c>
      <c r="M699" s="57">
        <f t="shared" si="94"/>
        <v>-6.3704733448565379E-2</v>
      </c>
      <c r="N699" s="57">
        <f t="shared" si="94"/>
        <v>-3.437692955871538E-2</v>
      </c>
      <c r="O699" s="57">
        <f t="shared" si="88"/>
        <v>-1.9693423455303692E-2</v>
      </c>
      <c r="Y699" s="61">
        <v>44145</v>
      </c>
      <c r="Z699" s="57">
        <f t="shared" si="89"/>
        <v>-6.7430674106877878E-2</v>
      </c>
      <c r="AA699" s="57">
        <f t="shared" si="90"/>
        <v>-2.8203244050892414E-2</v>
      </c>
      <c r="AB699" s="57">
        <f t="shared" si="91"/>
        <v>4.4864185020550215E-2</v>
      </c>
      <c r="AC699" s="57">
        <f t="shared" si="92"/>
        <v>-6.518351934063038E-2</v>
      </c>
      <c r="AD699" s="57">
        <f t="shared" si="93"/>
        <v>-3.5356287599947828E-2</v>
      </c>
    </row>
    <row r="700" spans="1:30" x14ac:dyDescent="0.35">
      <c r="A700" s="61">
        <v>44144</v>
      </c>
      <c r="B700">
        <v>136.31</v>
      </c>
      <c r="C700">
        <v>140.41999999999999</v>
      </c>
      <c r="D700">
        <v>79.400000000000006</v>
      </c>
      <c r="E700">
        <v>83.12</v>
      </c>
      <c r="F700">
        <v>218.39</v>
      </c>
      <c r="I700" s="61">
        <v>44144</v>
      </c>
      <c r="J700" s="57">
        <f t="shared" si="94"/>
        <v>-6.6068785383813375E-2</v>
      </c>
      <c r="K700" s="57">
        <f t="shared" si="94"/>
        <v>-2.0441960847650379E-2</v>
      </c>
      <c r="L700" s="57">
        <f t="shared" si="94"/>
        <v>0.10970804371722873</v>
      </c>
      <c r="M700" s="57">
        <f t="shared" si="94"/>
        <v>-3.2665626219608168E-2</v>
      </c>
      <c r="N700" s="57">
        <f t="shared" si="94"/>
        <v>-2.4112814676706555E-2</v>
      </c>
      <c r="O700" s="57">
        <f t="shared" si="88"/>
        <v>-1.1523766668599267E-3</v>
      </c>
      <c r="Y700" s="61">
        <v>44144</v>
      </c>
      <c r="Z700" s="57">
        <f t="shared" si="89"/>
        <v>-6.8251518946433179E-2</v>
      </c>
      <c r="AA700" s="57">
        <f t="shared" si="90"/>
        <v>-2.2454176410792989E-2</v>
      </c>
      <c r="AB700" s="57">
        <f t="shared" si="91"/>
        <v>0.10938697113988897</v>
      </c>
      <c r="AC700" s="57">
        <f t="shared" si="92"/>
        <v>-3.414441211167317E-2</v>
      </c>
      <c r="AD700" s="57">
        <f t="shared" si="93"/>
        <v>-2.5092172717938999E-2</v>
      </c>
    </row>
    <row r="701" spans="1:30" x14ac:dyDescent="0.35">
      <c r="A701" s="61">
        <v>44141</v>
      </c>
      <c r="B701">
        <v>145.62</v>
      </c>
      <c r="C701">
        <v>143.32</v>
      </c>
      <c r="D701">
        <v>71.150000000000006</v>
      </c>
      <c r="E701">
        <v>85.88</v>
      </c>
      <c r="F701">
        <v>223.72</v>
      </c>
      <c r="I701" s="61">
        <v>44141</v>
      </c>
      <c r="J701" s="57">
        <f t="shared" si="94"/>
        <v>2.7994307706945706E-2</v>
      </c>
      <c r="K701" s="57">
        <f t="shared" si="94"/>
        <v>-1.8732187615627116E-2</v>
      </c>
      <c r="L701" s="57">
        <f t="shared" si="94"/>
        <v>-1.3818350939531446E-2</v>
      </c>
      <c r="M701" s="57">
        <f t="shared" si="94"/>
        <v>3.4110365213982405E-2</v>
      </c>
      <c r="N701" s="57">
        <f t="shared" si="94"/>
        <v>1.9238949134582444E-3</v>
      </c>
      <c r="O701" s="57">
        <f t="shared" si="88"/>
        <v>-5.7105619026014062E-3</v>
      </c>
      <c r="Y701" s="61">
        <v>44141</v>
      </c>
      <c r="Z701" s="57">
        <f t="shared" si="89"/>
        <v>2.5811574144325909E-2</v>
      </c>
      <c r="AA701" s="57">
        <f t="shared" si="90"/>
        <v>-2.0744403178769726E-2</v>
      </c>
      <c r="AB701" s="57">
        <f t="shared" si="91"/>
        <v>-1.4139423516871192E-2</v>
      </c>
      <c r="AC701" s="57">
        <f t="shared" si="92"/>
        <v>3.2631579321917403E-2</v>
      </c>
      <c r="AD701" s="57">
        <f t="shared" si="93"/>
        <v>9.4453687222579913E-4</v>
      </c>
    </row>
    <row r="702" spans="1:30" x14ac:dyDescent="0.35">
      <c r="A702" s="61">
        <v>44140</v>
      </c>
      <c r="B702">
        <v>141.6</v>
      </c>
      <c r="C702">
        <v>146.03</v>
      </c>
      <c r="D702">
        <v>72.14</v>
      </c>
      <c r="E702">
        <v>83</v>
      </c>
      <c r="F702">
        <v>223.29</v>
      </c>
      <c r="I702" s="61">
        <v>44140</v>
      </c>
      <c r="J702" s="57">
        <f t="shared" si="94"/>
        <v>2.6187373256474154E-2</v>
      </c>
      <c r="K702" s="57">
        <f t="shared" si="94"/>
        <v>3.9815288289335574E-2</v>
      </c>
      <c r="L702" s="57">
        <f t="shared" si="94"/>
        <v>5.1421140334124184E-3</v>
      </c>
      <c r="M702" s="57">
        <f t="shared" si="94"/>
        <v>2.0079774131551226E-2</v>
      </c>
      <c r="N702" s="57">
        <f t="shared" si="94"/>
        <v>3.1389039856238025E-2</v>
      </c>
      <c r="O702" s="57">
        <f t="shared" si="88"/>
        <v>2.8369761638798993E-2</v>
      </c>
      <c r="Y702" s="61">
        <v>44140</v>
      </c>
      <c r="Z702" s="57">
        <f t="shared" si="89"/>
        <v>2.4004639693854357E-2</v>
      </c>
      <c r="AA702" s="57">
        <f t="shared" si="90"/>
        <v>3.7803072726192967E-2</v>
      </c>
      <c r="AB702" s="57">
        <f t="shared" si="91"/>
        <v>4.8210414560726734E-3</v>
      </c>
      <c r="AC702" s="57">
        <f t="shared" si="92"/>
        <v>1.8600988239486228E-2</v>
      </c>
      <c r="AD702" s="57">
        <f t="shared" si="93"/>
        <v>3.0409681815005581E-2</v>
      </c>
    </row>
    <row r="703" spans="1:30" x14ac:dyDescent="0.35">
      <c r="A703" s="61">
        <v>44139</v>
      </c>
      <c r="B703">
        <v>137.94</v>
      </c>
      <c r="C703">
        <v>140.33000000000001</v>
      </c>
      <c r="D703">
        <v>71.77</v>
      </c>
      <c r="E703">
        <v>81.349999999999994</v>
      </c>
      <c r="F703">
        <v>216.39</v>
      </c>
      <c r="I703" s="61">
        <v>44139</v>
      </c>
      <c r="J703" s="57">
        <f t="shared" si="94"/>
        <v>5.7747078228676481E-2</v>
      </c>
      <c r="K703" s="57">
        <f t="shared" si="94"/>
        <v>-6.8884979274373695E-3</v>
      </c>
      <c r="L703" s="57">
        <f t="shared" si="94"/>
        <v>4.1808933784399514E-4</v>
      </c>
      <c r="M703" s="57">
        <f t="shared" si="94"/>
        <v>6.0424887615898336E-2</v>
      </c>
      <c r="N703" s="57">
        <f t="shared" si="94"/>
        <v>4.7120963301192767E-2</v>
      </c>
      <c r="O703" s="57">
        <f t="shared" si="88"/>
        <v>1.1892565673525014E-2</v>
      </c>
      <c r="Y703" s="61">
        <v>44139</v>
      </c>
      <c r="Z703" s="57">
        <f t="shared" si="89"/>
        <v>5.5564344666056684E-2</v>
      </c>
      <c r="AA703" s="57">
        <f t="shared" si="90"/>
        <v>-8.9007134905799788E-3</v>
      </c>
      <c r="AB703" s="57">
        <f t="shared" si="91"/>
        <v>9.7016760504250077E-5</v>
      </c>
      <c r="AC703" s="57">
        <f t="shared" si="92"/>
        <v>5.8946101723833334E-2</v>
      </c>
      <c r="AD703" s="57">
        <f t="shared" si="93"/>
        <v>4.6141605259960319E-2</v>
      </c>
    </row>
    <row r="704" spans="1:30" x14ac:dyDescent="0.35">
      <c r="A704" s="61">
        <v>44138</v>
      </c>
      <c r="B704">
        <v>130.19999999999999</v>
      </c>
      <c r="C704">
        <v>141.30000000000001</v>
      </c>
      <c r="D704">
        <v>71.739999999999995</v>
      </c>
      <c r="E704">
        <v>76.58</v>
      </c>
      <c r="F704">
        <v>206.43</v>
      </c>
      <c r="I704" s="61">
        <v>44138</v>
      </c>
      <c r="J704" s="57">
        <f t="shared" si="94"/>
        <v>3.4298897411429156E-2</v>
      </c>
      <c r="K704" s="57">
        <f t="shared" si="94"/>
        <v>5.6783811850177543E-2</v>
      </c>
      <c r="L704" s="57">
        <f t="shared" si="94"/>
        <v>-5.6988131157434917E-3</v>
      </c>
      <c r="M704" s="57">
        <f t="shared" si="94"/>
        <v>2.4855853910376747E-2</v>
      </c>
      <c r="N704" s="57">
        <f t="shared" si="94"/>
        <v>2.0061344091395067E-2</v>
      </c>
      <c r="O704" s="57">
        <f t="shared" si="88"/>
        <v>3.598168985163603E-2</v>
      </c>
      <c r="Y704" s="61">
        <v>44138</v>
      </c>
      <c r="Z704" s="57">
        <f t="shared" si="89"/>
        <v>3.2116163848809359E-2</v>
      </c>
      <c r="AA704" s="57">
        <f t="shared" si="90"/>
        <v>5.4771596287034936E-2</v>
      </c>
      <c r="AB704" s="57">
        <f t="shared" si="91"/>
        <v>-6.0198856930832366E-3</v>
      </c>
      <c r="AC704" s="57">
        <f t="shared" si="92"/>
        <v>2.3377068018311749E-2</v>
      </c>
      <c r="AD704" s="57">
        <f t="shared" si="93"/>
        <v>1.9081986050162623E-2</v>
      </c>
    </row>
    <row r="705" spans="1:30" x14ac:dyDescent="0.35">
      <c r="A705" s="61">
        <v>44137</v>
      </c>
      <c r="B705">
        <v>125.81</v>
      </c>
      <c r="C705">
        <v>133.5</v>
      </c>
      <c r="D705">
        <v>72.150000000000006</v>
      </c>
      <c r="E705">
        <v>74.7</v>
      </c>
      <c r="F705">
        <v>202.33</v>
      </c>
      <c r="I705" s="61">
        <v>44137</v>
      </c>
      <c r="J705" s="57">
        <f t="shared" si="94"/>
        <v>3.742787566510049E-3</v>
      </c>
      <c r="K705" s="57">
        <f t="shared" si="94"/>
        <v>3.1579569208266212E-2</v>
      </c>
      <c r="L705" s="57">
        <f t="shared" si="94"/>
        <v>3.7420532649133503E-2</v>
      </c>
      <c r="M705" s="57">
        <f t="shared" si="94"/>
        <v>-7.8672317232593436E-3</v>
      </c>
      <c r="N705" s="57">
        <f t="shared" si="94"/>
        <v>-6.9169963232151139E-4</v>
      </c>
      <c r="O705" s="57">
        <f t="shared" si="88"/>
        <v>2.4847028857496893E-2</v>
      </c>
      <c r="Y705" s="61">
        <v>44137</v>
      </c>
      <c r="Z705" s="57">
        <f t="shared" si="89"/>
        <v>1.5600540038902509E-3</v>
      </c>
      <c r="AA705" s="57">
        <f t="shared" si="90"/>
        <v>2.9567353645123601E-2</v>
      </c>
      <c r="AB705" s="57">
        <f t="shared" si="91"/>
        <v>3.7099460071793759E-2</v>
      </c>
      <c r="AC705" s="57">
        <f t="shared" si="92"/>
        <v>-9.3460176153243434E-3</v>
      </c>
      <c r="AD705" s="57">
        <f t="shared" si="93"/>
        <v>-1.6710576735539566E-3</v>
      </c>
    </row>
    <row r="706" spans="1:30" x14ac:dyDescent="0.35">
      <c r="A706" s="61">
        <v>44134</v>
      </c>
      <c r="B706">
        <v>125.34</v>
      </c>
      <c r="C706">
        <v>129.35</v>
      </c>
      <c r="D706">
        <v>69.5</v>
      </c>
      <c r="E706">
        <v>75.290000000000006</v>
      </c>
      <c r="F706">
        <v>202.47</v>
      </c>
      <c r="I706" s="61">
        <v>44134</v>
      </c>
      <c r="J706" s="57">
        <f t="shared" si="94"/>
        <v>-3.8348857457700787E-2</v>
      </c>
      <c r="K706" s="57">
        <f t="shared" si="94"/>
        <v>-5.7020965060878781E-2</v>
      </c>
      <c r="L706" s="57">
        <f t="shared" si="94"/>
        <v>1.0123007631448598E-2</v>
      </c>
      <c r="M706" s="57">
        <f t="shared" si="94"/>
        <v>-3.5617880216479367E-2</v>
      </c>
      <c r="N706" s="57">
        <f t="shared" si="94"/>
        <v>-1.1051464428108559E-2</v>
      </c>
      <c r="O706" s="57">
        <f t="shared" si="88"/>
        <v>-3.5994427473479515E-2</v>
      </c>
      <c r="Y706" s="61">
        <v>44134</v>
      </c>
      <c r="Z706" s="57">
        <f t="shared" si="89"/>
        <v>-4.0531591020320584E-2</v>
      </c>
      <c r="AA706" s="57">
        <f t="shared" si="90"/>
        <v>-5.9033180624021388E-2</v>
      </c>
      <c r="AB706" s="57">
        <f t="shared" si="91"/>
        <v>9.8019350541088523E-3</v>
      </c>
      <c r="AC706" s="57">
        <f t="shared" si="92"/>
        <v>-3.7096666108544368E-2</v>
      </c>
      <c r="AD706" s="57">
        <f t="shared" si="93"/>
        <v>-1.2030822469341005E-2</v>
      </c>
    </row>
    <row r="707" spans="1:30" x14ac:dyDescent="0.35">
      <c r="A707" s="61">
        <v>44133</v>
      </c>
      <c r="B707">
        <v>130.24</v>
      </c>
      <c r="C707">
        <v>136.94</v>
      </c>
      <c r="D707">
        <v>68.8</v>
      </c>
      <c r="E707">
        <v>78.02</v>
      </c>
      <c r="F707">
        <v>204.72</v>
      </c>
      <c r="I707" s="61">
        <v>44133</v>
      </c>
      <c r="J707" s="57">
        <f t="shared" si="94"/>
        <v>3.0956430803641254E-2</v>
      </c>
      <c r="K707" s="57">
        <f t="shared" si="94"/>
        <v>1.1752742888837299E-2</v>
      </c>
      <c r="L707" s="57">
        <f t="shared" si="94"/>
        <v>2.8303776162851724E-2</v>
      </c>
      <c r="M707" s="57">
        <f t="shared" si="94"/>
        <v>2.0982507906035414E-2</v>
      </c>
      <c r="N707" s="57">
        <f t="shared" si="94"/>
        <v>1.0014811243824301E-2</v>
      </c>
      <c r="O707" s="57">
        <f t="shared" si="88"/>
        <v>1.9589666879527595E-2</v>
      </c>
      <c r="Y707" s="61">
        <v>44133</v>
      </c>
      <c r="Z707" s="57">
        <f t="shared" si="89"/>
        <v>2.8773697241021457E-2</v>
      </c>
      <c r="AA707" s="57">
        <f t="shared" si="90"/>
        <v>9.7405273256946905E-3</v>
      </c>
      <c r="AB707" s="57">
        <f t="shared" si="91"/>
        <v>2.798270358551198E-2</v>
      </c>
      <c r="AC707" s="57">
        <f t="shared" si="92"/>
        <v>1.9503722013970416E-2</v>
      </c>
      <c r="AD707" s="57">
        <f t="shared" si="93"/>
        <v>9.0354532025918553E-3</v>
      </c>
    </row>
    <row r="708" spans="1:30" x14ac:dyDescent="0.35">
      <c r="A708" s="61">
        <v>44132</v>
      </c>
      <c r="B708">
        <v>126.27</v>
      </c>
      <c r="C708">
        <v>135.34</v>
      </c>
      <c r="D708">
        <v>66.88</v>
      </c>
      <c r="E708">
        <v>76.400000000000006</v>
      </c>
      <c r="F708">
        <v>202.68</v>
      </c>
      <c r="I708" s="61">
        <v>44132</v>
      </c>
      <c r="J708" s="57">
        <f t="shared" si="94"/>
        <v>-5.9193422838305539E-2</v>
      </c>
      <c r="K708" s="57">
        <f t="shared" si="94"/>
        <v>-4.4933524673183158E-2</v>
      </c>
      <c r="L708" s="57">
        <f t="shared" si="94"/>
        <v>-3.8570658335948492E-2</v>
      </c>
      <c r="M708" s="57">
        <f t="shared" si="94"/>
        <v>-3.1945014121905022E-2</v>
      </c>
      <c r="N708" s="57">
        <f t="shared" si="94"/>
        <v>-5.0836805764079472E-2</v>
      </c>
      <c r="O708" s="57">
        <f t="shared" ref="O708:O771" si="95">J708*$X$10+K708*$X$11+L708*$X$12+M708*$X$13+N708*$X$14</f>
        <v>-4.6162617792348766E-2</v>
      </c>
      <c r="Y708" s="61">
        <v>44132</v>
      </c>
      <c r="Z708" s="57">
        <f t="shared" ref="Z708:Z771" si="96">J708-$R$4</f>
        <v>-6.1376156400925336E-2</v>
      </c>
      <c r="AA708" s="57">
        <f t="shared" ref="AA708:AA771" si="97">K708-$S$4</f>
        <v>-4.6945740236325764E-2</v>
      </c>
      <c r="AB708" s="57">
        <f t="shared" ref="AB708:AB771" si="98">L708-$T$4</f>
        <v>-3.8891730913288236E-2</v>
      </c>
      <c r="AC708" s="57">
        <f t="shared" ref="AC708:AC771" si="99">M708-$U$4</f>
        <v>-3.3423800013970023E-2</v>
      </c>
      <c r="AD708" s="57">
        <f t="shared" ref="AD708:AD771" si="100">N708-$V$4</f>
        <v>-5.181616380531192E-2</v>
      </c>
    </row>
    <row r="709" spans="1:30" x14ac:dyDescent="0.35">
      <c r="A709" s="61">
        <v>44131</v>
      </c>
      <c r="B709">
        <v>133.97</v>
      </c>
      <c r="C709">
        <v>141.56</v>
      </c>
      <c r="D709">
        <v>69.510000000000005</v>
      </c>
      <c r="E709">
        <v>78.88</v>
      </c>
      <c r="F709">
        <v>213.25</v>
      </c>
      <c r="I709" s="61">
        <v>44131</v>
      </c>
      <c r="J709" s="57">
        <f t="shared" si="94"/>
        <v>1.9293687633347819E-2</v>
      </c>
      <c r="K709" s="57">
        <f t="shared" si="94"/>
        <v>1.0438582269240057E-2</v>
      </c>
      <c r="L709" s="57">
        <f t="shared" si="94"/>
        <v>-2.0363822233081166E-2</v>
      </c>
      <c r="M709" s="57">
        <f t="shared" si="94"/>
        <v>-4.159248868842421E-2</v>
      </c>
      <c r="N709" s="57">
        <f t="shared" si="94"/>
        <v>1.4976775817302418E-2</v>
      </c>
      <c r="O709" s="57">
        <f t="shared" si="95"/>
        <v>3.7614865184936465E-3</v>
      </c>
      <c r="Y709" s="61">
        <v>44131</v>
      </c>
      <c r="Z709" s="57">
        <f t="shared" si="96"/>
        <v>1.7110954070728022E-2</v>
      </c>
      <c r="AA709" s="57">
        <f t="shared" si="97"/>
        <v>8.426366706097449E-3</v>
      </c>
      <c r="AB709" s="57">
        <f t="shared" si="98"/>
        <v>-2.068489481042091E-2</v>
      </c>
      <c r="AC709" s="57">
        <f t="shared" si="99"/>
        <v>-4.3071274580489212E-2</v>
      </c>
      <c r="AD709" s="57">
        <f t="shared" si="100"/>
        <v>1.3997417776069972E-2</v>
      </c>
    </row>
    <row r="710" spans="1:30" x14ac:dyDescent="0.35">
      <c r="A710" s="61">
        <v>44130</v>
      </c>
      <c r="B710">
        <v>131.41</v>
      </c>
      <c r="C710">
        <v>140.09</v>
      </c>
      <c r="D710">
        <v>70.94</v>
      </c>
      <c r="E710">
        <v>82.23</v>
      </c>
      <c r="F710">
        <v>210.08</v>
      </c>
      <c r="I710" s="61">
        <v>44130</v>
      </c>
      <c r="J710" s="57">
        <f t="shared" si="94"/>
        <v>-3.3597114501551395E-2</v>
      </c>
      <c r="K710" s="57">
        <f t="shared" si="94"/>
        <v>-8.5622552501771936E-4</v>
      </c>
      <c r="L710" s="57">
        <f t="shared" si="94"/>
        <v>-2.2717163944569688E-2</v>
      </c>
      <c r="M710" s="57">
        <f t="shared" si="94"/>
        <v>3.288875612105144E-3</v>
      </c>
      <c r="N710" s="57">
        <f t="shared" si="94"/>
        <v>-2.8854245431317455E-2</v>
      </c>
      <c r="O710" s="57">
        <f t="shared" si="95"/>
        <v>-1.3164620137981109E-2</v>
      </c>
      <c r="Y710" s="61">
        <v>44130</v>
      </c>
      <c r="Z710" s="57">
        <f t="shared" si="96"/>
        <v>-3.5779848064171192E-2</v>
      </c>
      <c r="AA710" s="57">
        <f t="shared" si="97"/>
        <v>-2.8684410881603282E-3</v>
      </c>
      <c r="AB710" s="57">
        <f t="shared" si="98"/>
        <v>-2.3038236521909432E-2</v>
      </c>
      <c r="AC710" s="57">
        <f t="shared" si="99"/>
        <v>1.8100897200401449E-3</v>
      </c>
      <c r="AD710" s="57">
        <f t="shared" si="100"/>
        <v>-2.9833603472549899E-2</v>
      </c>
    </row>
    <row r="711" spans="1:30" x14ac:dyDescent="0.35">
      <c r="A711" s="61">
        <v>44127</v>
      </c>
      <c r="B711">
        <v>135.9</v>
      </c>
      <c r="C711">
        <v>140.21</v>
      </c>
      <c r="D711">
        <v>72.569999999999993</v>
      </c>
      <c r="E711">
        <v>81.96</v>
      </c>
      <c r="F711">
        <v>216.23</v>
      </c>
      <c r="I711" s="61">
        <v>44127</v>
      </c>
      <c r="J711" s="57">
        <f t="shared" si="94"/>
        <v>1.6994212556295293E-2</v>
      </c>
      <c r="K711" s="57">
        <f t="shared" si="94"/>
        <v>-1.2192679578126165E-2</v>
      </c>
      <c r="L711" s="57">
        <f t="shared" si="94"/>
        <v>-1.1372322330424459E-2</v>
      </c>
      <c r="M711" s="57">
        <f t="shared" si="94"/>
        <v>3.1481097667593598E-2</v>
      </c>
      <c r="N711" s="57">
        <f t="shared" si="94"/>
        <v>6.2163866913341852E-3</v>
      </c>
      <c r="O711" s="57">
        <f t="shared" si="95"/>
        <v>-4.0199792892535498E-3</v>
      </c>
      <c r="Y711" s="61">
        <v>44127</v>
      </c>
      <c r="Z711" s="57">
        <f t="shared" si="96"/>
        <v>1.4811478993675496E-2</v>
      </c>
      <c r="AA711" s="57">
        <f t="shared" si="97"/>
        <v>-1.4204895141268773E-2</v>
      </c>
      <c r="AB711" s="57">
        <f t="shared" si="98"/>
        <v>-1.1693394907764205E-2</v>
      </c>
      <c r="AC711" s="57">
        <f t="shared" si="99"/>
        <v>3.00023117755286E-2</v>
      </c>
      <c r="AD711" s="57">
        <f t="shared" si="100"/>
        <v>5.2370286501017401E-3</v>
      </c>
    </row>
    <row r="712" spans="1:30" x14ac:dyDescent="0.35">
      <c r="A712" s="61">
        <v>44126</v>
      </c>
      <c r="B712">
        <v>133.61000000000001</v>
      </c>
      <c r="C712">
        <v>141.93</v>
      </c>
      <c r="D712">
        <v>73.400000000000006</v>
      </c>
      <c r="E712">
        <v>79.42</v>
      </c>
      <c r="F712">
        <v>214.89</v>
      </c>
      <c r="I712" s="61">
        <v>44126</v>
      </c>
      <c r="J712" s="57">
        <f t="shared" si="94"/>
        <v>-1.2199809125788172E-2</v>
      </c>
      <c r="K712" s="57">
        <f t="shared" si="94"/>
        <v>7.4255141232157183E-3</v>
      </c>
      <c r="L712" s="57">
        <f t="shared" si="94"/>
        <v>3.5076722798305239E-2</v>
      </c>
      <c r="M712" s="57">
        <f t="shared" si="94"/>
        <v>2.7739268827252244E-3</v>
      </c>
      <c r="N712" s="57">
        <f t="shared" si="94"/>
        <v>4.1890665975975039E-4</v>
      </c>
      <c r="O712" s="57">
        <f t="shared" si="95"/>
        <v>9.2355043636380106E-3</v>
      </c>
      <c r="Y712" s="61">
        <v>44126</v>
      </c>
      <c r="Z712" s="57">
        <f t="shared" si="96"/>
        <v>-1.4382542688407971E-2</v>
      </c>
      <c r="AA712" s="57">
        <f t="shared" si="97"/>
        <v>5.4132985600731098E-3</v>
      </c>
      <c r="AB712" s="57">
        <f t="shared" si="98"/>
        <v>3.4755650220965495E-2</v>
      </c>
      <c r="AC712" s="57">
        <f t="shared" si="99"/>
        <v>1.2951409906602253E-3</v>
      </c>
      <c r="AD712" s="57">
        <f t="shared" si="100"/>
        <v>-5.604513814726948E-4</v>
      </c>
    </row>
    <row r="713" spans="1:30" x14ac:dyDescent="0.35">
      <c r="A713" s="61">
        <v>44125</v>
      </c>
      <c r="B713">
        <v>135.25</v>
      </c>
      <c r="C713">
        <v>140.88</v>
      </c>
      <c r="D713">
        <v>70.87</v>
      </c>
      <c r="E713">
        <v>79.2</v>
      </c>
      <c r="F713">
        <v>214.8</v>
      </c>
      <c r="I713" s="61">
        <v>44125</v>
      </c>
      <c r="J713" s="57">
        <f t="shared" si="94"/>
        <v>-8.9066136606867647E-3</v>
      </c>
      <c r="K713" s="57">
        <f t="shared" si="94"/>
        <v>1.6339292520848154E-3</v>
      </c>
      <c r="L713" s="57">
        <f t="shared" si="94"/>
        <v>-1.1364555844510382E-2</v>
      </c>
      <c r="M713" s="57">
        <f t="shared" si="94"/>
        <v>-2.9362646885874265E-2</v>
      </c>
      <c r="N713" s="57">
        <f t="shared" si="94"/>
        <v>6.9856796414006529E-4</v>
      </c>
      <c r="O713" s="57">
        <f t="shared" si="95"/>
        <v>-4.4736533325424139E-3</v>
      </c>
      <c r="Y713" s="61">
        <v>44125</v>
      </c>
      <c r="Z713" s="57">
        <f t="shared" si="96"/>
        <v>-1.1089347223306564E-2</v>
      </c>
      <c r="AA713" s="57">
        <f t="shared" si="97"/>
        <v>-3.7828631105779349E-4</v>
      </c>
      <c r="AB713" s="57">
        <f t="shared" si="98"/>
        <v>-1.1685628421850128E-2</v>
      </c>
      <c r="AC713" s="57">
        <f t="shared" si="99"/>
        <v>-3.0841432777939264E-2</v>
      </c>
      <c r="AD713" s="57">
        <f t="shared" si="100"/>
        <v>-2.8079007709237995E-4</v>
      </c>
    </row>
    <row r="714" spans="1:30" x14ac:dyDescent="0.35">
      <c r="A714" s="61">
        <v>44124</v>
      </c>
      <c r="B714">
        <v>136.46</v>
      </c>
      <c r="C714">
        <v>140.65</v>
      </c>
      <c r="D714">
        <v>71.680000000000007</v>
      </c>
      <c r="E714">
        <v>81.56</v>
      </c>
      <c r="F714">
        <v>214.65</v>
      </c>
      <c r="I714" s="61">
        <v>44124</v>
      </c>
      <c r="J714" s="57">
        <f t="shared" si="94"/>
        <v>1.0904912072017202E-2</v>
      </c>
      <c r="K714" s="57">
        <f t="shared" si="94"/>
        <v>-2.0826757136661548E-2</v>
      </c>
      <c r="L714" s="57">
        <f t="shared" si="94"/>
        <v>5.595985504121246E-3</v>
      </c>
      <c r="M714" s="57">
        <f t="shared" si="94"/>
        <v>-5.3803015579986912E-3</v>
      </c>
      <c r="N714" s="57">
        <f t="shared" si="94"/>
        <v>2.0052703340860448E-3</v>
      </c>
      <c r="O714" s="57">
        <f t="shared" si="95"/>
        <v>-7.2198767511615185E-3</v>
      </c>
      <c r="Y714" s="61">
        <v>44124</v>
      </c>
      <c r="Z714" s="57">
        <f t="shared" si="96"/>
        <v>8.7221785093974033E-3</v>
      </c>
      <c r="AA714" s="57">
        <f t="shared" si="97"/>
        <v>-2.2838972699804158E-2</v>
      </c>
      <c r="AB714" s="57">
        <f t="shared" si="98"/>
        <v>5.274912926781501E-3</v>
      </c>
      <c r="AC714" s="57">
        <f t="shared" si="99"/>
        <v>-6.8590874500636901E-3</v>
      </c>
      <c r="AD714" s="57">
        <f t="shared" si="100"/>
        <v>1.0259122928535996E-3</v>
      </c>
    </row>
    <row r="715" spans="1:30" x14ac:dyDescent="0.35">
      <c r="A715" s="61">
        <v>44123</v>
      </c>
      <c r="B715">
        <v>134.97999999999999</v>
      </c>
      <c r="C715">
        <v>143.61000000000001</v>
      </c>
      <c r="D715">
        <v>71.28</v>
      </c>
      <c r="E715">
        <v>82</v>
      </c>
      <c r="F715">
        <v>214.22</v>
      </c>
      <c r="I715" s="61">
        <v>44123</v>
      </c>
      <c r="J715" s="57">
        <f t="shared" si="94"/>
        <v>-2.2996253206531297E-2</v>
      </c>
      <c r="K715" s="57">
        <f t="shared" si="94"/>
        <v>-2.0333608853292735E-2</v>
      </c>
      <c r="L715" s="57">
        <f t="shared" si="94"/>
        <v>-2.2335672231567717E-2</v>
      </c>
      <c r="M715" s="57">
        <f t="shared" si="94"/>
        <v>-1.4167458616343043E-2</v>
      </c>
      <c r="N715" s="57">
        <f t="shared" si="94"/>
        <v>-2.5077372023716262E-2</v>
      </c>
      <c r="O715" s="57">
        <f t="shared" si="95"/>
        <v>-2.1271607412933779E-2</v>
      </c>
      <c r="Y715" s="61">
        <v>44123</v>
      </c>
      <c r="Z715" s="57">
        <f t="shared" si="96"/>
        <v>-2.5178986769151094E-2</v>
      </c>
      <c r="AA715" s="57">
        <f t="shared" si="97"/>
        <v>-2.2345824416435345E-2</v>
      </c>
      <c r="AB715" s="57">
        <f t="shared" si="98"/>
        <v>-2.2656744808907461E-2</v>
      </c>
      <c r="AC715" s="57">
        <f t="shared" si="99"/>
        <v>-1.5646244508408041E-2</v>
      </c>
      <c r="AD715" s="57">
        <f t="shared" si="100"/>
        <v>-2.6056730064948706E-2</v>
      </c>
    </row>
    <row r="716" spans="1:30" x14ac:dyDescent="0.35">
      <c r="A716" s="61">
        <v>44120</v>
      </c>
      <c r="B716">
        <v>138.12</v>
      </c>
      <c r="C716">
        <v>146.56</v>
      </c>
      <c r="D716">
        <v>72.89</v>
      </c>
      <c r="E716">
        <v>83.17</v>
      </c>
      <c r="F716">
        <v>219.66</v>
      </c>
      <c r="I716" s="61">
        <v>44120</v>
      </c>
      <c r="J716" s="57">
        <f t="shared" si="94"/>
        <v>-1.1374393741124389E-2</v>
      </c>
      <c r="K716" s="57">
        <f t="shared" si="94"/>
        <v>-2.0730679269507876E-2</v>
      </c>
      <c r="L716" s="57">
        <f t="shared" si="94"/>
        <v>-8.4699959918747552E-3</v>
      </c>
      <c r="M716" s="57">
        <f t="shared" si="94"/>
        <v>4.8105833759941823E-4</v>
      </c>
      <c r="N716" s="57">
        <f t="shared" si="94"/>
        <v>0</v>
      </c>
      <c r="O716" s="57">
        <f t="shared" si="95"/>
        <v>-1.469522608312139E-2</v>
      </c>
      <c r="Y716" s="61">
        <v>44120</v>
      </c>
      <c r="Z716" s="57">
        <f t="shared" si="96"/>
        <v>-1.3557127303744188E-2</v>
      </c>
      <c r="AA716" s="57">
        <f t="shared" si="97"/>
        <v>-2.2742894832650486E-2</v>
      </c>
      <c r="AB716" s="57">
        <f t="shared" si="98"/>
        <v>-8.791068569214501E-3</v>
      </c>
      <c r="AC716" s="57">
        <f t="shared" si="99"/>
        <v>-9.9772755446558099E-4</v>
      </c>
      <c r="AD716" s="57">
        <f t="shared" si="100"/>
        <v>-9.7935804123244524E-4</v>
      </c>
    </row>
    <row r="717" spans="1:30" x14ac:dyDescent="0.35">
      <c r="A717" s="61">
        <v>44119</v>
      </c>
      <c r="B717">
        <v>139.69999999999999</v>
      </c>
      <c r="C717">
        <v>149.63</v>
      </c>
      <c r="D717">
        <v>73.510000000000005</v>
      </c>
      <c r="E717">
        <v>83.13</v>
      </c>
      <c r="F717">
        <v>219.66</v>
      </c>
      <c r="I717" s="61">
        <v>44119</v>
      </c>
      <c r="J717" s="57">
        <f t="shared" si="94"/>
        <v>-8.9079512972054728E-3</v>
      </c>
      <c r="K717" s="57">
        <f t="shared" si="94"/>
        <v>-2.7292399332273534E-2</v>
      </c>
      <c r="L717" s="57">
        <f t="shared" si="94"/>
        <v>7.6471764172015505E-3</v>
      </c>
      <c r="M717" s="57">
        <f t="shared" si="94"/>
        <v>-1.2908031498904087E-2</v>
      </c>
      <c r="N717" s="57">
        <f t="shared" si="94"/>
        <v>-5.4481202587850219E-3</v>
      </c>
      <c r="O717" s="57">
        <f t="shared" si="95"/>
        <v>-1.4555643007818891E-2</v>
      </c>
      <c r="Y717" s="61">
        <v>44119</v>
      </c>
      <c r="Z717" s="57">
        <f t="shared" si="96"/>
        <v>-1.109068485982527E-2</v>
      </c>
      <c r="AA717" s="57">
        <f t="shared" si="97"/>
        <v>-2.9304614895416144E-2</v>
      </c>
      <c r="AB717" s="57">
        <f t="shared" si="98"/>
        <v>7.3261038398618056E-3</v>
      </c>
      <c r="AC717" s="57">
        <f t="shared" si="99"/>
        <v>-1.4386817390969087E-2</v>
      </c>
      <c r="AD717" s="57">
        <f t="shared" si="100"/>
        <v>-6.427478300017467E-3</v>
      </c>
    </row>
    <row r="718" spans="1:30" x14ac:dyDescent="0.35">
      <c r="A718" s="61">
        <v>44118</v>
      </c>
      <c r="B718">
        <v>140.94999999999999</v>
      </c>
      <c r="C718">
        <v>153.77000000000001</v>
      </c>
      <c r="D718">
        <v>72.95</v>
      </c>
      <c r="E718">
        <v>84.21</v>
      </c>
      <c r="F718">
        <v>220.86</v>
      </c>
      <c r="I718" s="61">
        <v>44118</v>
      </c>
      <c r="J718" s="57">
        <f t="shared" si="94"/>
        <v>-1.079642142128468E-2</v>
      </c>
      <c r="K718" s="57">
        <f t="shared" si="94"/>
        <v>3.2317367193606172E-2</v>
      </c>
      <c r="L718" s="57">
        <f t="shared" si="94"/>
        <v>-6.1496606516752515E-3</v>
      </c>
      <c r="M718" s="57">
        <f t="shared" si="94"/>
        <v>-1.2626281375633715E-2</v>
      </c>
      <c r="N718" s="57">
        <f t="shared" si="94"/>
        <v>-9.0147549999230799E-3</v>
      </c>
      <c r="O718" s="57">
        <f t="shared" si="95"/>
        <v>1.2109777624407408E-2</v>
      </c>
      <c r="Y718" s="61">
        <v>44118</v>
      </c>
      <c r="Z718" s="57">
        <f t="shared" si="96"/>
        <v>-1.2979154983904478E-2</v>
      </c>
      <c r="AA718" s="57">
        <f t="shared" si="97"/>
        <v>3.0305151630463562E-2</v>
      </c>
      <c r="AB718" s="57">
        <f t="shared" si="98"/>
        <v>-6.4707332290149964E-3</v>
      </c>
      <c r="AC718" s="57">
        <f t="shared" si="99"/>
        <v>-1.4105067267698715E-2</v>
      </c>
      <c r="AD718" s="57">
        <f t="shared" si="100"/>
        <v>-9.9941130411555258E-3</v>
      </c>
    </row>
    <row r="719" spans="1:30" x14ac:dyDescent="0.35">
      <c r="A719" s="61">
        <v>44117</v>
      </c>
      <c r="B719">
        <v>142.47999999999999</v>
      </c>
      <c r="C719">
        <v>148.88</v>
      </c>
      <c r="D719">
        <v>73.400000000000006</v>
      </c>
      <c r="E719">
        <v>85.28</v>
      </c>
      <c r="F719">
        <v>222.86</v>
      </c>
      <c r="I719" s="61">
        <v>44117</v>
      </c>
      <c r="J719" s="57">
        <f t="shared" si="94"/>
        <v>1.5452696760371214E-3</v>
      </c>
      <c r="K719" s="57">
        <f t="shared" si="94"/>
        <v>9.7871254722669207E-3</v>
      </c>
      <c r="L719" s="57">
        <f t="shared" si="94"/>
        <v>-1.500940894516626E-2</v>
      </c>
      <c r="M719" s="57">
        <f t="shared" si="94"/>
        <v>1.1676726408143625E-2</v>
      </c>
      <c r="N719" s="57">
        <f t="shared" si="94"/>
        <v>6.5727513443713352E-3</v>
      </c>
      <c r="O719" s="57">
        <f t="shared" si="95"/>
        <v>2.536639119693014E-3</v>
      </c>
      <c r="Y719" s="61">
        <v>44117</v>
      </c>
      <c r="Z719" s="57">
        <f t="shared" si="96"/>
        <v>-6.3746388658267664E-4</v>
      </c>
      <c r="AA719" s="57">
        <f t="shared" si="97"/>
        <v>7.7749099091243123E-3</v>
      </c>
      <c r="AB719" s="57">
        <f t="shared" si="98"/>
        <v>-1.5330481522506005E-2</v>
      </c>
      <c r="AC719" s="57">
        <f t="shared" si="99"/>
        <v>1.0197940516078625E-2</v>
      </c>
      <c r="AD719" s="57">
        <f t="shared" si="100"/>
        <v>5.5933933031388902E-3</v>
      </c>
    </row>
    <row r="720" spans="1:30" x14ac:dyDescent="0.35">
      <c r="A720" s="61">
        <v>44116</v>
      </c>
      <c r="B720">
        <v>142.26</v>
      </c>
      <c r="C720">
        <v>147.43</v>
      </c>
      <c r="D720">
        <v>74.510000000000005</v>
      </c>
      <c r="E720">
        <v>84.29</v>
      </c>
      <c r="F720">
        <v>221.4</v>
      </c>
      <c r="I720" s="61">
        <v>44116</v>
      </c>
      <c r="J720" s="57">
        <f t="shared" si="94"/>
        <v>3.3087444313927912E-2</v>
      </c>
      <c r="K720" s="57">
        <f t="shared" si="94"/>
        <v>1.8898200220229554E-2</v>
      </c>
      <c r="L720" s="57">
        <f t="shared" si="94"/>
        <v>6.8682513614663678E-3</v>
      </c>
      <c r="M720" s="57">
        <f t="shared" si="94"/>
        <v>1.4218532147988414E-2</v>
      </c>
      <c r="N720" s="57">
        <f t="shared" si="94"/>
        <v>2.5572629321164317E-2</v>
      </c>
      <c r="O720" s="57">
        <f t="shared" si="95"/>
        <v>1.9151670008925144E-2</v>
      </c>
      <c r="Y720" s="61">
        <v>44116</v>
      </c>
      <c r="Z720" s="57">
        <f t="shared" si="96"/>
        <v>3.0904710751308115E-2</v>
      </c>
      <c r="AA720" s="57">
        <f t="shared" si="97"/>
        <v>1.6885984657086944E-2</v>
      </c>
      <c r="AB720" s="57">
        <f t="shared" si="98"/>
        <v>6.5471787841266229E-3</v>
      </c>
      <c r="AC720" s="57">
        <f t="shared" si="99"/>
        <v>1.2739746255923414E-2</v>
      </c>
      <c r="AD720" s="57">
        <f t="shared" si="100"/>
        <v>2.4593271279931873E-2</v>
      </c>
    </row>
    <row r="721" spans="1:30" x14ac:dyDescent="0.35">
      <c r="A721" s="61">
        <v>44113</v>
      </c>
      <c r="B721">
        <v>137.63</v>
      </c>
      <c r="C721">
        <v>144.66999999999999</v>
      </c>
      <c r="D721">
        <v>74</v>
      </c>
      <c r="E721">
        <v>83.1</v>
      </c>
      <c r="F721">
        <v>215.81</v>
      </c>
      <c r="I721" s="61">
        <v>44113</v>
      </c>
      <c r="J721" s="57">
        <f t="shared" si="94"/>
        <v>-5.5068612463975821E-3</v>
      </c>
      <c r="K721" s="57">
        <f t="shared" si="94"/>
        <v>1.8839518966016086E-2</v>
      </c>
      <c r="L721" s="57">
        <f t="shared" si="94"/>
        <v>-1.6352059838020582E-2</v>
      </c>
      <c r="M721" s="57">
        <f t="shared" si="94"/>
        <v>-4.0215312330880541E-2</v>
      </c>
      <c r="N721" s="57">
        <f t="shared" si="94"/>
        <v>2.4532762524758965E-2</v>
      </c>
      <c r="O721" s="57">
        <f t="shared" si="95"/>
        <v>4.260589343552188E-3</v>
      </c>
      <c r="Y721" s="61">
        <v>44113</v>
      </c>
      <c r="Z721" s="57">
        <f t="shared" si="96"/>
        <v>-7.6895948090173801E-3</v>
      </c>
      <c r="AA721" s="57">
        <f t="shared" si="97"/>
        <v>1.6827303402873476E-2</v>
      </c>
      <c r="AB721" s="57">
        <f t="shared" si="98"/>
        <v>-1.6673132415360326E-2</v>
      </c>
      <c r="AC721" s="57">
        <f t="shared" si="99"/>
        <v>-4.1694098222945543E-2</v>
      </c>
      <c r="AD721" s="57">
        <f t="shared" si="100"/>
        <v>2.3553404483526521E-2</v>
      </c>
    </row>
    <row r="722" spans="1:30" x14ac:dyDescent="0.35">
      <c r="A722" s="61">
        <v>44112</v>
      </c>
      <c r="B722">
        <v>138.38999999999999</v>
      </c>
      <c r="C722">
        <v>141.97</v>
      </c>
      <c r="D722">
        <v>75.22</v>
      </c>
      <c r="E722">
        <v>86.51</v>
      </c>
      <c r="F722">
        <v>210.58</v>
      </c>
      <c r="I722" s="61">
        <v>44112</v>
      </c>
      <c r="J722" s="57">
        <f t="shared" si="94"/>
        <v>-8.9918959989964305E-3</v>
      </c>
      <c r="K722" s="57">
        <f t="shared" si="94"/>
        <v>1.4097415459423637E-3</v>
      </c>
      <c r="L722" s="57">
        <f t="shared" si="94"/>
        <v>1.9329460873660741E-2</v>
      </c>
      <c r="M722" s="57">
        <f t="shared" si="94"/>
        <v>-2.0785226882659761E-3</v>
      </c>
      <c r="N722" s="57">
        <f t="shared" si="94"/>
        <v>3.5679493620096731E-3</v>
      </c>
      <c r="O722" s="57">
        <f t="shared" si="95"/>
        <v>3.2596033999986278E-3</v>
      </c>
      <c r="Y722" s="61">
        <v>44112</v>
      </c>
      <c r="Z722" s="57">
        <f t="shared" si="96"/>
        <v>-1.1174629561616228E-2</v>
      </c>
      <c r="AA722" s="57">
        <f t="shared" si="97"/>
        <v>-6.0247401720024511E-4</v>
      </c>
      <c r="AB722" s="57">
        <f t="shared" si="98"/>
        <v>1.9008388296320997E-2</v>
      </c>
      <c r="AC722" s="57">
        <f t="shared" si="99"/>
        <v>-3.5573085803309755E-3</v>
      </c>
      <c r="AD722" s="57">
        <f t="shared" si="100"/>
        <v>2.588591320777228E-3</v>
      </c>
    </row>
    <row r="723" spans="1:30" x14ac:dyDescent="0.35">
      <c r="A723" s="61">
        <v>44111</v>
      </c>
      <c r="B723">
        <v>139.63999999999999</v>
      </c>
      <c r="C723">
        <v>141.77000000000001</v>
      </c>
      <c r="D723">
        <v>73.78</v>
      </c>
      <c r="E723">
        <v>86.69</v>
      </c>
      <c r="F723">
        <v>209.83</v>
      </c>
      <c r="I723" s="61">
        <v>44111</v>
      </c>
      <c r="J723" s="57">
        <f t="shared" si="94"/>
        <v>1.6389666899721322E-2</v>
      </c>
      <c r="K723" s="57">
        <f t="shared" si="94"/>
        <v>2.7024807366077187E-2</v>
      </c>
      <c r="L723" s="57">
        <f t="shared" si="94"/>
        <v>2.0263563003810717E-2</v>
      </c>
      <c r="M723" s="57">
        <f t="shared" si="94"/>
        <v>2.5823716922597651E-2</v>
      </c>
      <c r="N723" s="57">
        <f t="shared" si="94"/>
        <v>1.8858498946548348E-2</v>
      </c>
      <c r="O723" s="57">
        <f t="shared" si="95"/>
        <v>2.3048171481874897E-2</v>
      </c>
      <c r="Y723" s="61">
        <v>44111</v>
      </c>
      <c r="Z723" s="57">
        <f t="shared" si="96"/>
        <v>1.4206933337101525E-2</v>
      </c>
      <c r="AA723" s="57">
        <f t="shared" si="97"/>
        <v>2.5012591802934577E-2</v>
      </c>
      <c r="AB723" s="57">
        <f t="shared" si="98"/>
        <v>1.9942490426470973E-2</v>
      </c>
      <c r="AC723" s="57">
        <f t="shared" si="99"/>
        <v>2.4344931030532653E-2</v>
      </c>
      <c r="AD723" s="57">
        <f t="shared" si="100"/>
        <v>1.7879140905315904E-2</v>
      </c>
    </row>
    <row r="724" spans="1:30" x14ac:dyDescent="0.35">
      <c r="A724" s="61">
        <v>44110</v>
      </c>
      <c r="B724">
        <v>137.37</v>
      </c>
      <c r="C724">
        <v>137.99</v>
      </c>
      <c r="D724">
        <v>72.3</v>
      </c>
      <c r="E724">
        <v>84.48</v>
      </c>
      <c r="F724">
        <v>205.91</v>
      </c>
      <c r="I724" s="61">
        <v>44110</v>
      </c>
      <c r="J724" s="57">
        <f t="shared" si="94"/>
        <v>6.8663527623311028E-3</v>
      </c>
      <c r="K724" s="57">
        <f t="shared" si="94"/>
        <v>-2.7870890755758774E-2</v>
      </c>
      <c r="L724" s="57">
        <f t="shared" si="94"/>
        <v>-5.5172553747547398E-3</v>
      </c>
      <c r="M724" s="57">
        <f t="shared" si="94"/>
        <v>-1.9575143015987301E-2</v>
      </c>
      <c r="N724" s="57">
        <f t="shared" si="94"/>
        <v>-2.1476239191072818E-2</v>
      </c>
      <c r="O724" s="57">
        <f t="shared" si="95"/>
        <v>-1.5351922063220435E-2</v>
      </c>
      <c r="Y724" s="61">
        <v>44110</v>
      </c>
      <c r="Z724" s="57">
        <f t="shared" si="96"/>
        <v>4.6836191997113048E-3</v>
      </c>
      <c r="AA724" s="57">
        <f t="shared" si="97"/>
        <v>-2.9883106318901384E-2</v>
      </c>
      <c r="AB724" s="57">
        <f t="shared" si="98"/>
        <v>-5.8383279520944848E-3</v>
      </c>
      <c r="AC724" s="57">
        <f t="shared" si="99"/>
        <v>-2.10539289080523E-2</v>
      </c>
      <c r="AD724" s="57">
        <f t="shared" si="100"/>
        <v>-2.2455597232305263E-2</v>
      </c>
    </row>
    <row r="725" spans="1:30" x14ac:dyDescent="0.35">
      <c r="A725" s="61">
        <v>44109</v>
      </c>
      <c r="B725">
        <v>136.43</v>
      </c>
      <c r="C725">
        <v>141.88999999999999</v>
      </c>
      <c r="D725">
        <v>72.7</v>
      </c>
      <c r="E725">
        <v>86.15</v>
      </c>
      <c r="F725">
        <v>210.38</v>
      </c>
      <c r="I725" s="61">
        <v>44109</v>
      </c>
      <c r="J725" s="57">
        <f t="shared" si="94"/>
        <v>4.3519318100271639E-2</v>
      </c>
      <c r="K725" s="57">
        <f t="shared" si="94"/>
        <v>2.5193125450253914E-2</v>
      </c>
      <c r="L725" s="57">
        <f t="shared" si="94"/>
        <v>2.0989025423691895E-2</v>
      </c>
      <c r="M725" s="57">
        <f t="shared" si="94"/>
        <v>5.181271936523732E-2</v>
      </c>
      <c r="N725" s="57">
        <f t="shared" si="94"/>
        <v>2.0117345509504433E-2</v>
      </c>
      <c r="O725" s="57">
        <f t="shared" si="95"/>
        <v>2.8688997668508697E-2</v>
      </c>
      <c r="Y725" s="61">
        <v>44109</v>
      </c>
      <c r="Z725" s="57">
        <f t="shared" si="96"/>
        <v>4.1336584537651842E-2</v>
      </c>
      <c r="AA725" s="57">
        <f t="shared" si="97"/>
        <v>2.3180909887111304E-2</v>
      </c>
      <c r="AB725" s="57">
        <f t="shared" si="98"/>
        <v>2.0667952846352151E-2</v>
      </c>
      <c r="AC725" s="57">
        <f t="shared" si="99"/>
        <v>5.0333933473172318E-2</v>
      </c>
      <c r="AD725" s="57">
        <f t="shared" si="100"/>
        <v>1.9137987468271989E-2</v>
      </c>
    </row>
    <row r="726" spans="1:30" x14ac:dyDescent="0.35">
      <c r="A726" s="61">
        <v>44106</v>
      </c>
      <c r="B726">
        <v>130.62</v>
      </c>
      <c r="C726">
        <v>138.36000000000001</v>
      </c>
      <c r="D726">
        <v>71.19</v>
      </c>
      <c r="E726">
        <v>81.8</v>
      </c>
      <c r="F726">
        <v>206.19</v>
      </c>
      <c r="I726" s="61">
        <v>44106</v>
      </c>
      <c r="J726" s="57">
        <f t="shared" si="94"/>
        <v>-4.1464874645257582E-2</v>
      </c>
      <c r="K726" s="57">
        <f t="shared" si="94"/>
        <v>-7.6701351985257751E-2</v>
      </c>
      <c r="L726" s="57">
        <f t="shared" si="94"/>
        <v>1.0875045388875409E-2</v>
      </c>
      <c r="M726" s="57">
        <f t="shared" si="94"/>
        <v>-3.6725596165477437E-2</v>
      </c>
      <c r="N726" s="57">
        <f t="shared" si="94"/>
        <v>-2.9955661550243845E-2</v>
      </c>
      <c r="O726" s="57">
        <f t="shared" si="95"/>
        <v>-4.7108753899539071E-2</v>
      </c>
      <c r="Y726" s="61">
        <v>44106</v>
      </c>
      <c r="Z726" s="57">
        <f t="shared" si="96"/>
        <v>-4.3647608207877379E-2</v>
      </c>
      <c r="AA726" s="57">
        <f t="shared" si="97"/>
        <v>-7.8713567548400365E-2</v>
      </c>
      <c r="AB726" s="57">
        <f t="shared" si="98"/>
        <v>1.0553972811535663E-2</v>
      </c>
      <c r="AC726" s="57">
        <f t="shared" si="99"/>
        <v>-3.8204382057542438E-2</v>
      </c>
      <c r="AD726" s="57">
        <f t="shared" si="100"/>
        <v>-3.0935019591476289E-2</v>
      </c>
    </row>
    <row r="727" spans="1:30" x14ac:dyDescent="0.35">
      <c r="A727" s="61">
        <v>44105</v>
      </c>
      <c r="B727">
        <v>136.15</v>
      </c>
      <c r="C727">
        <v>149.38999999999999</v>
      </c>
      <c r="D727">
        <v>70.42</v>
      </c>
      <c r="E727">
        <v>84.86</v>
      </c>
      <c r="F727">
        <v>212.46</v>
      </c>
      <c r="I727" s="61">
        <v>44105</v>
      </c>
      <c r="J727" s="57">
        <f t="shared" si="94"/>
        <v>6.2626839430263079E-3</v>
      </c>
      <c r="K727" s="57">
        <f t="shared" si="94"/>
        <v>4.3715705794318528E-2</v>
      </c>
      <c r="L727" s="57">
        <f t="shared" si="94"/>
        <v>-2.2188805289148846E-2</v>
      </c>
      <c r="M727" s="57">
        <f t="shared" si="94"/>
        <v>3.4405551166092452E-2</v>
      </c>
      <c r="N727" s="57">
        <f t="shared" si="94"/>
        <v>1.0076009464881375E-2</v>
      </c>
      <c r="O727" s="57">
        <f t="shared" si="95"/>
        <v>1.9978550536782009E-2</v>
      </c>
      <c r="Y727" s="61">
        <v>44105</v>
      </c>
      <c r="Z727" s="57">
        <f t="shared" si="96"/>
        <v>4.0799503804065098E-3</v>
      </c>
      <c r="AA727" s="57">
        <f t="shared" si="97"/>
        <v>4.1703490231175921E-2</v>
      </c>
      <c r="AB727" s="57">
        <f t="shared" si="98"/>
        <v>-2.250987786648859E-2</v>
      </c>
      <c r="AC727" s="57">
        <f t="shared" si="99"/>
        <v>3.292676527402745E-2</v>
      </c>
      <c r="AD727" s="57">
        <f t="shared" si="100"/>
        <v>9.0966514236489292E-3</v>
      </c>
    </row>
    <row r="728" spans="1:30" x14ac:dyDescent="0.35">
      <c r="A728" s="61">
        <v>44104</v>
      </c>
      <c r="B728">
        <v>135.30000000000001</v>
      </c>
      <c r="C728">
        <v>143</v>
      </c>
      <c r="D728">
        <v>72</v>
      </c>
      <c r="E728">
        <v>81.99</v>
      </c>
      <c r="F728">
        <v>210.33</v>
      </c>
      <c r="I728" s="61">
        <v>44104</v>
      </c>
      <c r="J728" s="57">
        <f t="shared" si="94"/>
        <v>2.2724852930226146E-2</v>
      </c>
      <c r="K728" s="57">
        <f t="shared" si="94"/>
        <v>2.3418948520447833E-2</v>
      </c>
      <c r="L728" s="57">
        <f t="shared" si="94"/>
        <v>1.3898542890542977E-3</v>
      </c>
      <c r="M728" s="57">
        <f t="shared" si="94"/>
        <v>2.6868604342003975E-3</v>
      </c>
      <c r="N728" s="57">
        <f t="shared" si="94"/>
        <v>1.4703682130914639E-2</v>
      </c>
      <c r="O728" s="57">
        <f t="shared" si="95"/>
        <v>1.7373582824153355E-2</v>
      </c>
      <c r="Y728" s="61">
        <v>44104</v>
      </c>
      <c r="Z728" s="57">
        <f t="shared" si="96"/>
        <v>2.0542119367606349E-2</v>
      </c>
      <c r="AA728" s="57">
        <f t="shared" si="97"/>
        <v>2.1406732957305222E-2</v>
      </c>
      <c r="AB728" s="57">
        <f t="shared" si="98"/>
        <v>1.0687817117145527E-3</v>
      </c>
      <c r="AC728" s="57">
        <f t="shared" si="99"/>
        <v>1.2080745421353984E-3</v>
      </c>
      <c r="AD728" s="57">
        <f t="shared" si="100"/>
        <v>1.3724324089682194E-2</v>
      </c>
    </row>
    <row r="729" spans="1:30" x14ac:dyDescent="0.35">
      <c r="A729" s="61">
        <v>44103</v>
      </c>
      <c r="B729">
        <v>132.26</v>
      </c>
      <c r="C729">
        <v>139.69</v>
      </c>
      <c r="D729">
        <v>71.900000000000006</v>
      </c>
      <c r="E729">
        <v>81.77</v>
      </c>
      <c r="F729">
        <v>207.26</v>
      </c>
      <c r="I729" s="61">
        <v>44103</v>
      </c>
      <c r="J729" s="57">
        <f t="shared" si="94"/>
        <v>1.454654186700545E-2</v>
      </c>
      <c r="K729" s="57">
        <f t="shared" si="94"/>
        <v>-5.0698098522512346E-3</v>
      </c>
      <c r="L729" s="57">
        <f t="shared" si="94"/>
        <v>-2.7842434842007695E-2</v>
      </c>
      <c r="M729" s="57">
        <f t="shared" si="94"/>
        <v>2.8405010490269625E-2</v>
      </c>
      <c r="N729" s="57">
        <f t="shared" si="94"/>
        <v>-1.0463258405518473E-2</v>
      </c>
      <c r="O729" s="57">
        <f t="shared" si="95"/>
        <v>-5.239941275642623E-3</v>
      </c>
      <c r="Y729" s="61">
        <v>44103</v>
      </c>
      <c r="Z729" s="57">
        <f t="shared" si="96"/>
        <v>1.2363808304385653E-2</v>
      </c>
      <c r="AA729" s="57">
        <f t="shared" si="97"/>
        <v>-7.0820254153938431E-3</v>
      </c>
      <c r="AB729" s="57">
        <f t="shared" si="98"/>
        <v>-2.816350741934744E-2</v>
      </c>
      <c r="AC729" s="57">
        <f t="shared" si="99"/>
        <v>2.6926224598204627E-2</v>
      </c>
      <c r="AD729" s="57">
        <f t="shared" si="100"/>
        <v>-1.1442616446750918E-2</v>
      </c>
    </row>
    <row r="730" spans="1:30" x14ac:dyDescent="0.35">
      <c r="A730" s="61">
        <v>44102</v>
      </c>
      <c r="B730">
        <v>130.35</v>
      </c>
      <c r="C730">
        <v>140.4</v>
      </c>
      <c r="D730">
        <v>73.930000000000007</v>
      </c>
      <c r="E730">
        <v>79.48</v>
      </c>
      <c r="F730">
        <v>209.44</v>
      </c>
      <c r="I730" s="61">
        <v>44102</v>
      </c>
      <c r="J730" s="57">
        <f t="shared" ref="J730:N780" si="101">LN(B730/B731)</f>
        <v>1.2428273755040842E-2</v>
      </c>
      <c r="K730" s="57">
        <f t="shared" si="101"/>
        <v>3.3459562718209879E-2</v>
      </c>
      <c r="L730" s="57">
        <f t="shared" si="101"/>
        <v>2.8816483482298646E-2</v>
      </c>
      <c r="M730" s="57">
        <f t="shared" si="101"/>
        <v>1.8027655931147163E-2</v>
      </c>
      <c r="N730" s="57">
        <f t="shared" si="101"/>
        <v>7.7649817370891534E-3</v>
      </c>
      <c r="O730" s="57">
        <f t="shared" si="95"/>
        <v>2.6788524618344422E-2</v>
      </c>
      <c r="Y730" s="61">
        <v>44102</v>
      </c>
      <c r="Z730" s="57">
        <f t="shared" si="96"/>
        <v>1.0245540192421045E-2</v>
      </c>
      <c r="AA730" s="57">
        <f t="shared" si="97"/>
        <v>3.1447347155067272E-2</v>
      </c>
      <c r="AB730" s="57">
        <f t="shared" si="98"/>
        <v>2.8495410904958902E-2</v>
      </c>
      <c r="AC730" s="57">
        <f t="shared" si="99"/>
        <v>1.6548870039082165E-2</v>
      </c>
      <c r="AD730" s="57">
        <f t="shared" si="100"/>
        <v>6.7856236958567084E-3</v>
      </c>
    </row>
    <row r="731" spans="1:30" x14ac:dyDescent="0.35">
      <c r="A731" s="61">
        <v>44099</v>
      </c>
      <c r="B731">
        <v>128.74</v>
      </c>
      <c r="C731">
        <v>135.78</v>
      </c>
      <c r="D731">
        <v>71.83</v>
      </c>
      <c r="E731">
        <v>78.06</v>
      </c>
      <c r="F731">
        <v>207.82</v>
      </c>
      <c r="I731" s="61">
        <v>44099</v>
      </c>
      <c r="J731" s="57">
        <f t="shared" si="101"/>
        <v>4.1715666990511213E-2</v>
      </c>
      <c r="K731" s="57">
        <f t="shared" si="101"/>
        <v>4.9210049038751667E-2</v>
      </c>
      <c r="L731" s="57">
        <f t="shared" si="101"/>
        <v>4.1774003253177707E-4</v>
      </c>
      <c r="M731" s="57">
        <f t="shared" si="101"/>
        <v>2.9115651664280311E-2</v>
      </c>
      <c r="N731" s="57">
        <f t="shared" si="101"/>
        <v>2.253081852957867E-2</v>
      </c>
      <c r="O731" s="57">
        <f t="shared" si="95"/>
        <v>3.5232979374469453E-2</v>
      </c>
      <c r="Y731" s="61">
        <v>44099</v>
      </c>
      <c r="Z731" s="57">
        <f t="shared" si="96"/>
        <v>3.9532933427891416E-2</v>
      </c>
      <c r="AA731" s="57">
        <f t="shared" si="97"/>
        <v>4.7197833475609061E-2</v>
      </c>
      <c r="AB731" s="57">
        <f t="shared" si="98"/>
        <v>9.6667455192032004E-5</v>
      </c>
      <c r="AC731" s="57">
        <f t="shared" si="99"/>
        <v>2.7636865772215313E-2</v>
      </c>
      <c r="AD731" s="57">
        <f t="shared" si="100"/>
        <v>2.1551460488346226E-2</v>
      </c>
    </row>
    <row r="732" spans="1:30" x14ac:dyDescent="0.35">
      <c r="A732" s="61">
        <v>44098</v>
      </c>
      <c r="B732">
        <v>123.48</v>
      </c>
      <c r="C732">
        <v>129.26</v>
      </c>
      <c r="D732">
        <v>71.8</v>
      </c>
      <c r="E732">
        <v>75.819999999999993</v>
      </c>
      <c r="F732">
        <v>203.19</v>
      </c>
      <c r="I732" s="61">
        <v>44098</v>
      </c>
      <c r="J732" s="57">
        <f t="shared" si="101"/>
        <v>1.8307147444356325E-2</v>
      </c>
      <c r="K732" s="57">
        <f t="shared" si="101"/>
        <v>1.9293705294892754E-2</v>
      </c>
      <c r="L732" s="57">
        <f t="shared" si="101"/>
        <v>-2.086957279198436E-3</v>
      </c>
      <c r="M732" s="57">
        <f t="shared" si="101"/>
        <v>1.4480492145989898E-2</v>
      </c>
      <c r="N732" s="57">
        <f t="shared" si="101"/>
        <v>1.2878478058315712E-2</v>
      </c>
      <c r="O732" s="57">
        <f t="shared" si="95"/>
        <v>1.3944122724896483E-2</v>
      </c>
      <c r="Y732" s="61">
        <v>44098</v>
      </c>
      <c r="Z732" s="57">
        <f t="shared" si="96"/>
        <v>1.6124413881736528E-2</v>
      </c>
      <c r="AA732" s="57">
        <f t="shared" si="97"/>
        <v>1.7281489731750144E-2</v>
      </c>
      <c r="AB732" s="57">
        <f t="shared" si="98"/>
        <v>-2.408029856538181E-3</v>
      </c>
      <c r="AC732" s="57">
        <f t="shared" si="99"/>
        <v>1.3001706253924898E-2</v>
      </c>
      <c r="AD732" s="57">
        <f t="shared" si="100"/>
        <v>1.1899120017083266E-2</v>
      </c>
    </row>
    <row r="733" spans="1:30" x14ac:dyDescent="0.35">
      <c r="A733" s="61">
        <v>44097</v>
      </c>
      <c r="B733">
        <v>121.24</v>
      </c>
      <c r="C733">
        <v>126.79</v>
      </c>
      <c r="D733">
        <v>71.95</v>
      </c>
      <c r="E733">
        <v>74.73</v>
      </c>
      <c r="F733">
        <v>200.59</v>
      </c>
      <c r="I733" s="61">
        <v>44097</v>
      </c>
      <c r="J733" s="57">
        <f t="shared" si="101"/>
        <v>-4.1521189155706753E-2</v>
      </c>
      <c r="K733" s="57">
        <f t="shared" si="101"/>
        <v>-0.10913129777982841</v>
      </c>
      <c r="L733" s="57">
        <f t="shared" si="101"/>
        <v>-4.8558494991979791E-2</v>
      </c>
      <c r="M733" s="57">
        <f t="shared" si="101"/>
        <v>-3.8973639431403001E-2</v>
      </c>
      <c r="N733" s="57">
        <f t="shared" si="101"/>
        <v>-3.3482699324981879E-2</v>
      </c>
      <c r="O733" s="57">
        <f t="shared" si="95"/>
        <v>-7.7035845165633665E-2</v>
      </c>
      <c r="Y733" s="61">
        <v>44097</v>
      </c>
      <c r="Z733" s="57">
        <f t="shared" si="96"/>
        <v>-4.370392271832655E-2</v>
      </c>
      <c r="AA733" s="57">
        <f t="shared" si="97"/>
        <v>-0.11114351334297103</v>
      </c>
      <c r="AB733" s="57">
        <f t="shared" si="98"/>
        <v>-4.8879567569319535E-2</v>
      </c>
      <c r="AC733" s="57">
        <f t="shared" si="99"/>
        <v>-4.0452425323468003E-2</v>
      </c>
      <c r="AD733" s="57">
        <f t="shared" si="100"/>
        <v>-3.4462057366214327E-2</v>
      </c>
    </row>
    <row r="734" spans="1:30" x14ac:dyDescent="0.35">
      <c r="A734" s="61">
        <v>44096</v>
      </c>
      <c r="B734">
        <v>126.38</v>
      </c>
      <c r="C734">
        <v>141.41</v>
      </c>
      <c r="D734">
        <v>75.53</v>
      </c>
      <c r="E734">
        <v>77.7</v>
      </c>
      <c r="F734">
        <v>207.42</v>
      </c>
      <c r="I734" s="61">
        <v>44096</v>
      </c>
      <c r="J734" s="57">
        <f t="shared" si="101"/>
        <v>9.6204280053770238E-3</v>
      </c>
      <c r="K734" s="57">
        <f t="shared" si="101"/>
        <v>-5.7637598763434106E-2</v>
      </c>
      <c r="L734" s="57">
        <f t="shared" si="101"/>
        <v>-1.0143009965054642E-2</v>
      </c>
      <c r="M734" s="57">
        <f t="shared" si="101"/>
        <v>-3.0840425369613334E-3</v>
      </c>
      <c r="N734" s="57">
        <f t="shared" si="101"/>
        <v>2.3808325257449203E-2</v>
      </c>
      <c r="O734" s="57">
        <f t="shared" si="95"/>
        <v>-2.88634301841353E-2</v>
      </c>
      <c r="Y734" s="61">
        <v>44096</v>
      </c>
      <c r="Z734" s="57">
        <f t="shared" si="96"/>
        <v>7.4376944427572258E-3</v>
      </c>
      <c r="AA734" s="57">
        <f t="shared" si="97"/>
        <v>-5.9649814326576713E-2</v>
      </c>
      <c r="AB734" s="57">
        <f t="shared" si="98"/>
        <v>-1.0464082542394388E-2</v>
      </c>
      <c r="AC734" s="57">
        <f t="shared" si="99"/>
        <v>-4.5628284290263324E-3</v>
      </c>
      <c r="AD734" s="57">
        <f t="shared" si="100"/>
        <v>2.2828967216216758E-2</v>
      </c>
    </row>
    <row r="735" spans="1:30" x14ac:dyDescent="0.35">
      <c r="A735" s="61">
        <v>44095</v>
      </c>
      <c r="B735">
        <v>125.17</v>
      </c>
      <c r="C735">
        <v>149.80000000000001</v>
      </c>
      <c r="D735">
        <v>76.3</v>
      </c>
      <c r="E735">
        <v>77.94</v>
      </c>
      <c r="F735">
        <v>202.54</v>
      </c>
      <c r="I735" s="61">
        <v>44095</v>
      </c>
      <c r="J735" s="57">
        <f t="shared" si="101"/>
        <v>2.6553814672187027E-2</v>
      </c>
      <c r="K735" s="57">
        <f t="shared" si="101"/>
        <v>1.6286785744265956E-2</v>
      </c>
      <c r="L735" s="57">
        <f t="shared" si="101"/>
        <v>-2.4724578323108697E-2</v>
      </c>
      <c r="M735" s="57">
        <f t="shared" si="101"/>
        <v>3.9384955534343596E-2</v>
      </c>
      <c r="N735" s="57">
        <f t="shared" si="101"/>
        <v>1.0671930138086332E-2</v>
      </c>
      <c r="O735" s="57">
        <f t="shared" si="95"/>
        <v>9.7950223824588654E-3</v>
      </c>
      <c r="Y735" s="61">
        <v>44095</v>
      </c>
      <c r="Z735" s="57">
        <f t="shared" si="96"/>
        <v>2.437108110956723E-2</v>
      </c>
      <c r="AA735" s="57">
        <f t="shared" si="97"/>
        <v>1.4274570181123348E-2</v>
      </c>
      <c r="AB735" s="57">
        <f t="shared" si="98"/>
        <v>-2.5045650900448441E-2</v>
      </c>
      <c r="AC735" s="57">
        <f t="shared" si="99"/>
        <v>3.7906169642278595E-2</v>
      </c>
      <c r="AD735" s="57">
        <f t="shared" si="100"/>
        <v>9.692572096853886E-3</v>
      </c>
    </row>
    <row r="736" spans="1:30" x14ac:dyDescent="0.35">
      <c r="A736" s="61">
        <v>44092</v>
      </c>
      <c r="B736">
        <v>121.89</v>
      </c>
      <c r="C736">
        <v>147.38</v>
      </c>
      <c r="D736">
        <v>78.209999999999994</v>
      </c>
      <c r="E736">
        <v>74.930000000000007</v>
      </c>
      <c r="F736">
        <v>200.39</v>
      </c>
      <c r="I736" s="61">
        <v>44092</v>
      </c>
      <c r="J736" s="57">
        <f t="shared" si="101"/>
        <v>-2.2310583454693021E-2</v>
      </c>
      <c r="K736" s="57">
        <f t="shared" si="101"/>
        <v>4.3261979766169217E-2</v>
      </c>
      <c r="L736" s="57">
        <f t="shared" si="101"/>
        <v>-7.3885686440768863E-3</v>
      </c>
      <c r="M736" s="57">
        <f t="shared" si="101"/>
        <v>-2.1389777727473313E-2</v>
      </c>
      <c r="N736" s="57">
        <f t="shared" si="101"/>
        <v>-1.2497063213480439E-2</v>
      </c>
      <c r="O736" s="57">
        <f t="shared" si="95"/>
        <v>1.4642998318254751E-2</v>
      </c>
      <c r="Y736" s="61">
        <v>44092</v>
      </c>
      <c r="Z736" s="57">
        <f t="shared" si="96"/>
        <v>-2.4493317017312818E-2</v>
      </c>
      <c r="AA736" s="57">
        <f t="shared" si="97"/>
        <v>4.1249764203026611E-2</v>
      </c>
      <c r="AB736" s="57">
        <f t="shared" si="98"/>
        <v>-7.7096412214166313E-3</v>
      </c>
      <c r="AC736" s="57">
        <f t="shared" si="99"/>
        <v>-2.2868563619538311E-2</v>
      </c>
      <c r="AD736" s="57">
        <f t="shared" si="100"/>
        <v>-1.3476421254712885E-2</v>
      </c>
    </row>
    <row r="737" spans="1:30" x14ac:dyDescent="0.35">
      <c r="A737" s="61">
        <v>44091</v>
      </c>
      <c r="B737">
        <v>124.64</v>
      </c>
      <c r="C737">
        <v>141.13999999999999</v>
      </c>
      <c r="D737">
        <v>78.790000000000006</v>
      </c>
      <c r="E737">
        <v>76.55</v>
      </c>
      <c r="F737">
        <v>202.91</v>
      </c>
      <c r="I737" s="61">
        <v>44091</v>
      </c>
      <c r="J737" s="57">
        <f t="shared" si="101"/>
        <v>-4.0035284477792435E-3</v>
      </c>
      <c r="K737" s="57">
        <f t="shared" si="101"/>
        <v>-4.2379516959011973E-2</v>
      </c>
      <c r="L737" s="57">
        <f t="shared" si="101"/>
        <v>2.9234212113862464E-3</v>
      </c>
      <c r="M737" s="57">
        <f t="shared" si="101"/>
        <v>-1.4359378487162461E-3</v>
      </c>
      <c r="N737" s="57">
        <f t="shared" si="101"/>
        <v>-1.0491320858535423E-2</v>
      </c>
      <c r="O737" s="57">
        <f t="shared" si="95"/>
        <v>-2.2054176685970418E-2</v>
      </c>
      <c r="Y737" s="61">
        <v>44091</v>
      </c>
      <c r="Z737" s="57">
        <f t="shared" si="96"/>
        <v>-6.1862620103990415E-3</v>
      </c>
      <c r="AA737" s="57">
        <f t="shared" si="97"/>
        <v>-4.439173252215458E-2</v>
      </c>
      <c r="AB737" s="57">
        <f t="shared" si="98"/>
        <v>2.6023486340465015E-3</v>
      </c>
      <c r="AC737" s="57">
        <f t="shared" si="99"/>
        <v>-2.9147237407812455E-3</v>
      </c>
      <c r="AD737" s="57">
        <f t="shared" si="100"/>
        <v>-1.1470678899767869E-2</v>
      </c>
    </row>
    <row r="738" spans="1:30" x14ac:dyDescent="0.35">
      <c r="A738" s="61">
        <v>44090</v>
      </c>
      <c r="B738">
        <v>125.14</v>
      </c>
      <c r="C738">
        <v>147.25</v>
      </c>
      <c r="D738">
        <v>78.56</v>
      </c>
      <c r="E738">
        <v>76.66</v>
      </c>
      <c r="F738">
        <v>205.05</v>
      </c>
      <c r="I738" s="61">
        <v>44090</v>
      </c>
      <c r="J738" s="57">
        <f t="shared" si="101"/>
        <v>-3.7408792437423989E-2</v>
      </c>
      <c r="K738" s="57">
        <f t="shared" si="101"/>
        <v>-1.7969995958415898E-2</v>
      </c>
      <c r="L738" s="57">
        <f t="shared" si="101"/>
        <v>2.8534632381569183E-2</v>
      </c>
      <c r="M738" s="57">
        <f t="shared" si="101"/>
        <v>-2.9181323767902112E-2</v>
      </c>
      <c r="N738" s="57">
        <f t="shared" si="101"/>
        <v>-1.8027214142084035E-2</v>
      </c>
      <c r="O738" s="57">
        <f t="shared" si="95"/>
        <v>-1.1900135201687105E-2</v>
      </c>
      <c r="Y738" s="61">
        <v>44090</v>
      </c>
      <c r="Z738" s="57">
        <f t="shared" si="96"/>
        <v>-3.9591526000043786E-2</v>
      </c>
      <c r="AA738" s="57">
        <f t="shared" si="97"/>
        <v>-1.9982211521558508E-2</v>
      </c>
      <c r="AB738" s="57">
        <f t="shared" si="98"/>
        <v>2.8213559804229439E-2</v>
      </c>
      <c r="AC738" s="57">
        <f t="shared" si="99"/>
        <v>-3.066010965996711E-2</v>
      </c>
      <c r="AD738" s="57">
        <f t="shared" si="100"/>
        <v>-1.9006572183316479E-2</v>
      </c>
    </row>
    <row r="739" spans="1:30" x14ac:dyDescent="0.35">
      <c r="A739" s="61">
        <v>44089</v>
      </c>
      <c r="B739">
        <v>129.91</v>
      </c>
      <c r="C739">
        <v>149.91999999999999</v>
      </c>
      <c r="D739">
        <v>76.349999999999994</v>
      </c>
      <c r="E739">
        <v>78.930000000000007</v>
      </c>
      <c r="F739">
        <v>208.78</v>
      </c>
      <c r="I739" s="61">
        <v>44089</v>
      </c>
      <c r="J739" s="57">
        <f t="shared" si="101"/>
        <v>9.2024003235137031E-3</v>
      </c>
      <c r="K739" s="57">
        <f t="shared" si="101"/>
        <v>6.9388398698899359E-2</v>
      </c>
      <c r="L739" s="57">
        <f t="shared" si="101"/>
        <v>-1.2236549454138344E-2</v>
      </c>
      <c r="M739" s="57">
        <f t="shared" si="101"/>
        <v>1.3135430843608591E-2</v>
      </c>
      <c r="N739" s="57">
        <f t="shared" si="101"/>
        <v>1.6273084179071147E-2</v>
      </c>
      <c r="O739" s="57">
        <f t="shared" si="95"/>
        <v>3.5313349476749099E-2</v>
      </c>
      <c r="Y739" s="61">
        <v>44089</v>
      </c>
      <c r="Z739" s="57">
        <f t="shared" si="96"/>
        <v>7.0196667608939051E-3</v>
      </c>
      <c r="AA739" s="57">
        <f t="shared" si="97"/>
        <v>6.7376183135756745E-2</v>
      </c>
      <c r="AB739" s="57">
        <f t="shared" si="98"/>
        <v>-1.255762203147809E-2</v>
      </c>
      <c r="AC739" s="57">
        <f t="shared" si="99"/>
        <v>1.1656644951543591E-2</v>
      </c>
      <c r="AD739" s="57">
        <f t="shared" si="100"/>
        <v>1.5293726137838701E-2</v>
      </c>
    </row>
    <row r="740" spans="1:30" x14ac:dyDescent="0.35">
      <c r="A740" s="61">
        <v>44088</v>
      </c>
      <c r="B740">
        <v>128.72</v>
      </c>
      <c r="C740">
        <v>139.87</v>
      </c>
      <c r="D740">
        <v>77.290000000000006</v>
      </c>
      <c r="E740">
        <v>77.900000000000006</v>
      </c>
      <c r="F740">
        <v>205.41</v>
      </c>
      <c r="I740" s="61">
        <v>44088</v>
      </c>
      <c r="J740" s="57">
        <f t="shared" si="101"/>
        <v>5.6573639874963833E-2</v>
      </c>
      <c r="K740" s="57">
        <f t="shared" si="101"/>
        <v>0.11849824095078104</v>
      </c>
      <c r="L740" s="57">
        <f t="shared" si="101"/>
        <v>-5.1619678435496676E-3</v>
      </c>
      <c r="M740" s="57">
        <f t="shared" si="101"/>
        <v>2.0228905559619016E-2</v>
      </c>
      <c r="N740" s="57">
        <f t="shared" si="101"/>
        <v>6.7409399454240971E-3</v>
      </c>
      <c r="O740" s="57">
        <f t="shared" si="95"/>
        <v>7.1319814042204277E-2</v>
      </c>
      <c r="Y740" s="61">
        <v>44088</v>
      </c>
      <c r="Z740" s="57">
        <f t="shared" si="96"/>
        <v>5.4390906312344035E-2</v>
      </c>
      <c r="AA740" s="57">
        <f t="shared" si="97"/>
        <v>0.11648602538763843</v>
      </c>
      <c r="AB740" s="57">
        <f t="shared" si="98"/>
        <v>-5.4830404208894125E-3</v>
      </c>
      <c r="AC740" s="57">
        <f t="shared" si="99"/>
        <v>1.8750119667554018E-2</v>
      </c>
      <c r="AD740" s="57">
        <f t="shared" si="100"/>
        <v>5.7615819041916521E-3</v>
      </c>
    </row>
    <row r="741" spans="1:30" x14ac:dyDescent="0.35">
      <c r="A741" s="61">
        <v>44085</v>
      </c>
      <c r="B741">
        <v>121.64</v>
      </c>
      <c r="C741">
        <v>124.24</v>
      </c>
      <c r="D741">
        <v>77.69</v>
      </c>
      <c r="E741">
        <v>76.34</v>
      </c>
      <c r="F741">
        <v>204.03</v>
      </c>
      <c r="I741" s="61">
        <v>44085</v>
      </c>
      <c r="J741" s="57">
        <f t="shared" si="101"/>
        <v>-1.2093626721459973E-2</v>
      </c>
      <c r="K741" s="57">
        <f t="shared" si="101"/>
        <v>3.709382529216129E-3</v>
      </c>
      <c r="L741" s="57">
        <f t="shared" si="101"/>
        <v>-5.9035079051562795E-3</v>
      </c>
      <c r="M741" s="57">
        <f t="shared" si="101"/>
        <v>-3.3997608541419734E-2</v>
      </c>
      <c r="N741" s="57">
        <f t="shared" si="101"/>
        <v>-6.5461884963448382E-3</v>
      </c>
      <c r="O741" s="57">
        <f t="shared" si="95"/>
        <v>-3.2438988690087394E-3</v>
      </c>
      <c r="Y741" s="61">
        <v>44085</v>
      </c>
      <c r="Z741" s="57">
        <f t="shared" si="96"/>
        <v>-1.4276360284079772E-2</v>
      </c>
      <c r="AA741" s="57">
        <f t="shared" si="97"/>
        <v>1.6971669660735202E-3</v>
      </c>
      <c r="AB741" s="57">
        <f t="shared" si="98"/>
        <v>-6.2245804824960244E-3</v>
      </c>
      <c r="AC741" s="57">
        <f t="shared" si="99"/>
        <v>-3.5476394433484736E-2</v>
      </c>
      <c r="AD741" s="57">
        <f t="shared" si="100"/>
        <v>-7.5255465375772832E-3</v>
      </c>
    </row>
    <row r="742" spans="1:30" x14ac:dyDescent="0.35">
      <c r="A742" s="61">
        <v>44084</v>
      </c>
      <c r="B742">
        <v>123.12</v>
      </c>
      <c r="C742">
        <v>123.78</v>
      </c>
      <c r="D742">
        <v>78.150000000000006</v>
      </c>
      <c r="E742">
        <v>78.98</v>
      </c>
      <c r="F742">
        <v>205.37</v>
      </c>
      <c r="I742" s="61">
        <v>44084</v>
      </c>
      <c r="J742" s="57">
        <f t="shared" si="101"/>
        <v>-3.2208002337504905E-2</v>
      </c>
      <c r="K742" s="57">
        <f t="shared" si="101"/>
        <v>1.3747318630451439E-2</v>
      </c>
      <c r="L742" s="57">
        <f t="shared" si="101"/>
        <v>-2.3771507511469107E-2</v>
      </c>
      <c r="M742" s="57">
        <f t="shared" si="101"/>
        <v>-3.6426427669007187E-2</v>
      </c>
      <c r="N742" s="57">
        <f t="shared" si="101"/>
        <v>-2.8418367073426841E-2</v>
      </c>
      <c r="O742" s="57">
        <f t="shared" si="95"/>
        <v>-7.0271602148901978E-3</v>
      </c>
      <c r="Y742" s="61">
        <v>44084</v>
      </c>
      <c r="Z742" s="57">
        <f t="shared" si="96"/>
        <v>-3.4390735900124703E-2</v>
      </c>
      <c r="AA742" s="57">
        <f t="shared" si="97"/>
        <v>1.1735103067308831E-2</v>
      </c>
      <c r="AB742" s="57">
        <f t="shared" si="98"/>
        <v>-2.4092580088808851E-2</v>
      </c>
      <c r="AC742" s="57">
        <f t="shared" si="99"/>
        <v>-3.7905213561072189E-2</v>
      </c>
      <c r="AD742" s="57">
        <f t="shared" si="100"/>
        <v>-2.9397725114659285E-2</v>
      </c>
    </row>
    <row r="743" spans="1:30" x14ac:dyDescent="0.35">
      <c r="A743" s="61">
        <v>44083</v>
      </c>
      <c r="B743">
        <v>127.15</v>
      </c>
      <c r="C743">
        <v>122.09</v>
      </c>
      <c r="D743">
        <v>80.03</v>
      </c>
      <c r="E743">
        <v>81.91</v>
      </c>
      <c r="F743">
        <v>211.29</v>
      </c>
      <c r="I743" s="61">
        <v>44083</v>
      </c>
      <c r="J743" s="57">
        <f t="shared" si="101"/>
        <v>6.5152158056858894E-2</v>
      </c>
      <c r="K743" s="57">
        <f t="shared" si="101"/>
        <v>0.1036419506454638</v>
      </c>
      <c r="L743" s="57">
        <f t="shared" si="101"/>
        <v>1.3333530869465168E-2</v>
      </c>
      <c r="M743" s="57">
        <f t="shared" si="101"/>
        <v>4.0105000980618692E-2</v>
      </c>
      <c r="N743" s="57">
        <f t="shared" si="101"/>
        <v>4.1701899405257085E-2</v>
      </c>
      <c r="O743" s="57">
        <f t="shared" si="95"/>
        <v>7.1483808417717218E-2</v>
      </c>
      <c r="Y743" s="61">
        <v>44083</v>
      </c>
      <c r="Z743" s="57">
        <f t="shared" si="96"/>
        <v>6.296942449423909E-2</v>
      </c>
      <c r="AA743" s="57">
        <f t="shared" si="97"/>
        <v>0.10162973508232119</v>
      </c>
      <c r="AB743" s="57">
        <f t="shared" si="98"/>
        <v>1.3012458292125422E-2</v>
      </c>
      <c r="AC743" s="57">
        <f t="shared" si="99"/>
        <v>3.8626215088553691E-2</v>
      </c>
      <c r="AD743" s="57">
        <f t="shared" si="100"/>
        <v>4.0722541364024638E-2</v>
      </c>
    </row>
    <row r="744" spans="1:30" x14ac:dyDescent="0.35">
      <c r="A744" s="61">
        <v>44082</v>
      </c>
      <c r="B744">
        <v>119.13</v>
      </c>
      <c r="C744">
        <v>110.07</v>
      </c>
      <c r="D744">
        <v>78.97</v>
      </c>
      <c r="E744">
        <v>78.69</v>
      </c>
      <c r="F744">
        <v>202.66</v>
      </c>
      <c r="I744" s="61">
        <v>44082</v>
      </c>
      <c r="J744" s="57">
        <f t="shared" si="101"/>
        <v>-5.7811082344823767E-2</v>
      </c>
      <c r="K744" s="57">
        <f t="shared" si="101"/>
        <v>-0.23651787417646511</v>
      </c>
      <c r="L744" s="57">
        <f t="shared" si="101"/>
        <v>-3.6797190644233833E-2</v>
      </c>
      <c r="M744" s="57">
        <f t="shared" si="101"/>
        <v>-4.1325108501427933E-2</v>
      </c>
      <c r="N744" s="57">
        <f t="shared" si="101"/>
        <v>-5.5613859457717678E-2</v>
      </c>
      <c r="O744" s="57">
        <f t="shared" si="95"/>
        <v>-0.14314577688407149</v>
      </c>
      <c r="Y744" s="61">
        <v>44082</v>
      </c>
      <c r="Z744" s="57">
        <f t="shared" si="96"/>
        <v>-5.9993815907443564E-2</v>
      </c>
      <c r="AA744" s="57">
        <f t="shared" si="97"/>
        <v>-0.23853008973960771</v>
      </c>
      <c r="AB744" s="57">
        <f t="shared" si="98"/>
        <v>-3.7118263221573577E-2</v>
      </c>
      <c r="AC744" s="57">
        <f t="shared" si="99"/>
        <v>-4.2803894393492935E-2</v>
      </c>
      <c r="AD744" s="57">
        <f t="shared" si="100"/>
        <v>-5.6593217498950125E-2</v>
      </c>
    </row>
    <row r="745" spans="1:30" x14ac:dyDescent="0.35">
      <c r="A745" s="61">
        <v>44078</v>
      </c>
      <c r="B745">
        <v>126.22</v>
      </c>
      <c r="C745">
        <v>139.44</v>
      </c>
      <c r="D745">
        <v>81.93</v>
      </c>
      <c r="E745">
        <v>82.01</v>
      </c>
      <c r="F745">
        <v>214.25</v>
      </c>
      <c r="I745" s="61">
        <v>44078</v>
      </c>
      <c r="J745" s="57">
        <f t="shared" si="101"/>
        <v>-3.066121528448093E-2</v>
      </c>
      <c r="K745" s="57">
        <f t="shared" si="101"/>
        <v>2.740893471454843E-2</v>
      </c>
      <c r="L745" s="57">
        <f t="shared" si="101"/>
        <v>-4.2628406310330439E-3</v>
      </c>
      <c r="M745" s="57">
        <f t="shared" si="101"/>
        <v>-6.4418332761159713E-3</v>
      </c>
      <c r="N745" s="57">
        <f t="shared" si="101"/>
        <v>-1.4135329784494841E-2</v>
      </c>
      <c r="O745" s="57">
        <f t="shared" si="95"/>
        <v>6.0540799257555672E-3</v>
      </c>
      <c r="Y745" s="61">
        <v>44078</v>
      </c>
      <c r="Z745" s="57">
        <f t="shared" si="96"/>
        <v>-3.2843948847100728E-2</v>
      </c>
      <c r="AA745" s="57">
        <f t="shared" si="97"/>
        <v>2.539671915140582E-2</v>
      </c>
      <c r="AB745" s="57">
        <f t="shared" si="98"/>
        <v>-4.5839132083727889E-3</v>
      </c>
      <c r="AC745" s="57">
        <f t="shared" si="99"/>
        <v>-7.9206191681809712E-3</v>
      </c>
      <c r="AD745" s="57">
        <f t="shared" si="100"/>
        <v>-1.5114687825727287E-2</v>
      </c>
    </row>
    <row r="746" spans="1:30" x14ac:dyDescent="0.35">
      <c r="A746" s="61">
        <v>44077</v>
      </c>
      <c r="B746">
        <v>130.15</v>
      </c>
      <c r="C746">
        <v>135.66999999999999</v>
      </c>
      <c r="D746">
        <v>82.28</v>
      </c>
      <c r="E746">
        <v>82.54</v>
      </c>
      <c r="F746">
        <v>217.3</v>
      </c>
      <c r="I746" s="61">
        <v>44077</v>
      </c>
      <c r="J746" s="57">
        <f t="shared" si="101"/>
        <v>-9.7368619257713993E-2</v>
      </c>
      <c r="K746" s="57">
        <f t="shared" si="101"/>
        <v>-9.4525884440064004E-2</v>
      </c>
      <c r="L746" s="57">
        <f t="shared" si="101"/>
        <v>-1.0999083511039932E-2</v>
      </c>
      <c r="M746" s="57">
        <f t="shared" si="101"/>
        <v>-8.896810765581406E-2</v>
      </c>
      <c r="N746" s="57">
        <f t="shared" si="101"/>
        <v>-6.3948724600273413E-2</v>
      </c>
      <c r="O746" s="57">
        <f t="shared" si="95"/>
        <v>-7.5243267988385626E-2</v>
      </c>
      <c r="Y746" s="61">
        <v>44077</v>
      </c>
      <c r="Z746" s="57">
        <f t="shared" si="96"/>
        <v>-9.9551352820333797E-2</v>
      </c>
      <c r="AA746" s="57">
        <f t="shared" si="97"/>
        <v>-9.6538100003206617E-2</v>
      </c>
      <c r="AB746" s="57">
        <f t="shared" si="98"/>
        <v>-1.1320156088379678E-2</v>
      </c>
      <c r="AC746" s="57">
        <f t="shared" si="99"/>
        <v>-9.0446893547879062E-2</v>
      </c>
      <c r="AD746" s="57">
        <f t="shared" si="100"/>
        <v>-6.492808264150586E-2</v>
      </c>
    </row>
    <row r="747" spans="1:30" x14ac:dyDescent="0.35">
      <c r="A747" s="61">
        <v>44076</v>
      </c>
      <c r="B747">
        <v>143.46</v>
      </c>
      <c r="C747">
        <v>149.12</v>
      </c>
      <c r="D747">
        <v>83.19</v>
      </c>
      <c r="E747">
        <v>90.22</v>
      </c>
      <c r="F747">
        <v>231.65</v>
      </c>
      <c r="I747" s="61">
        <v>44076</v>
      </c>
      <c r="J747" s="57">
        <f t="shared" si="101"/>
        <v>3.7281983082353157E-2</v>
      </c>
      <c r="K747" s="57">
        <f t="shared" si="101"/>
        <v>-6.0056422047367719E-2</v>
      </c>
      <c r="L747" s="57">
        <f t="shared" si="101"/>
        <v>1.3231492878847636E-3</v>
      </c>
      <c r="M747" s="57">
        <f t="shared" si="101"/>
        <v>-2.1492055312112426E-2</v>
      </c>
      <c r="N747" s="57">
        <f t="shared" si="101"/>
        <v>1.9088873876736422E-2</v>
      </c>
      <c r="O747" s="57">
        <f t="shared" si="95"/>
        <v>-2.2701569186375791E-2</v>
      </c>
      <c r="Y747" s="61">
        <v>44076</v>
      </c>
      <c r="Z747" s="57">
        <f t="shared" si="96"/>
        <v>3.509924951973336E-2</v>
      </c>
      <c r="AA747" s="57">
        <f t="shared" si="97"/>
        <v>-6.2068637610510326E-2</v>
      </c>
      <c r="AB747" s="57">
        <f t="shared" si="98"/>
        <v>1.0020767105450184E-3</v>
      </c>
      <c r="AC747" s="57">
        <f t="shared" si="99"/>
        <v>-2.2970841204177424E-2</v>
      </c>
      <c r="AD747" s="57">
        <f t="shared" si="100"/>
        <v>1.8109515835503978E-2</v>
      </c>
    </row>
    <row r="748" spans="1:30" x14ac:dyDescent="0.35">
      <c r="A748" s="61">
        <v>44075</v>
      </c>
      <c r="B748">
        <v>138.21</v>
      </c>
      <c r="C748">
        <v>158.35</v>
      </c>
      <c r="D748">
        <v>83.08</v>
      </c>
      <c r="E748">
        <v>92.18</v>
      </c>
      <c r="F748">
        <v>227.27</v>
      </c>
      <c r="I748" s="61">
        <v>44075</v>
      </c>
      <c r="J748" s="57">
        <f t="shared" si="101"/>
        <v>3.2876650990102764E-2</v>
      </c>
      <c r="K748" s="57">
        <f t="shared" si="101"/>
        <v>-4.7842446518336836E-2</v>
      </c>
      <c r="L748" s="57">
        <f t="shared" si="101"/>
        <v>-1.017911908682478E-2</v>
      </c>
      <c r="M748" s="57">
        <f t="shared" si="101"/>
        <v>1.4863661622557266E-2</v>
      </c>
      <c r="N748" s="57">
        <f t="shared" si="101"/>
        <v>7.6855501979038818E-3</v>
      </c>
      <c r="O748" s="57">
        <f t="shared" si="95"/>
        <v>-1.9128619557221414E-2</v>
      </c>
      <c r="Y748" s="61">
        <v>44075</v>
      </c>
      <c r="Z748" s="57">
        <f t="shared" si="96"/>
        <v>3.0693917427482967E-2</v>
      </c>
      <c r="AA748" s="57">
        <f t="shared" si="97"/>
        <v>-4.9854662081479442E-2</v>
      </c>
      <c r="AB748" s="57">
        <f t="shared" si="98"/>
        <v>-1.0500191664164526E-2</v>
      </c>
      <c r="AC748" s="57">
        <f t="shared" si="99"/>
        <v>1.3384875730492267E-2</v>
      </c>
      <c r="AD748" s="57">
        <f t="shared" si="100"/>
        <v>6.7061921566714368E-3</v>
      </c>
    </row>
    <row r="749" spans="1:30" x14ac:dyDescent="0.35">
      <c r="A749" s="61">
        <v>44074</v>
      </c>
      <c r="B749">
        <v>133.74</v>
      </c>
      <c r="C749">
        <v>166.11</v>
      </c>
      <c r="D749">
        <v>83.93</v>
      </c>
      <c r="E749">
        <v>90.82</v>
      </c>
      <c r="F749">
        <v>225.53</v>
      </c>
      <c r="I749" s="61">
        <v>44074</v>
      </c>
      <c r="J749" s="57">
        <f t="shared" si="101"/>
        <v>1.7042867829813898E-2</v>
      </c>
      <c r="K749" s="57">
        <f t="shared" si="101"/>
        <v>0.11841534677451064</v>
      </c>
      <c r="L749" s="57">
        <f t="shared" si="101"/>
        <v>-2.0052570943364309E-2</v>
      </c>
      <c r="M749" s="57">
        <f t="shared" si="101"/>
        <v>5.9778525331602453E-2</v>
      </c>
      <c r="N749" s="57">
        <f t="shared" si="101"/>
        <v>-1.4875725415896501E-2</v>
      </c>
      <c r="O749" s="57">
        <f t="shared" si="95"/>
        <v>6.0550021209173376E-2</v>
      </c>
      <c r="Y749" s="61">
        <v>44074</v>
      </c>
      <c r="Z749" s="57">
        <f t="shared" si="96"/>
        <v>1.4860134267194101E-2</v>
      </c>
      <c r="AA749" s="57">
        <f t="shared" si="97"/>
        <v>0.11640313121136803</v>
      </c>
      <c r="AB749" s="57">
        <f t="shared" si="98"/>
        <v>-2.0373643520704053E-2</v>
      </c>
      <c r="AC749" s="57">
        <f t="shared" si="99"/>
        <v>5.8299739439537451E-2</v>
      </c>
      <c r="AD749" s="57">
        <f t="shared" si="100"/>
        <v>-1.5855083457128945E-2</v>
      </c>
    </row>
    <row r="750" spans="1:30" x14ac:dyDescent="0.35">
      <c r="A750" s="61">
        <v>44071</v>
      </c>
      <c r="B750">
        <v>131.47999999999999</v>
      </c>
      <c r="C750">
        <v>147.56</v>
      </c>
      <c r="D750">
        <v>85.63</v>
      </c>
      <c r="E750">
        <v>85.55</v>
      </c>
      <c r="F750">
        <v>228.91</v>
      </c>
      <c r="I750" s="61">
        <v>44071</v>
      </c>
      <c r="J750" s="57">
        <f t="shared" si="101"/>
        <v>4.0353085106227642E-2</v>
      </c>
      <c r="K750" s="57">
        <f t="shared" si="101"/>
        <v>-1.1387879544236619E-2</v>
      </c>
      <c r="L750" s="57">
        <f t="shared" si="101"/>
        <v>8.4438170268285959E-3</v>
      </c>
      <c r="M750" s="57">
        <f t="shared" si="101"/>
        <v>2.0667992850165035E-2</v>
      </c>
      <c r="N750" s="57">
        <f t="shared" si="101"/>
        <v>1.0230829758571102E-2</v>
      </c>
      <c r="O750" s="57">
        <f t="shared" si="95"/>
        <v>5.3161503020552276E-3</v>
      </c>
      <c r="Y750" s="61">
        <v>44071</v>
      </c>
      <c r="Z750" s="57">
        <f t="shared" si="96"/>
        <v>3.8170351543607844E-2</v>
      </c>
      <c r="AA750" s="57">
        <f t="shared" si="97"/>
        <v>-1.3400095107379228E-2</v>
      </c>
      <c r="AB750" s="57">
        <f t="shared" si="98"/>
        <v>8.1227444494888501E-3</v>
      </c>
      <c r="AC750" s="57">
        <f t="shared" si="99"/>
        <v>1.9189206958100037E-2</v>
      </c>
      <c r="AD750" s="57">
        <f t="shared" si="100"/>
        <v>9.2514717173386562E-3</v>
      </c>
    </row>
    <row r="751" spans="1:30" x14ac:dyDescent="0.35">
      <c r="A751" s="61">
        <v>44070</v>
      </c>
      <c r="B751">
        <v>126.28</v>
      </c>
      <c r="C751">
        <v>149.25</v>
      </c>
      <c r="D751">
        <v>84.91</v>
      </c>
      <c r="E751">
        <v>83.8</v>
      </c>
      <c r="F751">
        <v>226.58</v>
      </c>
      <c r="I751" s="61">
        <v>44070</v>
      </c>
      <c r="J751" s="57">
        <f t="shared" si="101"/>
        <v>-1.1416997364894611E-2</v>
      </c>
      <c r="K751" s="57">
        <f t="shared" si="101"/>
        <v>3.9009010270785779E-2</v>
      </c>
      <c r="L751" s="57">
        <f t="shared" si="101"/>
        <v>1.5322060867808589E-3</v>
      </c>
      <c r="M751" s="57">
        <f t="shared" si="101"/>
        <v>-2.6146819867552941E-2</v>
      </c>
      <c r="N751" s="57">
        <f t="shared" si="101"/>
        <v>2.4256879131006829E-2</v>
      </c>
      <c r="O751" s="57">
        <f t="shared" si="95"/>
        <v>1.7750870728925196E-2</v>
      </c>
      <c r="Y751" s="61">
        <v>44070</v>
      </c>
      <c r="Z751" s="57">
        <f t="shared" si="96"/>
        <v>-1.359973092751441E-2</v>
      </c>
      <c r="AA751" s="57">
        <f t="shared" si="97"/>
        <v>3.6996794707643173E-2</v>
      </c>
      <c r="AB751" s="57">
        <f t="shared" si="98"/>
        <v>1.2111335094411139E-3</v>
      </c>
      <c r="AC751" s="57">
        <f t="shared" si="99"/>
        <v>-2.7625605759617939E-2</v>
      </c>
      <c r="AD751" s="57">
        <f t="shared" si="100"/>
        <v>2.3277521089774385E-2</v>
      </c>
    </row>
    <row r="752" spans="1:30" x14ac:dyDescent="0.35">
      <c r="A752" s="61">
        <v>44069</v>
      </c>
      <c r="B752">
        <v>127.73</v>
      </c>
      <c r="C752">
        <v>143.54</v>
      </c>
      <c r="D752">
        <v>84.78</v>
      </c>
      <c r="E752">
        <v>86.02</v>
      </c>
      <c r="F752">
        <v>221.15</v>
      </c>
      <c r="I752" s="61">
        <v>44069</v>
      </c>
      <c r="J752" s="57">
        <f t="shared" si="101"/>
        <v>1.8022964562045829E-3</v>
      </c>
      <c r="K752" s="57">
        <f t="shared" si="101"/>
        <v>6.2154110520337556E-2</v>
      </c>
      <c r="L752" s="57">
        <f t="shared" si="101"/>
        <v>-1.5798116876591176E-2</v>
      </c>
      <c r="M752" s="57">
        <f t="shared" si="101"/>
        <v>-3.8289772370973508E-3</v>
      </c>
      <c r="N752" s="57">
        <f t="shared" si="101"/>
        <v>2.1389234602571739E-2</v>
      </c>
      <c r="O752" s="57">
        <f t="shared" si="95"/>
        <v>2.8951567283909227E-2</v>
      </c>
      <c r="Y752" s="61">
        <v>44069</v>
      </c>
      <c r="Z752" s="57">
        <f t="shared" si="96"/>
        <v>-3.8043710641521514E-4</v>
      </c>
      <c r="AA752" s="57">
        <f t="shared" si="97"/>
        <v>6.014189495719495E-2</v>
      </c>
      <c r="AB752" s="57">
        <f t="shared" si="98"/>
        <v>-1.611918945393092E-2</v>
      </c>
      <c r="AC752" s="57">
        <f t="shared" si="99"/>
        <v>-5.3077631291623502E-3</v>
      </c>
      <c r="AD752" s="57">
        <f t="shared" si="100"/>
        <v>2.0409876561339295E-2</v>
      </c>
    </row>
    <row r="753" spans="1:30" x14ac:dyDescent="0.35">
      <c r="A753" s="61">
        <v>44068</v>
      </c>
      <c r="B753">
        <v>127.5</v>
      </c>
      <c r="C753">
        <v>134.88999999999999</v>
      </c>
      <c r="D753">
        <v>86.13</v>
      </c>
      <c r="E753">
        <v>86.35</v>
      </c>
      <c r="F753">
        <v>216.47</v>
      </c>
      <c r="I753" s="61">
        <v>44068</v>
      </c>
      <c r="J753" s="57">
        <f t="shared" si="101"/>
        <v>2.3557136924589835E-3</v>
      </c>
      <c r="K753" s="57">
        <f t="shared" si="101"/>
        <v>4.5324593697539653E-3</v>
      </c>
      <c r="L753" s="57">
        <f t="shared" si="101"/>
        <v>-1.2346548113851741E-2</v>
      </c>
      <c r="M753" s="57">
        <f t="shared" si="101"/>
        <v>3.8604805584776102E-2</v>
      </c>
      <c r="N753" s="57">
        <f t="shared" si="101"/>
        <v>1.2925603053391906E-2</v>
      </c>
      <c r="O753" s="57">
        <f t="shared" si="95"/>
        <v>1.7442599020156642E-3</v>
      </c>
      <c r="Y753" s="61">
        <v>44068</v>
      </c>
      <c r="Z753" s="57">
        <f t="shared" si="96"/>
        <v>1.7298012983918551E-4</v>
      </c>
      <c r="AA753" s="57">
        <f t="shared" si="97"/>
        <v>2.5202438066113564E-3</v>
      </c>
      <c r="AB753" s="57">
        <f t="shared" si="98"/>
        <v>-1.2667620691191487E-2</v>
      </c>
      <c r="AC753" s="57">
        <f t="shared" si="99"/>
        <v>3.71260196927111E-2</v>
      </c>
      <c r="AD753" s="57">
        <f t="shared" si="100"/>
        <v>1.194624501215946E-2</v>
      </c>
    </row>
    <row r="754" spans="1:30" x14ac:dyDescent="0.35">
      <c r="A754" s="61">
        <v>44067</v>
      </c>
      <c r="B754">
        <v>127.2</v>
      </c>
      <c r="C754">
        <v>134.28</v>
      </c>
      <c r="D754">
        <v>87.2</v>
      </c>
      <c r="E754">
        <v>83.08</v>
      </c>
      <c r="F754">
        <v>213.69</v>
      </c>
      <c r="I754" s="61">
        <v>44067</v>
      </c>
      <c r="J754" s="57">
        <f t="shared" si="101"/>
        <v>2.9130438266836835E-3</v>
      </c>
      <c r="K754" s="57">
        <f t="shared" si="101"/>
        <v>-1.7642088864874842E-2</v>
      </c>
      <c r="L754" s="57">
        <f t="shared" si="101"/>
        <v>2.4612340582897466E-2</v>
      </c>
      <c r="M754" s="57">
        <f t="shared" si="101"/>
        <v>-8.748333102903294E-3</v>
      </c>
      <c r="N754" s="57">
        <f t="shared" si="101"/>
        <v>3.14030864335241E-3</v>
      </c>
      <c r="O754" s="57">
        <f t="shared" si="95"/>
        <v>-3.051650107198778E-3</v>
      </c>
      <c r="Y754" s="61">
        <v>44067</v>
      </c>
      <c r="Z754" s="57">
        <f t="shared" si="96"/>
        <v>7.3031026406388541E-4</v>
      </c>
      <c r="AA754" s="57">
        <f t="shared" si="97"/>
        <v>-1.9654304428017452E-2</v>
      </c>
      <c r="AB754" s="57">
        <f t="shared" si="98"/>
        <v>2.4291268005557722E-2</v>
      </c>
      <c r="AC754" s="57">
        <f t="shared" si="99"/>
        <v>-1.0227118994968294E-2</v>
      </c>
      <c r="AD754" s="57">
        <f t="shared" si="100"/>
        <v>2.160950602119965E-3</v>
      </c>
    </row>
    <row r="755" spans="1:30" x14ac:dyDescent="0.35">
      <c r="A755" s="61">
        <v>44064</v>
      </c>
      <c r="B755">
        <v>126.83</v>
      </c>
      <c r="C755">
        <v>136.66999999999999</v>
      </c>
      <c r="D755">
        <v>85.08</v>
      </c>
      <c r="E755">
        <v>83.81</v>
      </c>
      <c r="F755">
        <v>213.02</v>
      </c>
      <c r="I755" s="61">
        <v>44064</v>
      </c>
      <c r="J755" s="57">
        <f t="shared" si="101"/>
        <v>4.3674359523454338E-2</v>
      </c>
      <c r="K755" s="57">
        <f t="shared" si="101"/>
        <v>2.3767453501248457E-2</v>
      </c>
      <c r="L755" s="57">
        <f t="shared" si="101"/>
        <v>3.1785299584276435E-3</v>
      </c>
      <c r="M755" s="57">
        <f t="shared" si="101"/>
        <v>1.2486655213510485E-2</v>
      </c>
      <c r="N755" s="57">
        <f t="shared" si="101"/>
        <v>-7.2965711935805647E-3</v>
      </c>
      <c r="O755" s="57">
        <f t="shared" si="95"/>
        <v>2.1787492870473539E-2</v>
      </c>
      <c r="Y755" s="61">
        <v>44064</v>
      </c>
      <c r="Z755" s="57">
        <f t="shared" si="96"/>
        <v>4.1491625960834541E-2</v>
      </c>
      <c r="AA755" s="57">
        <f t="shared" si="97"/>
        <v>2.1755237938105847E-2</v>
      </c>
      <c r="AB755" s="57">
        <f t="shared" si="98"/>
        <v>2.8574573810878985E-3</v>
      </c>
      <c r="AC755" s="57">
        <f t="shared" si="99"/>
        <v>1.1007869321445485E-2</v>
      </c>
      <c r="AD755" s="57">
        <f t="shared" si="100"/>
        <v>-8.2759292348130106E-3</v>
      </c>
    </row>
    <row r="756" spans="1:30" x14ac:dyDescent="0.35">
      <c r="A756" s="61">
        <v>44063</v>
      </c>
      <c r="B756">
        <v>121.41</v>
      </c>
      <c r="C756">
        <v>133.46</v>
      </c>
      <c r="D756">
        <v>84.81</v>
      </c>
      <c r="E756">
        <v>82.77</v>
      </c>
      <c r="F756">
        <v>214.58</v>
      </c>
      <c r="I756" s="61">
        <v>44063</v>
      </c>
      <c r="J756" s="57">
        <f t="shared" si="101"/>
        <v>1.6474464617162796E-4</v>
      </c>
      <c r="K756" s="57">
        <f t="shared" si="101"/>
        <v>6.3569911017255565E-2</v>
      </c>
      <c r="L756" s="57">
        <f t="shared" si="101"/>
        <v>-1.8458467997184171E-2</v>
      </c>
      <c r="M756" s="57">
        <f t="shared" si="101"/>
        <v>2.0506027940838424E-2</v>
      </c>
      <c r="N756" s="57">
        <f t="shared" si="101"/>
        <v>2.3004691300725917E-2</v>
      </c>
      <c r="O756" s="57">
        <f t="shared" si="95"/>
        <v>2.961344248479552E-2</v>
      </c>
      <c r="Y756" s="61">
        <v>44063</v>
      </c>
      <c r="Z756" s="57">
        <f t="shared" si="96"/>
        <v>-2.01798891644817E-3</v>
      </c>
      <c r="AA756" s="57">
        <f t="shared" si="97"/>
        <v>6.1557695454112958E-2</v>
      </c>
      <c r="AB756" s="57">
        <f t="shared" si="98"/>
        <v>-1.8779540574523915E-2</v>
      </c>
      <c r="AC756" s="57">
        <f t="shared" si="99"/>
        <v>1.9027242048773426E-2</v>
      </c>
      <c r="AD756" s="57">
        <f t="shared" si="100"/>
        <v>2.2025333259493473E-2</v>
      </c>
    </row>
    <row r="757" spans="1:30" x14ac:dyDescent="0.35">
      <c r="A757" s="61">
        <v>44062</v>
      </c>
      <c r="B757">
        <v>121.39</v>
      </c>
      <c r="C757">
        <v>125.24</v>
      </c>
      <c r="D757">
        <v>86.39</v>
      </c>
      <c r="E757">
        <v>81.09</v>
      </c>
      <c r="F757">
        <v>209.7</v>
      </c>
      <c r="I757" s="61">
        <v>44062</v>
      </c>
      <c r="J757" s="57">
        <f t="shared" si="101"/>
        <v>-1.0000083334583311E-2</v>
      </c>
      <c r="K757" s="57">
        <f t="shared" si="101"/>
        <v>-4.5409359048346181E-3</v>
      </c>
      <c r="L757" s="57">
        <f t="shared" si="101"/>
        <v>-1.4251476696966456E-2</v>
      </c>
      <c r="M757" s="57">
        <f t="shared" si="101"/>
        <v>-7.0046369349637157E-3</v>
      </c>
      <c r="N757" s="57">
        <f t="shared" si="101"/>
        <v>-8.4997781367844218E-3</v>
      </c>
      <c r="O757" s="57">
        <f t="shared" si="95"/>
        <v>-8.0297306664434166E-3</v>
      </c>
      <c r="Y757" s="61">
        <v>44062</v>
      </c>
      <c r="Z757" s="57">
        <f t="shared" si="96"/>
        <v>-1.218281689720311E-2</v>
      </c>
      <c r="AA757" s="57">
        <f t="shared" si="97"/>
        <v>-6.5531514679772265E-3</v>
      </c>
      <c r="AB757" s="57">
        <f t="shared" si="98"/>
        <v>-1.4572549274306202E-2</v>
      </c>
      <c r="AC757" s="57">
        <f t="shared" si="99"/>
        <v>-8.4834228270287155E-3</v>
      </c>
      <c r="AD757" s="57">
        <f t="shared" si="100"/>
        <v>-9.4791361780168677E-3</v>
      </c>
    </row>
    <row r="758" spans="1:30" x14ac:dyDescent="0.35">
      <c r="A758" s="61">
        <v>44061</v>
      </c>
      <c r="B758">
        <v>122.61</v>
      </c>
      <c r="C758">
        <v>125.81</v>
      </c>
      <c r="D758">
        <v>87.63</v>
      </c>
      <c r="E758">
        <v>81.66</v>
      </c>
      <c r="F758">
        <v>211.49</v>
      </c>
      <c r="I758" s="61">
        <v>44061</v>
      </c>
      <c r="J758" s="57">
        <f t="shared" si="101"/>
        <v>-6.1793838390776113E-3</v>
      </c>
      <c r="K758" s="57">
        <f t="shared" si="101"/>
        <v>2.7641874328645143E-2</v>
      </c>
      <c r="L758" s="57">
        <f t="shared" si="101"/>
        <v>-3.5205429470776553E-2</v>
      </c>
      <c r="M758" s="57">
        <f t="shared" si="101"/>
        <v>-9.2638400192416679E-3</v>
      </c>
      <c r="N758" s="57">
        <f t="shared" si="101"/>
        <v>5.7377400934112812E-3</v>
      </c>
      <c r="O758" s="57">
        <f t="shared" si="95"/>
        <v>4.7897282775051812E-3</v>
      </c>
      <c r="Y758" s="61">
        <v>44061</v>
      </c>
      <c r="Z758" s="57">
        <f t="shared" si="96"/>
        <v>-8.3621174016974102E-3</v>
      </c>
      <c r="AA758" s="57">
        <f t="shared" si="97"/>
        <v>2.5629658765502532E-2</v>
      </c>
      <c r="AB758" s="57">
        <f t="shared" si="98"/>
        <v>-3.5526502048116297E-2</v>
      </c>
      <c r="AC758" s="57">
        <f t="shared" si="99"/>
        <v>-1.0742625911306668E-2</v>
      </c>
      <c r="AD758" s="57">
        <f t="shared" si="100"/>
        <v>4.7583820521788361E-3</v>
      </c>
    </row>
    <row r="759" spans="1:30" x14ac:dyDescent="0.35">
      <c r="A759" s="61">
        <v>44060</v>
      </c>
      <c r="B759">
        <v>123.37</v>
      </c>
      <c r="C759">
        <v>122.38</v>
      </c>
      <c r="D759">
        <v>90.77</v>
      </c>
      <c r="E759">
        <v>82.42</v>
      </c>
      <c r="F759">
        <v>210.28</v>
      </c>
      <c r="I759" s="61">
        <v>44060</v>
      </c>
      <c r="J759" s="57">
        <f t="shared" si="101"/>
        <v>6.4706052935227965E-2</v>
      </c>
      <c r="K759" s="57">
        <f t="shared" si="101"/>
        <v>0.10619615006192384</v>
      </c>
      <c r="L759" s="57">
        <f t="shared" si="101"/>
        <v>4.6378175002983165E-3</v>
      </c>
      <c r="M759" s="57">
        <f t="shared" si="101"/>
        <v>1.3682109356906419E-2</v>
      </c>
      <c r="N759" s="57">
        <f t="shared" si="101"/>
        <v>6.5843073887271956E-3</v>
      </c>
      <c r="O759" s="57">
        <f t="shared" si="95"/>
        <v>6.8690219567525843E-2</v>
      </c>
      <c r="Y759" s="61">
        <v>44060</v>
      </c>
      <c r="Z759" s="57">
        <f t="shared" si="96"/>
        <v>6.252331937260816E-2</v>
      </c>
      <c r="AA759" s="57">
        <f t="shared" si="97"/>
        <v>0.10418393449878123</v>
      </c>
      <c r="AB759" s="57">
        <f t="shared" si="98"/>
        <v>4.3167449229585715E-3</v>
      </c>
      <c r="AC759" s="57">
        <f t="shared" si="99"/>
        <v>1.2203323464841419E-2</v>
      </c>
      <c r="AD759" s="57">
        <f t="shared" si="100"/>
        <v>5.6049493474947506E-3</v>
      </c>
    </row>
    <row r="760" spans="1:30" x14ac:dyDescent="0.35">
      <c r="A760" s="61">
        <v>44057</v>
      </c>
      <c r="B760">
        <v>115.64</v>
      </c>
      <c r="C760">
        <v>110.05</v>
      </c>
      <c r="D760">
        <v>90.35</v>
      </c>
      <c r="E760">
        <v>81.3</v>
      </c>
      <c r="F760">
        <v>208.9</v>
      </c>
      <c r="I760" s="61">
        <v>44057</v>
      </c>
      <c r="J760" s="57">
        <f t="shared" si="101"/>
        <v>1.0518634818521876E-2</v>
      </c>
      <c r="K760" s="57">
        <f t="shared" si="101"/>
        <v>1.815564265739656E-2</v>
      </c>
      <c r="L760" s="57">
        <f t="shared" si="101"/>
        <v>5.8833493786456205E-3</v>
      </c>
      <c r="M760" s="57">
        <f t="shared" si="101"/>
        <v>-6.6201050896062402E-3</v>
      </c>
      <c r="N760" s="57">
        <f t="shared" si="101"/>
        <v>9.5785447936517771E-4</v>
      </c>
      <c r="O760" s="57">
        <f t="shared" si="95"/>
        <v>1.2464255096168447E-2</v>
      </c>
      <c r="Y760" s="61">
        <v>44057</v>
      </c>
      <c r="Z760" s="57">
        <f t="shared" si="96"/>
        <v>8.335901255902077E-3</v>
      </c>
      <c r="AA760" s="57">
        <f t="shared" si="97"/>
        <v>1.614342709425395E-2</v>
      </c>
      <c r="AB760" s="57">
        <f t="shared" si="98"/>
        <v>5.5622768013058755E-3</v>
      </c>
      <c r="AC760" s="57">
        <f t="shared" si="99"/>
        <v>-8.09889098167124E-3</v>
      </c>
      <c r="AD760" s="57">
        <f t="shared" si="100"/>
        <v>-2.150356186726753E-5</v>
      </c>
    </row>
    <row r="761" spans="1:30" x14ac:dyDescent="0.35">
      <c r="A761" s="61">
        <v>44056</v>
      </c>
      <c r="B761">
        <v>114.43</v>
      </c>
      <c r="C761">
        <v>108.07</v>
      </c>
      <c r="D761">
        <v>89.82</v>
      </c>
      <c r="E761">
        <v>81.84</v>
      </c>
      <c r="F761">
        <v>208.7</v>
      </c>
      <c r="I761" s="61">
        <v>44056</v>
      </c>
      <c r="J761" s="57">
        <f t="shared" si="101"/>
        <v>2.6220338392597372E-4</v>
      </c>
      <c r="K761" s="57">
        <f t="shared" si="101"/>
        <v>4.1759326433285456E-2</v>
      </c>
      <c r="L761" s="57">
        <f t="shared" si="101"/>
        <v>-9.9701723198500278E-3</v>
      </c>
      <c r="M761" s="57">
        <f t="shared" si="101"/>
        <v>-9.3646169310428583E-3</v>
      </c>
      <c r="N761" s="57">
        <f t="shared" si="101"/>
        <v>-2.3451158178740016E-3</v>
      </c>
      <c r="O761" s="57">
        <f t="shared" si="95"/>
        <v>1.8617988990090675E-2</v>
      </c>
      <c r="Y761" s="61">
        <v>44056</v>
      </c>
      <c r="Z761" s="57">
        <f t="shared" si="96"/>
        <v>-1.9205301786938242E-3</v>
      </c>
      <c r="AA761" s="57">
        <f t="shared" si="97"/>
        <v>3.9747110870142849E-2</v>
      </c>
      <c r="AB761" s="57">
        <f t="shared" si="98"/>
        <v>-1.0291244897189774E-2</v>
      </c>
      <c r="AC761" s="57">
        <f t="shared" si="99"/>
        <v>-1.0843402823107858E-2</v>
      </c>
      <c r="AD761" s="57">
        <f t="shared" si="100"/>
        <v>-3.3244738591064471E-3</v>
      </c>
    </row>
    <row r="762" spans="1:30" x14ac:dyDescent="0.35">
      <c r="A762" s="61">
        <v>44055</v>
      </c>
      <c r="B762">
        <v>114.4</v>
      </c>
      <c r="C762">
        <v>103.65</v>
      </c>
      <c r="D762">
        <v>90.72</v>
      </c>
      <c r="E762">
        <v>82.61</v>
      </c>
      <c r="F762">
        <v>209.19</v>
      </c>
      <c r="I762" s="61">
        <v>44055</v>
      </c>
      <c r="J762" s="57">
        <f t="shared" si="101"/>
        <v>5.2950905965183252E-2</v>
      </c>
      <c r="K762" s="57">
        <f t="shared" si="101"/>
        <v>0.12326110990466678</v>
      </c>
      <c r="L762" s="57">
        <f t="shared" si="101"/>
        <v>1.2199330621445004E-2</v>
      </c>
      <c r="M762" s="57">
        <f t="shared" si="101"/>
        <v>7.1884973912376818E-2</v>
      </c>
      <c r="N762" s="57">
        <f t="shared" si="101"/>
        <v>2.816677953803761E-2</v>
      </c>
      <c r="O762" s="57">
        <f t="shared" si="95"/>
        <v>7.9324948322368069E-2</v>
      </c>
      <c r="Y762" s="61">
        <v>44055</v>
      </c>
      <c r="Z762" s="57">
        <f t="shared" si="96"/>
        <v>5.0768172402563455E-2</v>
      </c>
      <c r="AA762" s="57">
        <f t="shared" si="97"/>
        <v>0.12124889434152417</v>
      </c>
      <c r="AB762" s="57">
        <f t="shared" si="98"/>
        <v>1.1878258044105259E-2</v>
      </c>
      <c r="AC762" s="57">
        <f t="shared" si="99"/>
        <v>7.0406188020311816E-2</v>
      </c>
      <c r="AD762" s="57">
        <f t="shared" si="100"/>
        <v>2.7187421496805166E-2</v>
      </c>
    </row>
    <row r="763" spans="1:30" x14ac:dyDescent="0.35">
      <c r="A763" s="61">
        <v>44054</v>
      </c>
      <c r="B763">
        <v>108.5</v>
      </c>
      <c r="C763">
        <v>91.63</v>
      </c>
      <c r="D763">
        <v>89.62</v>
      </c>
      <c r="E763">
        <v>76.88</v>
      </c>
      <c r="F763">
        <v>203.38</v>
      </c>
      <c r="I763" s="61">
        <v>44054</v>
      </c>
      <c r="J763" s="57">
        <f t="shared" si="101"/>
        <v>-2.8618805305652677E-2</v>
      </c>
      <c r="K763" s="57">
        <f t="shared" si="101"/>
        <v>-3.1581572050298927E-2</v>
      </c>
      <c r="L763" s="57">
        <f t="shared" si="101"/>
        <v>-1.2266519519693734E-3</v>
      </c>
      <c r="M763" s="57">
        <f t="shared" si="101"/>
        <v>-6.7396037044817919E-2</v>
      </c>
      <c r="N763" s="57">
        <f t="shared" si="101"/>
        <v>-2.3663130683960681E-2</v>
      </c>
      <c r="O763" s="57">
        <f t="shared" si="95"/>
        <v>-2.5139111250060724E-2</v>
      </c>
      <c r="Y763" s="61">
        <v>44054</v>
      </c>
      <c r="Z763" s="57">
        <f t="shared" si="96"/>
        <v>-3.0801538868272475E-2</v>
      </c>
      <c r="AA763" s="57">
        <f t="shared" si="97"/>
        <v>-3.3593787613441534E-2</v>
      </c>
      <c r="AB763" s="57">
        <f t="shared" si="98"/>
        <v>-1.5477245293091186E-3</v>
      </c>
      <c r="AC763" s="57">
        <f t="shared" si="99"/>
        <v>-6.8874822936882921E-2</v>
      </c>
      <c r="AD763" s="57">
        <f t="shared" si="100"/>
        <v>-2.4642488725193125E-2</v>
      </c>
    </row>
    <row r="764" spans="1:30" x14ac:dyDescent="0.35">
      <c r="A764" s="61">
        <v>44053</v>
      </c>
      <c r="B764">
        <v>111.65</v>
      </c>
      <c r="C764">
        <v>94.57</v>
      </c>
      <c r="D764">
        <v>89.73</v>
      </c>
      <c r="E764">
        <v>82.24</v>
      </c>
      <c r="F764">
        <v>208.25</v>
      </c>
      <c r="I764" s="61">
        <v>44053</v>
      </c>
      <c r="J764" s="57">
        <f t="shared" si="101"/>
        <v>-3.129893008927593E-3</v>
      </c>
      <c r="K764" s="57">
        <f t="shared" si="101"/>
        <v>-2.3823088825584111E-2</v>
      </c>
      <c r="L764" s="57">
        <f t="shared" si="101"/>
        <v>3.3198539643661831E-2</v>
      </c>
      <c r="M764" s="57">
        <f t="shared" si="101"/>
        <v>-3.1243189973380305E-2</v>
      </c>
      <c r="N764" s="57">
        <f t="shared" si="101"/>
        <v>-2.0108585241116906E-2</v>
      </c>
      <c r="O764" s="57">
        <f t="shared" si="95"/>
        <v>-7.0232271601299691E-3</v>
      </c>
      <c r="Y764" s="61">
        <v>44053</v>
      </c>
      <c r="Z764" s="57">
        <f t="shared" si="96"/>
        <v>-5.312626571547391E-3</v>
      </c>
      <c r="AA764" s="57">
        <f t="shared" si="97"/>
        <v>-2.5835304388726721E-2</v>
      </c>
      <c r="AB764" s="57">
        <f t="shared" si="98"/>
        <v>3.2877467066322087E-2</v>
      </c>
      <c r="AC764" s="57">
        <f t="shared" si="99"/>
        <v>-3.2721975865445306E-2</v>
      </c>
      <c r="AD764" s="57">
        <f t="shared" si="100"/>
        <v>-2.108794328234935E-2</v>
      </c>
    </row>
    <row r="765" spans="1:30" x14ac:dyDescent="0.35">
      <c r="A765" s="61">
        <v>44050</v>
      </c>
      <c r="B765">
        <v>112</v>
      </c>
      <c r="C765">
        <v>96.85</v>
      </c>
      <c r="D765">
        <v>86.8</v>
      </c>
      <c r="E765">
        <v>84.85</v>
      </c>
      <c r="F765">
        <v>212.48</v>
      </c>
      <c r="I765" s="61">
        <v>44050</v>
      </c>
      <c r="J765" s="57">
        <f t="shared" si="101"/>
        <v>-1.2069724087330399E-2</v>
      </c>
      <c r="K765" s="57">
        <f t="shared" si="101"/>
        <v>-2.5082881062262339E-2</v>
      </c>
      <c r="L765" s="57">
        <f t="shared" si="101"/>
        <v>-7.6892557654591239E-3</v>
      </c>
      <c r="M765" s="57">
        <f t="shared" si="101"/>
        <v>-2.168422570883376E-2</v>
      </c>
      <c r="N765" s="57">
        <f t="shared" si="101"/>
        <v>-1.8049600382824754E-2</v>
      </c>
      <c r="O765" s="57">
        <f t="shared" si="95"/>
        <v>-1.8214465262000545E-2</v>
      </c>
      <c r="Y765" s="61">
        <v>44050</v>
      </c>
      <c r="Z765" s="57">
        <f t="shared" si="96"/>
        <v>-1.4252457649950197E-2</v>
      </c>
      <c r="AA765" s="57">
        <f t="shared" si="97"/>
        <v>-2.7095096625404949E-2</v>
      </c>
      <c r="AB765" s="57">
        <f t="shared" si="98"/>
        <v>-8.0103283427988697E-3</v>
      </c>
      <c r="AC765" s="57">
        <f t="shared" si="99"/>
        <v>-2.3163011600898759E-2</v>
      </c>
      <c r="AD765" s="57">
        <f t="shared" si="100"/>
        <v>-1.9028958424057198E-2</v>
      </c>
    </row>
    <row r="766" spans="1:30" x14ac:dyDescent="0.35">
      <c r="A766" s="61">
        <v>44049</v>
      </c>
      <c r="B766">
        <v>113.36</v>
      </c>
      <c r="C766">
        <v>99.31</v>
      </c>
      <c r="D766">
        <v>87.47</v>
      </c>
      <c r="E766">
        <v>86.71</v>
      </c>
      <c r="F766">
        <v>216.35</v>
      </c>
      <c r="I766" s="61">
        <v>44049</v>
      </c>
      <c r="J766" s="57">
        <f t="shared" si="101"/>
        <v>4.3318814148900486E-3</v>
      </c>
      <c r="K766" s="57">
        <f t="shared" si="101"/>
        <v>3.1264207806772247E-3</v>
      </c>
      <c r="L766" s="57">
        <f t="shared" si="101"/>
        <v>3.0915465168296131E-3</v>
      </c>
      <c r="M766" s="57">
        <f t="shared" si="101"/>
        <v>1.6277536468465643E-2</v>
      </c>
      <c r="N766" s="57">
        <f t="shared" si="101"/>
        <v>1.5887030784433653E-2</v>
      </c>
      <c r="O766" s="57">
        <f t="shared" si="95"/>
        <v>4.2292473070554299E-3</v>
      </c>
      <c r="Y766" s="61">
        <v>44049</v>
      </c>
      <c r="Z766" s="57">
        <f t="shared" si="96"/>
        <v>2.1491478522702506E-3</v>
      </c>
      <c r="AA766" s="57">
        <f t="shared" si="97"/>
        <v>1.1142052175346158E-3</v>
      </c>
      <c r="AB766" s="57">
        <f t="shared" si="98"/>
        <v>2.7704739394898681E-3</v>
      </c>
      <c r="AC766" s="57">
        <f t="shared" si="99"/>
        <v>1.4798750576400644E-2</v>
      </c>
      <c r="AD766" s="57">
        <f t="shared" si="100"/>
        <v>1.4907672743201207E-2</v>
      </c>
    </row>
    <row r="767" spans="1:30" x14ac:dyDescent="0.35">
      <c r="A767" s="61">
        <v>44048</v>
      </c>
      <c r="B767">
        <v>112.87</v>
      </c>
      <c r="C767">
        <v>99</v>
      </c>
      <c r="D767">
        <v>87.2</v>
      </c>
      <c r="E767">
        <v>85.31</v>
      </c>
      <c r="F767">
        <v>212.94</v>
      </c>
      <c r="I767" s="61">
        <v>44048</v>
      </c>
      <c r="J767" s="57">
        <f t="shared" si="101"/>
        <v>5.2409624738532076E-3</v>
      </c>
      <c r="K767" s="57">
        <f t="shared" si="101"/>
        <v>-1.3122699102160826E-3</v>
      </c>
      <c r="L767" s="57">
        <f t="shared" si="101"/>
        <v>8.1755305965134396E-3</v>
      </c>
      <c r="M767" s="57">
        <f t="shared" si="101"/>
        <v>3.1699468869107504E-3</v>
      </c>
      <c r="N767" s="57">
        <f t="shared" si="101"/>
        <v>-1.6423061664708018E-3</v>
      </c>
      <c r="O767" s="57">
        <f t="shared" si="95"/>
        <v>2.2729496263492912E-3</v>
      </c>
      <c r="Y767" s="61">
        <v>44048</v>
      </c>
      <c r="Z767" s="57">
        <f t="shared" si="96"/>
        <v>3.0582289112334095E-3</v>
      </c>
      <c r="AA767" s="57">
        <f t="shared" si="97"/>
        <v>-3.3244854733586915E-3</v>
      </c>
      <c r="AB767" s="57">
        <f t="shared" si="98"/>
        <v>7.8544580191736938E-3</v>
      </c>
      <c r="AC767" s="57">
        <f t="shared" si="99"/>
        <v>1.6911609948457513E-3</v>
      </c>
      <c r="AD767" s="57">
        <f t="shared" si="100"/>
        <v>-2.6216642077032471E-3</v>
      </c>
    </row>
    <row r="768" spans="1:30" x14ac:dyDescent="0.35">
      <c r="A768" s="61">
        <v>44047</v>
      </c>
      <c r="B768">
        <v>112.28</v>
      </c>
      <c r="C768">
        <v>99.13</v>
      </c>
      <c r="D768">
        <v>86.49</v>
      </c>
      <c r="E768">
        <v>85.04</v>
      </c>
      <c r="F768">
        <v>213.29</v>
      </c>
      <c r="I768" s="61">
        <v>44047</v>
      </c>
      <c r="J768" s="57">
        <f t="shared" si="101"/>
        <v>1.9606707765047422E-2</v>
      </c>
      <c r="K768" s="57">
        <f t="shared" si="101"/>
        <v>1.3122699102162474E-3</v>
      </c>
      <c r="L768" s="57">
        <f t="shared" si="101"/>
        <v>1.9615339944811832E-2</v>
      </c>
      <c r="M768" s="57">
        <f t="shared" si="101"/>
        <v>9.0652651602136536E-2</v>
      </c>
      <c r="N768" s="57">
        <f t="shared" si="101"/>
        <v>-1.5122545829821183E-2</v>
      </c>
      <c r="O768" s="57">
        <f t="shared" si="95"/>
        <v>1.1550690298183496E-2</v>
      </c>
      <c r="Y768" s="61">
        <v>44047</v>
      </c>
      <c r="Z768" s="57">
        <f t="shared" si="96"/>
        <v>1.7423974202427625E-2</v>
      </c>
      <c r="AA768" s="57">
        <f t="shared" si="97"/>
        <v>-6.9994565292636141E-4</v>
      </c>
      <c r="AB768" s="57">
        <f t="shared" si="98"/>
        <v>1.9294267367472088E-2</v>
      </c>
      <c r="AC768" s="57">
        <f t="shared" si="99"/>
        <v>8.9173865710071534E-2</v>
      </c>
      <c r="AD768" s="57">
        <f t="shared" si="100"/>
        <v>-1.6101903871053629E-2</v>
      </c>
    </row>
    <row r="769" spans="1:30" x14ac:dyDescent="0.35">
      <c r="A769" s="61">
        <v>44046</v>
      </c>
      <c r="B769">
        <v>110.1</v>
      </c>
      <c r="C769">
        <v>99</v>
      </c>
      <c r="D769">
        <v>84.81</v>
      </c>
      <c r="E769">
        <v>77.67</v>
      </c>
      <c r="F769">
        <v>216.54</v>
      </c>
      <c r="I769" s="61">
        <v>44046</v>
      </c>
      <c r="J769" s="57">
        <f t="shared" si="101"/>
        <v>3.6535855579369031E-2</v>
      </c>
      <c r="K769" s="57">
        <f t="shared" si="101"/>
        <v>3.7250937264511688E-2</v>
      </c>
      <c r="L769" s="57">
        <f t="shared" si="101"/>
        <v>1.0311202468163819E-2</v>
      </c>
      <c r="M769" s="57">
        <f t="shared" si="101"/>
        <v>3.0947800329237177E-3</v>
      </c>
      <c r="N769" s="57">
        <f t="shared" si="101"/>
        <v>5.4716529446268529E-2</v>
      </c>
      <c r="O769" s="57">
        <f t="shared" si="95"/>
        <v>3.0528312779420981E-2</v>
      </c>
      <c r="Y769" s="61">
        <v>44046</v>
      </c>
      <c r="Z769" s="57">
        <f t="shared" si="96"/>
        <v>3.4353122016749234E-2</v>
      </c>
      <c r="AA769" s="57">
        <f t="shared" si="97"/>
        <v>3.5238721701369081E-2</v>
      </c>
      <c r="AB769" s="57">
        <f t="shared" si="98"/>
        <v>9.9901298908240729E-3</v>
      </c>
      <c r="AC769" s="57">
        <f t="shared" si="99"/>
        <v>1.6159941408587185E-3</v>
      </c>
      <c r="AD769" s="57">
        <f t="shared" si="100"/>
        <v>5.3737171405036081E-2</v>
      </c>
    </row>
    <row r="770" spans="1:30" x14ac:dyDescent="0.35">
      <c r="A770" s="61">
        <v>44043</v>
      </c>
      <c r="B770">
        <v>106.15</v>
      </c>
      <c r="C770">
        <v>95.38</v>
      </c>
      <c r="D770">
        <v>83.94</v>
      </c>
      <c r="E770">
        <v>77.430000000000007</v>
      </c>
      <c r="F770">
        <v>205.01</v>
      </c>
      <c r="I770" s="61">
        <v>44043</v>
      </c>
      <c r="J770" s="57">
        <f t="shared" si="101"/>
        <v>9.4210749516281919E-5</v>
      </c>
      <c r="K770" s="57">
        <f t="shared" si="101"/>
        <v>-3.8966636327955516E-2</v>
      </c>
      <c r="L770" s="57">
        <f t="shared" si="101"/>
        <v>-2.7379655183042556E-2</v>
      </c>
      <c r="M770" s="57">
        <f t="shared" si="101"/>
        <v>-9.8953451526331039E-3</v>
      </c>
      <c r="N770" s="57">
        <f t="shared" si="101"/>
        <v>5.4290808560741336E-3</v>
      </c>
      <c r="O770" s="57">
        <f t="shared" si="95"/>
        <v>-2.6012151815084553E-2</v>
      </c>
      <c r="Y770" s="61">
        <v>44043</v>
      </c>
      <c r="Z770" s="57">
        <f t="shared" si="96"/>
        <v>-2.0885228131035161E-3</v>
      </c>
      <c r="AA770" s="57">
        <f t="shared" si="97"/>
        <v>-4.0978851891098123E-2</v>
      </c>
      <c r="AB770" s="57">
        <f t="shared" si="98"/>
        <v>-2.77007277603823E-2</v>
      </c>
      <c r="AC770" s="57">
        <f t="shared" si="99"/>
        <v>-1.1374131044698104E-2</v>
      </c>
      <c r="AD770" s="57">
        <f t="shared" si="100"/>
        <v>4.4497228148416886E-3</v>
      </c>
    </row>
    <row r="771" spans="1:30" x14ac:dyDescent="0.35">
      <c r="A771" s="61">
        <v>44042</v>
      </c>
      <c r="B771">
        <v>106.14</v>
      </c>
      <c r="C771">
        <v>99.17</v>
      </c>
      <c r="D771">
        <v>86.27</v>
      </c>
      <c r="E771">
        <v>78.2</v>
      </c>
      <c r="F771">
        <v>203.9</v>
      </c>
      <c r="I771" s="61">
        <v>44042</v>
      </c>
      <c r="J771" s="57">
        <f t="shared" si="101"/>
        <v>1.413752850774011E-2</v>
      </c>
      <c r="K771" s="57">
        <f t="shared" si="101"/>
        <v>-7.734456718025166E-3</v>
      </c>
      <c r="L771" s="57">
        <f t="shared" si="101"/>
        <v>-4.3105232707164043E-2</v>
      </c>
      <c r="M771" s="57">
        <f t="shared" si="101"/>
        <v>2.7352797362834011E-2</v>
      </c>
      <c r="N771" s="57">
        <f t="shared" si="101"/>
        <v>-7.843906667496139E-4</v>
      </c>
      <c r="O771" s="57">
        <f t="shared" si="95"/>
        <v>-9.7951166063772726E-3</v>
      </c>
      <c r="Y771" s="61">
        <v>44042</v>
      </c>
      <c r="Z771" s="57">
        <f t="shared" si="96"/>
        <v>1.1954794945120313E-2</v>
      </c>
      <c r="AA771" s="57">
        <f t="shared" si="97"/>
        <v>-9.7466722811677745E-3</v>
      </c>
      <c r="AB771" s="57">
        <f t="shared" si="98"/>
        <v>-4.3426305284503787E-2</v>
      </c>
      <c r="AC771" s="57">
        <f t="shared" si="99"/>
        <v>2.5874011470769013E-2</v>
      </c>
      <c r="AD771" s="57">
        <f t="shared" si="100"/>
        <v>-1.7637487079820591E-3</v>
      </c>
    </row>
    <row r="772" spans="1:30" x14ac:dyDescent="0.35">
      <c r="A772" s="61">
        <v>44041</v>
      </c>
      <c r="B772">
        <v>104.65</v>
      </c>
      <c r="C772">
        <v>99.94</v>
      </c>
      <c r="D772">
        <v>90.07</v>
      </c>
      <c r="E772">
        <v>76.09</v>
      </c>
      <c r="F772">
        <v>204.06</v>
      </c>
      <c r="I772" s="61">
        <v>44041</v>
      </c>
      <c r="J772" s="57">
        <f t="shared" si="101"/>
        <v>2.4179127628377716E-2</v>
      </c>
      <c r="K772" s="57">
        <f t="shared" si="101"/>
        <v>1.5224370274938927E-2</v>
      </c>
      <c r="L772" s="57">
        <f t="shared" si="101"/>
        <v>1.0715584171023005E-2</v>
      </c>
      <c r="M772" s="57">
        <f t="shared" si="101"/>
        <v>0.11816094908584489</v>
      </c>
      <c r="N772" s="57">
        <f t="shared" si="101"/>
        <v>1.0047365846121018E-2</v>
      </c>
      <c r="O772" s="57">
        <f t="shared" ref="O772:O835" si="102">J772*$X$10+K772*$X$11+L772*$X$12+M772*$X$13+N772*$X$14</f>
        <v>1.9308277485437758E-2</v>
      </c>
      <c r="Y772" s="61">
        <v>44041</v>
      </c>
      <c r="Z772" s="57">
        <f t="shared" ref="Z772:Z835" si="103">J772-$R$4</f>
        <v>2.1996394065757919E-2</v>
      </c>
      <c r="AA772" s="57">
        <f t="shared" ref="AA772:AA835" si="104">K772-$S$4</f>
        <v>1.3212154711796318E-2</v>
      </c>
      <c r="AB772" s="57">
        <f t="shared" ref="AB772:AB835" si="105">L772-$T$4</f>
        <v>1.0394511593683259E-2</v>
      </c>
      <c r="AC772" s="57">
        <f t="shared" ref="AC772:AC835" si="106">M772-$U$4</f>
        <v>0.11668216319377989</v>
      </c>
      <c r="AD772" s="57">
        <f t="shared" ref="AD772:AD835" si="107">N772-$V$4</f>
        <v>9.0680078048885719E-3</v>
      </c>
    </row>
    <row r="773" spans="1:30" x14ac:dyDescent="0.35">
      <c r="A773" s="61">
        <v>44040</v>
      </c>
      <c r="B773">
        <v>102.15</v>
      </c>
      <c r="C773">
        <v>98.43</v>
      </c>
      <c r="D773">
        <v>89.11</v>
      </c>
      <c r="E773">
        <v>67.61</v>
      </c>
      <c r="F773">
        <v>202.02</v>
      </c>
      <c r="I773" s="61">
        <v>44040</v>
      </c>
      <c r="J773" s="57">
        <f t="shared" si="101"/>
        <v>-1.9965772740704928E-2</v>
      </c>
      <c r="K773" s="57">
        <f t="shared" si="101"/>
        <v>-4.1882084666260984E-2</v>
      </c>
      <c r="L773" s="57">
        <f t="shared" si="101"/>
        <v>-2.1427408753392354E-2</v>
      </c>
      <c r="M773" s="57">
        <f t="shared" si="101"/>
        <v>-1.9915726340613383E-2</v>
      </c>
      <c r="N773" s="57">
        <f t="shared" si="101"/>
        <v>-9.0177268642242549E-3</v>
      </c>
      <c r="O773" s="57">
        <f t="shared" si="102"/>
        <v>-3.1042777973404916E-2</v>
      </c>
      <c r="Y773" s="61">
        <v>44040</v>
      </c>
      <c r="Z773" s="57">
        <f t="shared" si="103"/>
        <v>-2.2148506303324725E-2</v>
      </c>
      <c r="AA773" s="57">
        <f t="shared" si="104"/>
        <v>-4.3894300229403591E-2</v>
      </c>
      <c r="AB773" s="57">
        <f t="shared" si="105"/>
        <v>-2.1748481330732098E-2</v>
      </c>
      <c r="AC773" s="57">
        <f t="shared" si="106"/>
        <v>-2.1394512232678381E-2</v>
      </c>
      <c r="AD773" s="57">
        <f t="shared" si="107"/>
        <v>-9.9970849054567008E-3</v>
      </c>
    </row>
    <row r="774" spans="1:30" x14ac:dyDescent="0.35">
      <c r="A774" s="61">
        <v>44039</v>
      </c>
      <c r="B774">
        <v>104.21</v>
      </c>
      <c r="C774">
        <v>102.64</v>
      </c>
      <c r="D774">
        <v>91.04</v>
      </c>
      <c r="E774">
        <v>68.97</v>
      </c>
      <c r="F774">
        <v>203.85</v>
      </c>
      <c r="I774" s="61">
        <v>44039</v>
      </c>
      <c r="J774" s="57">
        <f t="shared" si="101"/>
        <v>2.2023689092440409E-2</v>
      </c>
      <c r="K774" s="57">
        <f t="shared" si="101"/>
        <v>8.2945396526337936E-2</v>
      </c>
      <c r="L774" s="57">
        <f t="shared" si="101"/>
        <v>1.0045897809702466E-2</v>
      </c>
      <c r="M774" s="57">
        <f t="shared" si="101"/>
        <v>-6.2152400695589995E-3</v>
      </c>
      <c r="N774" s="57">
        <f t="shared" si="101"/>
        <v>1.2588096619516534E-2</v>
      </c>
      <c r="O774" s="57">
        <f t="shared" si="102"/>
        <v>4.8991717047564824E-2</v>
      </c>
      <c r="Y774" s="61">
        <v>44039</v>
      </c>
      <c r="Z774" s="57">
        <f t="shared" si="103"/>
        <v>1.9840955529820611E-2</v>
      </c>
      <c r="AA774" s="57">
        <f t="shared" si="104"/>
        <v>8.0933180963195323E-2</v>
      </c>
      <c r="AB774" s="57">
        <f t="shared" si="105"/>
        <v>9.7248252323627205E-3</v>
      </c>
      <c r="AC774" s="57">
        <f t="shared" si="106"/>
        <v>-7.6940259616239985E-3</v>
      </c>
      <c r="AD774" s="57">
        <f t="shared" si="107"/>
        <v>1.1608738578284088E-2</v>
      </c>
    </row>
    <row r="775" spans="1:30" x14ac:dyDescent="0.35">
      <c r="A775" s="61">
        <v>44036</v>
      </c>
      <c r="B775">
        <v>101.94</v>
      </c>
      <c r="C775">
        <v>94.47</v>
      </c>
      <c r="D775">
        <v>90.13</v>
      </c>
      <c r="E775">
        <v>69.400000000000006</v>
      </c>
      <c r="F775">
        <v>201.3</v>
      </c>
      <c r="I775" s="61">
        <v>44036</v>
      </c>
      <c r="J775" s="57">
        <f t="shared" si="101"/>
        <v>6.2979936572580492E-3</v>
      </c>
      <c r="K775" s="57">
        <f t="shared" si="101"/>
        <v>-6.5550235285701114E-2</v>
      </c>
      <c r="L775" s="57">
        <f t="shared" si="101"/>
        <v>-9.7163180209460381E-3</v>
      </c>
      <c r="M775" s="57">
        <f t="shared" si="101"/>
        <v>0.1527347758721628</v>
      </c>
      <c r="N775" s="57">
        <f t="shared" si="101"/>
        <v>-6.1410652583930381E-3</v>
      </c>
      <c r="O775" s="57">
        <f t="shared" si="102"/>
        <v>-2.9232188247757272E-2</v>
      </c>
      <c r="Y775" s="61">
        <v>44036</v>
      </c>
      <c r="Z775" s="57">
        <f t="shared" si="103"/>
        <v>4.1152600946382512E-3</v>
      </c>
      <c r="AA775" s="57">
        <f t="shared" si="104"/>
        <v>-6.7562450848843728E-2</v>
      </c>
      <c r="AB775" s="57">
        <f t="shared" si="105"/>
        <v>-1.0037390598285784E-2</v>
      </c>
      <c r="AC775" s="57">
        <f t="shared" si="106"/>
        <v>0.15125598998009782</v>
      </c>
      <c r="AD775" s="57">
        <f t="shared" si="107"/>
        <v>-7.1204232996254831E-3</v>
      </c>
    </row>
    <row r="776" spans="1:30" x14ac:dyDescent="0.35">
      <c r="A776" s="61">
        <v>44035</v>
      </c>
      <c r="B776">
        <v>101.3</v>
      </c>
      <c r="C776">
        <v>100.87</v>
      </c>
      <c r="D776">
        <v>91.01</v>
      </c>
      <c r="E776">
        <v>59.57</v>
      </c>
      <c r="F776">
        <v>202.54</v>
      </c>
      <c r="I776" s="61">
        <v>44035</v>
      </c>
      <c r="J776" s="57">
        <f t="shared" si="101"/>
        <v>-3.0047474165569327E-2</v>
      </c>
      <c r="K776" s="57">
        <f t="shared" si="101"/>
        <v>-5.1114830957207924E-2</v>
      </c>
      <c r="L776" s="57">
        <f t="shared" si="101"/>
        <v>-3.2957978875642642E-4</v>
      </c>
      <c r="M776" s="57">
        <f t="shared" si="101"/>
        <v>-3.658944743229206E-2</v>
      </c>
      <c r="N776" s="57">
        <f t="shared" si="101"/>
        <v>-4.4468935628024821E-2</v>
      </c>
      <c r="O776" s="57">
        <f t="shared" si="102"/>
        <v>-3.4798550012120413E-2</v>
      </c>
      <c r="Y776" s="61">
        <v>44035</v>
      </c>
      <c r="Z776" s="57">
        <f t="shared" si="103"/>
        <v>-3.2230207728189124E-2</v>
      </c>
      <c r="AA776" s="57">
        <f t="shared" si="104"/>
        <v>-5.3127046520350531E-2</v>
      </c>
      <c r="AB776" s="57">
        <f t="shared" si="105"/>
        <v>-6.5065236609617143E-4</v>
      </c>
      <c r="AC776" s="57">
        <f t="shared" si="106"/>
        <v>-3.8068233324357062E-2</v>
      </c>
      <c r="AD776" s="57">
        <f t="shared" si="107"/>
        <v>-4.5448293669257268E-2</v>
      </c>
    </row>
    <row r="777" spans="1:30" x14ac:dyDescent="0.35">
      <c r="A777" s="61">
        <v>44034</v>
      </c>
      <c r="B777">
        <v>104.39</v>
      </c>
      <c r="C777">
        <v>106.16</v>
      </c>
      <c r="D777">
        <v>91.04</v>
      </c>
      <c r="E777">
        <v>61.79</v>
      </c>
      <c r="F777">
        <v>211.75</v>
      </c>
      <c r="I777" s="61">
        <v>44034</v>
      </c>
      <c r="J777" s="57">
        <f t="shared" si="101"/>
        <v>1.0593319401664801E-2</v>
      </c>
      <c r="K777" s="57">
        <f t="shared" si="101"/>
        <v>1.5186320707985519E-2</v>
      </c>
      <c r="L777" s="57">
        <f t="shared" si="101"/>
        <v>-3.8370929060893735E-3</v>
      </c>
      <c r="M777" s="57">
        <f t="shared" si="101"/>
        <v>8.0690271238337927E-2</v>
      </c>
      <c r="N777" s="57">
        <f t="shared" si="101"/>
        <v>1.4268969801198848E-2</v>
      </c>
      <c r="O777" s="57">
        <f t="shared" si="102"/>
        <v>1.2172605352822189E-2</v>
      </c>
      <c r="Y777" s="61">
        <v>44034</v>
      </c>
      <c r="Z777" s="57">
        <f t="shared" si="103"/>
        <v>8.4105858390450018E-3</v>
      </c>
      <c r="AA777" s="57">
        <f t="shared" si="104"/>
        <v>1.317410514484291E-2</v>
      </c>
      <c r="AB777" s="57">
        <f t="shared" si="105"/>
        <v>-4.1581654834291189E-3</v>
      </c>
      <c r="AC777" s="57">
        <f t="shared" si="106"/>
        <v>7.9211485346272925E-2</v>
      </c>
      <c r="AD777" s="57">
        <f t="shared" si="107"/>
        <v>1.3289611759966402E-2</v>
      </c>
    </row>
    <row r="778" spans="1:30" x14ac:dyDescent="0.35">
      <c r="A778" s="61">
        <v>44033</v>
      </c>
      <c r="B778">
        <v>103.29</v>
      </c>
      <c r="C778">
        <v>104.56</v>
      </c>
      <c r="D778">
        <v>91.39</v>
      </c>
      <c r="E778">
        <v>57</v>
      </c>
      <c r="F778">
        <v>208.75</v>
      </c>
      <c r="I778" s="61">
        <v>44033</v>
      </c>
      <c r="J778" s="57">
        <f t="shared" si="101"/>
        <v>-1.7466854816720834E-2</v>
      </c>
      <c r="K778" s="57">
        <f t="shared" si="101"/>
        <v>-4.6437415019688684E-2</v>
      </c>
      <c r="L778" s="57">
        <f t="shared" si="101"/>
        <v>6.931337053015213E-2</v>
      </c>
      <c r="M778" s="57">
        <f t="shared" si="101"/>
        <v>-8.0377857165933302E-3</v>
      </c>
      <c r="N778" s="57">
        <f t="shared" si="101"/>
        <v>-1.3560336253179386E-2</v>
      </c>
      <c r="O778" s="57">
        <f t="shared" si="102"/>
        <v>-1.2337955919862302E-2</v>
      </c>
      <c r="Y778" s="61">
        <v>44033</v>
      </c>
      <c r="Z778" s="57">
        <f t="shared" si="103"/>
        <v>-1.9649588379340631E-2</v>
      </c>
      <c r="AA778" s="57">
        <f t="shared" si="104"/>
        <v>-4.8449630582831291E-2</v>
      </c>
      <c r="AB778" s="57">
        <f t="shared" si="105"/>
        <v>6.8992297952812379E-2</v>
      </c>
      <c r="AC778" s="57">
        <f t="shared" si="106"/>
        <v>-9.51657160865833E-3</v>
      </c>
      <c r="AD778" s="57">
        <f t="shared" si="107"/>
        <v>-1.4539694294411832E-2</v>
      </c>
    </row>
    <row r="779" spans="1:30" x14ac:dyDescent="0.35">
      <c r="A779" s="61">
        <v>44032</v>
      </c>
      <c r="B779">
        <v>105.11</v>
      </c>
      <c r="C779">
        <v>109.53</v>
      </c>
      <c r="D779">
        <v>85.27</v>
      </c>
      <c r="E779">
        <v>57.46</v>
      </c>
      <c r="F779">
        <v>211.6</v>
      </c>
      <c r="I779" s="61">
        <v>44032</v>
      </c>
      <c r="J779" s="57">
        <f t="shared" si="101"/>
        <v>2.9838548340482465E-2</v>
      </c>
      <c r="K779" s="57">
        <f t="shared" si="101"/>
        <v>9.0428478275596108E-2</v>
      </c>
      <c r="L779" s="57">
        <f t="shared" si="101"/>
        <v>-2.2266952685765409E-2</v>
      </c>
      <c r="M779" s="57">
        <f t="shared" si="101"/>
        <v>4.302885992605527E-2</v>
      </c>
      <c r="N779" s="57">
        <f t="shared" si="101"/>
        <v>4.208302873528328E-2</v>
      </c>
      <c r="O779" s="57">
        <f t="shared" si="102"/>
        <v>4.9789224918049962E-2</v>
      </c>
      <c r="Y779" s="61">
        <v>44032</v>
      </c>
      <c r="Z779" s="57">
        <f t="shared" si="103"/>
        <v>2.7655814777862667E-2</v>
      </c>
      <c r="AA779" s="57">
        <f t="shared" si="104"/>
        <v>8.8416262712453494E-2</v>
      </c>
      <c r="AB779" s="57">
        <f t="shared" si="105"/>
        <v>-2.2588025263105153E-2</v>
      </c>
      <c r="AC779" s="57">
        <f t="shared" si="106"/>
        <v>4.1550074033990268E-2</v>
      </c>
      <c r="AD779" s="57">
        <f t="shared" si="107"/>
        <v>4.1103670694050833E-2</v>
      </c>
    </row>
    <row r="780" spans="1:30" x14ac:dyDescent="0.35">
      <c r="A780" s="61">
        <v>44029</v>
      </c>
      <c r="B780">
        <v>102.02</v>
      </c>
      <c r="C780">
        <v>100.06</v>
      </c>
      <c r="D780">
        <v>87.19</v>
      </c>
      <c r="E780">
        <v>55.04</v>
      </c>
      <c r="F780">
        <v>202.88</v>
      </c>
      <c r="I780" s="61">
        <v>44029</v>
      </c>
      <c r="J780" s="57">
        <f t="shared" si="101"/>
        <v>6.5889995967715522E-3</v>
      </c>
      <c r="K780" s="57">
        <f t="shared" si="101"/>
        <v>1.999000506405748E-4</v>
      </c>
      <c r="L780" s="57">
        <f t="shared" si="101"/>
        <v>-1.3329733112192795E-2</v>
      </c>
      <c r="M780" s="57">
        <f t="shared" si="101"/>
        <v>2.1826127253178713E-3</v>
      </c>
      <c r="N780" s="57">
        <f t="shared" si="101"/>
        <v>-5.1130888189988323E-3</v>
      </c>
      <c r="O780" s="57">
        <f t="shared" si="102"/>
        <v>-1.6380614370527049E-3</v>
      </c>
      <c r="Y780" s="61">
        <v>44029</v>
      </c>
      <c r="Z780" s="57">
        <f t="shared" si="103"/>
        <v>4.4062660341517542E-3</v>
      </c>
      <c r="AA780" s="57">
        <f t="shared" si="104"/>
        <v>-1.812315512502034E-3</v>
      </c>
      <c r="AB780" s="57">
        <f t="shared" si="105"/>
        <v>-1.3650805689532541E-2</v>
      </c>
      <c r="AC780" s="57">
        <f t="shared" si="106"/>
        <v>7.0382683325287214E-4</v>
      </c>
      <c r="AD780" s="57">
        <f t="shared" si="107"/>
        <v>-6.0924468602312773E-3</v>
      </c>
    </row>
    <row r="781" spans="1:30" x14ac:dyDescent="0.35">
      <c r="A781" s="61">
        <v>44028</v>
      </c>
      <c r="B781">
        <v>101.35</v>
      </c>
      <c r="C781">
        <v>100.04</v>
      </c>
      <c r="D781">
        <v>88.36</v>
      </c>
      <c r="E781">
        <v>54.92</v>
      </c>
      <c r="F781">
        <v>203.92</v>
      </c>
      <c r="I781" s="61">
        <v>44028</v>
      </c>
      <c r="J781" s="57">
        <f t="shared" ref="J781:N831" si="108">LN(B781/B782)</f>
        <v>-9.0365019199124264E-3</v>
      </c>
      <c r="K781" s="57">
        <f t="shared" si="108"/>
        <v>-2.9838263039282952E-2</v>
      </c>
      <c r="L781" s="57">
        <f t="shared" si="108"/>
        <v>-5.9802717016671312E-3</v>
      </c>
      <c r="M781" s="57">
        <f t="shared" si="108"/>
        <v>-7.6183934590095719E-3</v>
      </c>
      <c r="N781" s="57">
        <f t="shared" si="108"/>
        <v>-2.000260883701175E-2</v>
      </c>
      <c r="O781" s="57">
        <f t="shared" si="102"/>
        <v>-1.9224512927690118E-2</v>
      </c>
      <c r="Y781" s="61">
        <v>44028</v>
      </c>
      <c r="Z781" s="57">
        <f t="shared" si="103"/>
        <v>-1.1219235482532224E-2</v>
      </c>
      <c r="AA781" s="57">
        <f t="shared" si="104"/>
        <v>-3.1850478602425562E-2</v>
      </c>
      <c r="AB781" s="57">
        <f t="shared" si="105"/>
        <v>-6.3013442790068762E-3</v>
      </c>
      <c r="AC781" s="57">
        <f t="shared" si="106"/>
        <v>-9.0971793510745708E-3</v>
      </c>
      <c r="AD781" s="57">
        <f t="shared" si="107"/>
        <v>-2.0981966878244194E-2</v>
      </c>
    </row>
    <row r="782" spans="1:30" x14ac:dyDescent="0.35">
      <c r="A782" s="61">
        <v>44027</v>
      </c>
      <c r="B782">
        <v>102.27</v>
      </c>
      <c r="C782">
        <v>103.07</v>
      </c>
      <c r="D782">
        <v>88.89</v>
      </c>
      <c r="E782">
        <v>55.34</v>
      </c>
      <c r="F782">
        <v>208.04</v>
      </c>
      <c r="I782" s="61">
        <v>44027</v>
      </c>
      <c r="J782" s="57">
        <f t="shared" si="108"/>
        <v>-1.4560536799265569E-2</v>
      </c>
      <c r="K782" s="57">
        <f t="shared" si="108"/>
        <v>1.9100438650153859E-2</v>
      </c>
      <c r="L782" s="57">
        <f t="shared" si="108"/>
        <v>6.09345148787813E-3</v>
      </c>
      <c r="M782" s="57">
        <f t="shared" si="108"/>
        <v>1.1266701044484925E-2</v>
      </c>
      <c r="N782" s="57">
        <f t="shared" si="108"/>
        <v>-1.4889889635907637E-3</v>
      </c>
      <c r="O782" s="57">
        <f t="shared" si="102"/>
        <v>8.4285432602912904E-3</v>
      </c>
      <c r="Y782" s="61">
        <v>44027</v>
      </c>
      <c r="Z782" s="57">
        <f t="shared" si="103"/>
        <v>-1.6743270361885366E-2</v>
      </c>
      <c r="AA782" s="57">
        <f t="shared" si="104"/>
        <v>1.7088223087011249E-2</v>
      </c>
      <c r="AB782" s="57">
        <f t="shared" si="105"/>
        <v>5.772378910538385E-3</v>
      </c>
      <c r="AC782" s="57">
        <f t="shared" si="106"/>
        <v>9.7879151524199251E-3</v>
      </c>
      <c r="AD782" s="57">
        <f t="shared" si="107"/>
        <v>-2.4683470048232087E-3</v>
      </c>
    </row>
    <row r="783" spans="1:30" x14ac:dyDescent="0.35">
      <c r="A783" s="61">
        <v>44026</v>
      </c>
      <c r="B783">
        <v>103.77</v>
      </c>
      <c r="C783">
        <v>101.12</v>
      </c>
      <c r="D783">
        <v>88.35</v>
      </c>
      <c r="E783">
        <v>54.72</v>
      </c>
      <c r="F783">
        <v>208.35</v>
      </c>
      <c r="I783" s="61">
        <v>44026</v>
      </c>
      <c r="J783" s="57">
        <f t="shared" si="108"/>
        <v>3.1820198941795629E-2</v>
      </c>
      <c r="K783" s="57">
        <f t="shared" si="108"/>
        <v>1.3139747081129079E-2</v>
      </c>
      <c r="L783" s="57">
        <f t="shared" si="108"/>
        <v>3.3960097971180991E-2</v>
      </c>
      <c r="M783" s="57">
        <f t="shared" si="108"/>
        <v>2.0866789807535983E-2</v>
      </c>
      <c r="N783" s="57">
        <f t="shared" si="108"/>
        <v>6.1624575165289694E-3</v>
      </c>
      <c r="O783" s="57">
        <f t="shared" si="102"/>
        <v>2.1598899015574772E-2</v>
      </c>
      <c r="Y783" s="61">
        <v>44026</v>
      </c>
      <c r="Z783" s="57">
        <f t="shared" si="103"/>
        <v>2.9637465379175831E-2</v>
      </c>
      <c r="AA783" s="57">
        <f t="shared" si="104"/>
        <v>1.1127531517986471E-2</v>
      </c>
      <c r="AB783" s="57">
        <f t="shared" si="105"/>
        <v>3.3639025393841247E-2</v>
      </c>
      <c r="AC783" s="57">
        <f t="shared" si="106"/>
        <v>1.9388003915470985E-2</v>
      </c>
      <c r="AD783" s="57">
        <f t="shared" si="107"/>
        <v>5.1830994752965244E-3</v>
      </c>
    </row>
    <row r="784" spans="1:30" x14ac:dyDescent="0.35">
      <c r="A784" s="61">
        <v>44025</v>
      </c>
      <c r="B784">
        <v>100.52</v>
      </c>
      <c r="C784">
        <v>99.8</v>
      </c>
      <c r="D784">
        <v>85.4</v>
      </c>
      <c r="E784">
        <v>53.59</v>
      </c>
      <c r="F784">
        <v>207.07</v>
      </c>
      <c r="I784" s="61">
        <v>44025</v>
      </c>
      <c r="J784" s="57">
        <f t="shared" si="108"/>
        <v>-4.1601634811458947E-2</v>
      </c>
      <c r="K784" s="57">
        <f t="shared" si="108"/>
        <v>-3.1366611300577045E-2</v>
      </c>
      <c r="L784" s="57">
        <f t="shared" si="108"/>
        <v>1.992616260317917E-3</v>
      </c>
      <c r="M784" s="57">
        <f t="shared" si="108"/>
        <v>-4.1844050882002139E-2</v>
      </c>
      <c r="N784" s="57">
        <f t="shared" si="108"/>
        <v>-3.1375868402963358E-2</v>
      </c>
      <c r="O784" s="57">
        <f t="shared" si="102"/>
        <v>-2.6341807233058744E-2</v>
      </c>
      <c r="Y784" s="61">
        <v>44025</v>
      </c>
      <c r="Z784" s="57">
        <f t="shared" si="103"/>
        <v>-4.3784368374078744E-2</v>
      </c>
      <c r="AA784" s="57">
        <f t="shared" si="104"/>
        <v>-3.3378826863719652E-2</v>
      </c>
      <c r="AB784" s="57">
        <f t="shared" si="105"/>
        <v>1.671543682978172E-3</v>
      </c>
      <c r="AC784" s="57">
        <f t="shared" si="106"/>
        <v>-4.332283677406714E-2</v>
      </c>
      <c r="AD784" s="57">
        <f t="shared" si="107"/>
        <v>-3.2355226444195806E-2</v>
      </c>
    </row>
    <row r="785" spans="1:30" x14ac:dyDescent="0.35">
      <c r="A785" s="61">
        <v>44022</v>
      </c>
      <c r="B785">
        <v>104.79</v>
      </c>
      <c r="C785">
        <v>102.98</v>
      </c>
      <c r="D785">
        <v>85.23</v>
      </c>
      <c r="E785">
        <v>55.88</v>
      </c>
      <c r="F785">
        <v>213.67</v>
      </c>
      <c r="I785" s="61">
        <v>44022</v>
      </c>
      <c r="J785" s="57">
        <f t="shared" si="108"/>
        <v>-2.858778390654809E-3</v>
      </c>
      <c r="K785" s="57">
        <f t="shared" si="108"/>
        <v>0.10247308045054235</v>
      </c>
      <c r="L785" s="57">
        <f t="shared" si="108"/>
        <v>2.9650323500940923E-2</v>
      </c>
      <c r="M785" s="57">
        <f t="shared" si="108"/>
        <v>-2.4395765281207866E-2</v>
      </c>
      <c r="N785" s="57">
        <f t="shared" si="108"/>
        <v>-3.0374564814564737E-3</v>
      </c>
      <c r="O785" s="57">
        <f t="shared" si="102"/>
        <v>5.7104910320522978E-2</v>
      </c>
      <c r="Y785" s="61">
        <v>44022</v>
      </c>
      <c r="Z785" s="57">
        <f t="shared" si="103"/>
        <v>-5.0415119532746071E-3</v>
      </c>
      <c r="AA785" s="57">
        <f t="shared" si="104"/>
        <v>0.10046086488739973</v>
      </c>
      <c r="AB785" s="57">
        <f t="shared" si="105"/>
        <v>2.9329250923601179E-2</v>
      </c>
      <c r="AC785" s="57">
        <f t="shared" si="106"/>
        <v>-2.5874551173272864E-2</v>
      </c>
      <c r="AD785" s="57">
        <f t="shared" si="107"/>
        <v>-4.0168145226889187E-3</v>
      </c>
    </row>
    <row r="786" spans="1:30" x14ac:dyDescent="0.35">
      <c r="A786" s="61">
        <v>44021</v>
      </c>
      <c r="B786">
        <v>105.09</v>
      </c>
      <c r="C786">
        <v>92.95</v>
      </c>
      <c r="D786">
        <v>82.74</v>
      </c>
      <c r="E786">
        <v>57.26</v>
      </c>
      <c r="F786">
        <v>214.32</v>
      </c>
      <c r="I786" s="61">
        <v>44021</v>
      </c>
      <c r="J786" s="57">
        <f t="shared" si="108"/>
        <v>2.8276914153221311E-2</v>
      </c>
      <c r="K786" s="57">
        <f t="shared" si="108"/>
        <v>2.0543084260817093E-2</v>
      </c>
      <c r="L786" s="57">
        <f t="shared" si="108"/>
        <v>-4.2705643559422184E-2</v>
      </c>
      <c r="M786" s="57">
        <f t="shared" si="108"/>
        <v>6.9229913700288997E-2</v>
      </c>
      <c r="N786" s="57">
        <f t="shared" si="108"/>
        <v>6.9765002616409182E-3</v>
      </c>
      <c r="O786" s="57">
        <f t="shared" si="102"/>
        <v>9.1647590948102445E-3</v>
      </c>
      <c r="Y786" s="61">
        <v>44021</v>
      </c>
      <c r="Z786" s="57">
        <f t="shared" si="103"/>
        <v>2.6094180590601514E-2</v>
      </c>
      <c r="AA786" s="57">
        <f t="shared" si="104"/>
        <v>1.8530868697674483E-2</v>
      </c>
      <c r="AB786" s="57">
        <f t="shared" si="105"/>
        <v>-4.3026716136761928E-2</v>
      </c>
      <c r="AC786" s="57">
        <f t="shared" si="106"/>
        <v>6.7751127808223996E-2</v>
      </c>
      <c r="AD786" s="57">
        <f t="shared" si="107"/>
        <v>5.9971422204084732E-3</v>
      </c>
    </row>
    <row r="787" spans="1:30" x14ac:dyDescent="0.35">
      <c r="A787" s="61">
        <v>44020</v>
      </c>
      <c r="B787">
        <v>102.16</v>
      </c>
      <c r="C787">
        <v>91.06</v>
      </c>
      <c r="D787">
        <v>86.35</v>
      </c>
      <c r="E787">
        <v>53.43</v>
      </c>
      <c r="F787">
        <v>212.83</v>
      </c>
      <c r="I787" s="61">
        <v>44020</v>
      </c>
      <c r="J787" s="57">
        <f t="shared" si="108"/>
        <v>3.4252651567206228E-2</v>
      </c>
      <c r="K787" s="57">
        <f t="shared" si="108"/>
        <v>-1.7418250081866222E-2</v>
      </c>
      <c r="L787" s="57">
        <f t="shared" si="108"/>
        <v>4.6333836112129833E-4</v>
      </c>
      <c r="M787" s="57">
        <f t="shared" si="108"/>
        <v>9.4021000997838722E-3</v>
      </c>
      <c r="N787" s="57">
        <f t="shared" si="108"/>
        <v>2.1754443927760391E-2</v>
      </c>
      <c r="O787" s="57">
        <f t="shared" si="102"/>
        <v>-7.5370296309162704E-4</v>
      </c>
      <c r="Y787" s="61">
        <v>44020</v>
      </c>
      <c r="Z787" s="57">
        <f t="shared" si="103"/>
        <v>3.2069918004586431E-2</v>
      </c>
      <c r="AA787" s="57">
        <f t="shared" si="104"/>
        <v>-1.9430465645008832E-2</v>
      </c>
      <c r="AB787" s="57">
        <f t="shared" si="105"/>
        <v>1.4226578378155326E-4</v>
      </c>
      <c r="AC787" s="57">
        <f t="shared" si="106"/>
        <v>7.9233142077188724E-3</v>
      </c>
      <c r="AD787" s="57">
        <f t="shared" si="107"/>
        <v>2.0775085886527947E-2</v>
      </c>
    </row>
    <row r="788" spans="1:30" x14ac:dyDescent="0.35">
      <c r="A788" s="61">
        <v>44019</v>
      </c>
      <c r="B788">
        <v>98.72</v>
      </c>
      <c r="C788">
        <v>92.66</v>
      </c>
      <c r="D788">
        <v>86.31</v>
      </c>
      <c r="E788">
        <v>52.93</v>
      </c>
      <c r="F788">
        <v>208.25</v>
      </c>
      <c r="I788" s="61">
        <v>44019</v>
      </c>
      <c r="J788" s="57">
        <f t="shared" si="108"/>
        <v>3.3483872794035376E-3</v>
      </c>
      <c r="K788" s="57">
        <f t="shared" si="108"/>
        <v>1.3253860501947172E-2</v>
      </c>
      <c r="L788" s="57">
        <f t="shared" si="108"/>
        <v>-2.5847733589925304E-2</v>
      </c>
      <c r="M788" s="57">
        <f t="shared" si="108"/>
        <v>-8.8404600962529133E-3</v>
      </c>
      <c r="N788" s="57">
        <f t="shared" si="108"/>
        <v>-1.1696039763191187E-2</v>
      </c>
      <c r="O788" s="57">
        <f t="shared" si="102"/>
        <v>9.4309693471119553E-4</v>
      </c>
      <c r="Y788" s="61">
        <v>44019</v>
      </c>
      <c r="Z788" s="57">
        <f t="shared" si="103"/>
        <v>1.1656537167837396E-3</v>
      </c>
      <c r="AA788" s="57">
        <f t="shared" si="104"/>
        <v>1.1241644938804564E-2</v>
      </c>
      <c r="AB788" s="57">
        <f t="shared" si="105"/>
        <v>-2.6168806167265048E-2</v>
      </c>
      <c r="AC788" s="57">
        <f t="shared" si="106"/>
        <v>-1.0319245988317913E-2</v>
      </c>
      <c r="AD788" s="57">
        <f t="shared" si="107"/>
        <v>-1.2675397804423633E-2</v>
      </c>
    </row>
    <row r="789" spans="1:30" x14ac:dyDescent="0.35">
      <c r="A789" s="61">
        <v>44018</v>
      </c>
      <c r="B789">
        <v>98.39</v>
      </c>
      <c r="C789">
        <v>91.44</v>
      </c>
      <c r="D789">
        <v>88.57</v>
      </c>
      <c r="E789">
        <v>53.4</v>
      </c>
      <c r="F789">
        <v>210.7</v>
      </c>
      <c r="I789" s="61">
        <v>44018</v>
      </c>
      <c r="J789" s="57">
        <f t="shared" si="108"/>
        <v>2.3341762009405902E-2</v>
      </c>
      <c r="K789" s="57">
        <f t="shared" si="108"/>
        <v>0.126432539723354</v>
      </c>
      <c r="L789" s="57">
        <f t="shared" si="108"/>
        <v>2.9398483407807679E-3</v>
      </c>
      <c r="M789" s="57">
        <f t="shared" si="108"/>
        <v>2.0049848864149244E-2</v>
      </c>
      <c r="N789" s="57">
        <f t="shared" si="108"/>
        <v>2.1297811922220342E-2</v>
      </c>
      <c r="O789" s="57">
        <f t="shared" si="102"/>
        <v>7.090248500289098E-2</v>
      </c>
      <c r="Y789" s="61">
        <v>44018</v>
      </c>
      <c r="Z789" s="57">
        <f t="shared" si="103"/>
        <v>2.1159028446786105E-2</v>
      </c>
      <c r="AA789" s="57">
        <f t="shared" si="104"/>
        <v>0.12442032416021138</v>
      </c>
      <c r="AB789" s="57">
        <f t="shared" si="105"/>
        <v>2.6187757634410229E-3</v>
      </c>
      <c r="AC789" s="57">
        <f t="shared" si="106"/>
        <v>1.8571062972084246E-2</v>
      </c>
      <c r="AD789" s="57">
        <f t="shared" si="107"/>
        <v>2.0318453880987897E-2</v>
      </c>
    </row>
    <row r="790" spans="1:30" x14ac:dyDescent="0.35">
      <c r="A790" s="61">
        <v>44014</v>
      </c>
      <c r="B790">
        <v>96.12</v>
      </c>
      <c r="C790">
        <v>80.58</v>
      </c>
      <c r="D790">
        <v>88.31</v>
      </c>
      <c r="E790">
        <v>52.34</v>
      </c>
      <c r="F790">
        <v>206.26</v>
      </c>
      <c r="I790" s="61">
        <v>44014</v>
      </c>
      <c r="J790" s="57">
        <f t="shared" si="108"/>
        <v>8.5676002081118662E-3</v>
      </c>
      <c r="K790" s="57">
        <f t="shared" si="108"/>
        <v>7.6573923224112758E-2</v>
      </c>
      <c r="L790" s="57">
        <f t="shared" si="108"/>
        <v>7.8440690949584183E-3</v>
      </c>
      <c r="M790" s="57">
        <f t="shared" si="108"/>
        <v>-4.574922199735305E-3</v>
      </c>
      <c r="N790" s="57">
        <f t="shared" si="108"/>
        <v>7.5920162206791044E-3</v>
      </c>
      <c r="O790" s="57">
        <f t="shared" si="102"/>
        <v>4.243076847414614E-2</v>
      </c>
      <c r="Y790" s="61">
        <v>44014</v>
      </c>
      <c r="Z790" s="57">
        <f t="shared" si="103"/>
        <v>6.3848666454920681E-3</v>
      </c>
      <c r="AA790" s="57">
        <f t="shared" si="104"/>
        <v>7.4561707660970145E-2</v>
      </c>
      <c r="AB790" s="57">
        <f t="shared" si="105"/>
        <v>7.5229965176186733E-3</v>
      </c>
      <c r="AC790" s="57">
        <f t="shared" si="106"/>
        <v>-6.053708091800304E-3</v>
      </c>
      <c r="AD790" s="57">
        <f t="shared" si="107"/>
        <v>6.6126581794466593E-3</v>
      </c>
    </row>
    <row r="791" spans="1:30" x14ac:dyDescent="0.35">
      <c r="A791" s="61">
        <v>44013</v>
      </c>
      <c r="B791">
        <v>95.3</v>
      </c>
      <c r="C791">
        <v>74.64</v>
      </c>
      <c r="D791">
        <v>87.62</v>
      </c>
      <c r="E791">
        <v>52.58</v>
      </c>
      <c r="F791">
        <v>204.7</v>
      </c>
      <c r="I791" s="61">
        <v>44013</v>
      </c>
      <c r="J791" s="57">
        <f t="shared" si="108"/>
        <v>3.3634675391806578E-3</v>
      </c>
      <c r="K791" s="57">
        <f t="shared" si="108"/>
        <v>3.6149336057876895E-2</v>
      </c>
      <c r="L791" s="57">
        <f t="shared" si="108"/>
        <v>-1.8208023526307678E-2</v>
      </c>
      <c r="M791" s="57">
        <f t="shared" si="108"/>
        <v>-5.7039644098070598E-4</v>
      </c>
      <c r="N791" s="57">
        <f t="shared" si="108"/>
        <v>5.8303489427867471E-3</v>
      </c>
      <c r="O791" s="57">
        <f t="shared" si="102"/>
        <v>1.5128255902948317E-2</v>
      </c>
      <c r="Y791" s="61">
        <v>44013</v>
      </c>
      <c r="Z791" s="57">
        <f t="shared" si="103"/>
        <v>1.1807339765608597E-3</v>
      </c>
      <c r="AA791" s="57">
        <f t="shared" si="104"/>
        <v>3.4137120494734288E-2</v>
      </c>
      <c r="AB791" s="57">
        <f t="shared" si="105"/>
        <v>-1.8529096103647422E-2</v>
      </c>
      <c r="AC791" s="57">
        <f t="shared" si="106"/>
        <v>-2.0491823330457053E-3</v>
      </c>
      <c r="AD791" s="57">
        <f t="shared" si="107"/>
        <v>4.850990901554302E-3</v>
      </c>
    </row>
    <row r="792" spans="1:30" x14ac:dyDescent="0.35">
      <c r="A792" s="61">
        <v>44012</v>
      </c>
      <c r="B792">
        <v>94.98</v>
      </c>
      <c r="C792">
        <v>71.989999999999995</v>
      </c>
      <c r="D792">
        <v>89.23</v>
      </c>
      <c r="E792">
        <v>52.61</v>
      </c>
      <c r="F792">
        <v>203.51</v>
      </c>
      <c r="I792" s="61">
        <v>44012</v>
      </c>
      <c r="J792" s="57">
        <f t="shared" si="108"/>
        <v>3.1877766071935494E-2</v>
      </c>
      <c r="K792" s="57">
        <f t="shared" si="108"/>
        <v>6.7515583280984726E-2</v>
      </c>
      <c r="L792" s="57">
        <f t="shared" si="108"/>
        <v>1.7637540311565909E-2</v>
      </c>
      <c r="M792" s="57">
        <f t="shared" si="108"/>
        <v>4.5298832020669179E-2</v>
      </c>
      <c r="N792" s="57">
        <f t="shared" si="108"/>
        <v>2.5228356291608842E-2</v>
      </c>
      <c r="O792" s="57">
        <f t="shared" si="102"/>
        <v>4.7003860393322126E-2</v>
      </c>
      <c r="Y792" s="61">
        <v>44012</v>
      </c>
      <c r="Z792" s="57">
        <f t="shared" si="103"/>
        <v>2.9695032509315697E-2</v>
      </c>
      <c r="AA792" s="57">
        <f t="shared" si="104"/>
        <v>6.5503367717842112E-2</v>
      </c>
      <c r="AB792" s="57">
        <f t="shared" si="105"/>
        <v>1.7316467734226165E-2</v>
      </c>
      <c r="AC792" s="57">
        <f t="shared" si="106"/>
        <v>4.3820046128604177E-2</v>
      </c>
      <c r="AD792" s="57">
        <f t="shared" si="107"/>
        <v>2.4248998250376397E-2</v>
      </c>
    </row>
    <row r="793" spans="1:30" x14ac:dyDescent="0.35">
      <c r="A793" s="61">
        <v>44011</v>
      </c>
      <c r="B793">
        <v>92</v>
      </c>
      <c r="C793">
        <v>67.290000000000006</v>
      </c>
      <c r="D793">
        <v>87.67</v>
      </c>
      <c r="E793">
        <v>50.28</v>
      </c>
      <c r="F793">
        <v>198.44</v>
      </c>
      <c r="I793" s="61">
        <v>44011</v>
      </c>
      <c r="J793" s="57">
        <f t="shared" si="108"/>
        <v>4.9033059285207153E-3</v>
      </c>
      <c r="K793" s="57">
        <f t="shared" si="108"/>
        <v>5.0441102678854738E-2</v>
      </c>
      <c r="L793" s="57">
        <f t="shared" si="108"/>
        <v>1.3897886361008535E-2</v>
      </c>
      <c r="M793" s="57">
        <f t="shared" si="108"/>
        <v>3.5863756312276532E-3</v>
      </c>
      <c r="N793" s="57">
        <f t="shared" si="108"/>
        <v>1.0689870522190522E-2</v>
      </c>
      <c r="O793" s="57">
        <f t="shared" si="102"/>
        <v>3.0160832532102503E-2</v>
      </c>
      <c r="Y793" s="61">
        <v>44011</v>
      </c>
      <c r="Z793" s="57">
        <f t="shared" si="103"/>
        <v>2.7205723659009173E-3</v>
      </c>
      <c r="AA793" s="57">
        <f t="shared" si="104"/>
        <v>4.8428887115712131E-2</v>
      </c>
      <c r="AB793" s="57">
        <f t="shared" si="105"/>
        <v>1.357681378366879E-2</v>
      </c>
      <c r="AC793" s="57">
        <f t="shared" si="106"/>
        <v>2.1075897391626538E-3</v>
      </c>
      <c r="AD793" s="57">
        <f t="shared" si="107"/>
        <v>9.7105124809580765E-3</v>
      </c>
    </row>
    <row r="794" spans="1:30" x14ac:dyDescent="0.35">
      <c r="A794" s="61">
        <v>44008</v>
      </c>
      <c r="B794">
        <v>91.55</v>
      </c>
      <c r="C794">
        <v>63.98</v>
      </c>
      <c r="D794">
        <v>86.46</v>
      </c>
      <c r="E794">
        <v>50.1</v>
      </c>
      <c r="F794">
        <v>196.33</v>
      </c>
      <c r="I794" s="61">
        <v>44008</v>
      </c>
      <c r="J794" s="57">
        <f t="shared" si="108"/>
        <v>-3.5938434495362589E-2</v>
      </c>
      <c r="K794" s="57">
        <f t="shared" si="108"/>
        <v>-2.6984907754113066E-2</v>
      </c>
      <c r="L794" s="57">
        <f t="shared" si="108"/>
        <v>-3.1311261686206404E-2</v>
      </c>
      <c r="M794" s="57">
        <f t="shared" si="108"/>
        <v>-3.5875649765408461E-2</v>
      </c>
      <c r="N794" s="57">
        <f t="shared" si="108"/>
        <v>-2.0219006272960499E-2</v>
      </c>
      <c r="O794" s="57">
        <f t="shared" si="102"/>
        <v>-2.9836746491580069E-2</v>
      </c>
      <c r="Y794" s="61">
        <v>44008</v>
      </c>
      <c r="Z794" s="57">
        <f t="shared" si="103"/>
        <v>-3.8121168057982387E-2</v>
      </c>
      <c r="AA794" s="57">
        <f t="shared" si="104"/>
        <v>-2.8997123317255676E-2</v>
      </c>
      <c r="AB794" s="57">
        <f t="shared" si="105"/>
        <v>-3.1632334263546148E-2</v>
      </c>
      <c r="AC794" s="57">
        <f t="shared" si="106"/>
        <v>-3.7354435657473463E-2</v>
      </c>
      <c r="AD794" s="57">
        <f t="shared" si="107"/>
        <v>-2.1198364314192943E-2</v>
      </c>
    </row>
    <row r="795" spans="1:30" x14ac:dyDescent="0.35">
      <c r="A795" s="61">
        <v>44007</v>
      </c>
      <c r="B795">
        <v>94.9</v>
      </c>
      <c r="C795">
        <v>65.73</v>
      </c>
      <c r="D795">
        <v>89.21</v>
      </c>
      <c r="E795">
        <v>51.93</v>
      </c>
      <c r="F795">
        <v>200.34</v>
      </c>
      <c r="I795" s="61">
        <v>44007</v>
      </c>
      <c r="J795" s="57">
        <f t="shared" si="108"/>
        <v>2.7129721129587579E-2</v>
      </c>
      <c r="K795" s="57">
        <f t="shared" si="108"/>
        <v>2.5735298094472777E-2</v>
      </c>
      <c r="L795" s="57">
        <f t="shared" si="108"/>
        <v>1.7755626198426237E-2</v>
      </c>
      <c r="M795" s="57">
        <f t="shared" si="108"/>
        <v>-8.8190755639007534E-3</v>
      </c>
      <c r="N795" s="57">
        <f t="shared" si="108"/>
        <v>1.2557299970457349E-2</v>
      </c>
      <c r="O795" s="57">
        <f t="shared" si="102"/>
        <v>2.2638163582252589E-2</v>
      </c>
      <c r="Y795" s="61">
        <v>44007</v>
      </c>
      <c r="Z795" s="57">
        <f t="shared" si="103"/>
        <v>2.4946987566967782E-2</v>
      </c>
      <c r="AA795" s="57">
        <f t="shared" si="104"/>
        <v>2.3723082531330167E-2</v>
      </c>
      <c r="AB795" s="57">
        <f t="shared" si="105"/>
        <v>1.7434553621086493E-2</v>
      </c>
      <c r="AC795" s="57">
        <f t="shared" si="106"/>
        <v>-1.0297861455965753E-2</v>
      </c>
      <c r="AD795" s="57">
        <f t="shared" si="107"/>
        <v>1.1577941929224903E-2</v>
      </c>
    </row>
    <row r="796" spans="1:30" x14ac:dyDescent="0.35">
      <c r="A796" s="61">
        <v>44006</v>
      </c>
      <c r="B796">
        <v>92.36</v>
      </c>
      <c r="C796">
        <v>64.06</v>
      </c>
      <c r="D796">
        <v>87.64</v>
      </c>
      <c r="E796">
        <v>52.39</v>
      </c>
      <c r="F796">
        <v>197.84</v>
      </c>
      <c r="I796" s="61">
        <v>44006</v>
      </c>
      <c r="J796" s="57">
        <f t="shared" si="108"/>
        <v>-2.2905850013402507E-2</v>
      </c>
      <c r="K796" s="57">
        <f t="shared" si="108"/>
        <v>-4.1733224556532576E-2</v>
      </c>
      <c r="L796" s="57">
        <f t="shared" si="108"/>
        <v>-4.2445504759289432E-2</v>
      </c>
      <c r="M796" s="57">
        <f t="shared" si="108"/>
        <v>-3.0083110810067329E-2</v>
      </c>
      <c r="N796" s="57">
        <f t="shared" si="108"/>
        <v>-2.0363430349121969E-2</v>
      </c>
      <c r="O796" s="57">
        <f t="shared" si="102"/>
        <v>-3.6975488249803581E-2</v>
      </c>
      <c r="Y796" s="61">
        <v>44006</v>
      </c>
      <c r="Z796" s="57">
        <f t="shared" si="103"/>
        <v>-2.5088583576022304E-2</v>
      </c>
      <c r="AA796" s="57">
        <f t="shared" si="104"/>
        <v>-4.3745440119675183E-2</v>
      </c>
      <c r="AB796" s="57">
        <f t="shared" si="105"/>
        <v>-4.2766577336629176E-2</v>
      </c>
      <c r="AC796" s="57">
        <f t="shared" si="106"/>
        <v>-3.156189670213233E-2</v>
      </c>
      <c r="AD796" s="57">
        <f t="shared" si="107"/>
        <v>-2.1342788390354413E-2</v>
      </c>
    </row>
    <row r="797" spans="1:30" x14ac:dyDescent="0.35">
      <c r="A797" s="61">
        <v>44005</v>
      </c>
      <c r="B797">
        <v>94.5</v>
      </c>
      <c r="C797">
        <v>66.790000000000006</v>
      </c>
      <c r="D797">
        <v>91.44</v>
      </c>
      <c r="E797">
        <v>53.99</v>
      </c>
      <c r="F797">
        <v>201.91</v>
      </c>
      <c r="I797" s="61">
        <v>44005</v>
      </c>
      <c r="J797" s="57">
        <f t="shared" si="108"/>
        <v>-8.1151312189908457E-3</v>
      </c>
      <c r="K797" s="57">
        <f t="shared" si="108"/>
        <v>7.5143124842444852E-3</v>
      </c>
      <c r="L797" s="57">
        <f t="shared" si="108"/>
        <v>-1.639075928340963E-3</v>
      </c>
      <c r="M797" s="57">
        <f t="shared" si="108"/>
        <v>-1.4161156190052425E-2</v>
      </c>
      <c r="N797" s="57">
        <f t="shared" si="108"/>
        <v>6.6587405643273902E-3</v>
      </c>
      <c r="O797" s="57">
        <f t="shared" si="102"/>
        <v>1.5496617588586521E-3</v>
      </c>
      <c r="Y797" s="61">
        <v>44005</v>
      </c>
      <c r="Z797" s="57">
        <f t="shared" si="103"/>
        <v>-1.0297864781610645E-2</v>
      </c>
      <c r="AA797" s="57">
        <f t="shared" si="104"/>
        <v>5.5020969211018768E-3</v>
      </c>
      <c r="AB797" s="57">
        <f t="shared" si="105"/>
        <v>-1.9601485056807079E-3</v>
      </c>
      <c r="AC797" s="57">
        <f t="shared" si="106"/>
        <v>-1.5639942082117424E-2</v>
      </c>
      <c r="AD797" s="57">
        <f t="shared" si="107"/>
        <v>5.6793825230949451E-3</v>
      </c>
    </row>
    <row r="798" spans="1:30" x14ac:dyDescent="0.35">
      <c r="A798" s="61">
        <v>44004</v>
      </c>
      <c r="B798">
        <v>95.27</v>
      </c>
      <c r="C798">
        <v>66.290000000000006</v>
      </c>
      <c r="D798">
        <v>91.59</v>
      </c>
      <c r="E798">
        <v>54.76</v>
      </c>
      <c r="F798">
        <v>200.57</v>
      </c>
      <c r="I798" s="61">
        <v>44004</v>
      </c>
      <c r="J798" s="57">
        <f t="shared" si="108"/>
        <v>2.8317838536510369E-2</v>
      </c>
      <c r="K798" s="57">
        <f t="shared" si="108"/>
        <v>-6.6155706622149724E-3</v>
      </c>
      <c r="L798" s="57">
        <f t="shared" si="108"/>
        <v>1.0536811348206054E-2</v>
      </c>
      <c r="M798" s="57">
        <f t="shared" si="108"/>
        <v>9.7257395672788877E-3</v>
      </c>
      <c r="N798" s="57">
        <f t="shared" si="108"/>
        <v>2.7394819371331314E-2</v>
      </c>
      <c r="O798" s="57">
        <f t="shared" si="102"/>
        <v>5.9726073772244145E-3</v>
      </c>
      <c r="Y798" s="61">
        <v>44004</v>
      </c>
      <c r="Z798" s="57">
        <f t="shared" si="103"/>
        <v>2.6135104973890572E-2</v>
      </c>
      <c r="AA798" s="57">
        <f t="shared" si="104"/>
        <v>-8.6277862253575817E-3</v>
      </c>
      <c r="AB798" s="57">
        <f t="shared" si="105"/>
        <v>1.0215738770866309E-2</v>
      </c>
      <c r="AC798" s="57">
        <f t="shared" si="106"/>
        <v>8.2469536752138878E-3</v>
      </c>
      <c r="AD798" s="57">
        <f t="shared" si="107"/>
        <v>2.641546133009887E-2</v>
      </c>
    </row>
    <row r="799" spans="1:30" x14ac:dyDescent="0.35">
      <c r="A799" s="61">
        <v>44001</v>
      </c>
      <c r="B799">
        <v>92.61</v>
      </c>
      <c r="C799">
        <v>66.73</v>
      </c>
      <c r="D799">
        <v>90.63</v>
      </c>
      <c r="E799">
        <v>54.23</v>
      </c>
      <c r="F799">
        <v>195.15</v>
      </c>
      <c r="I799" s="61">
        <v>44001</v>
      </c>
      <c r="J799" s="57">
        <f t="shared" si="108"/>
        <v>4.653939889815265E-3</v>
      </c>
      <c r="K799" s="57">
        <f t="shared" si="108"/>
        <v>-2.9926701970356641E-3</v>
      </c>
      <c r="L799" s="57">
        <f t="shared" si="108"/>
        <v>-1.4350906311391649E-2</v>
      </c>
      <c r="M799" s="57">
        <f t="shared" si="108"/>
        <v>3.5097477609710931E-3</v>
      </c>
      <c r="N799" s="57">
        <f t="shared" si="108"/>
        <v>-5.9774873359773164E-3</v>
      </c>
      <c r="O799" s="57">
        <f t="shared" si="102"/>
        <v>-3.8619001562058852E-3</v>
      </c>
      <c r="Y799" s="61">
        <v>44001</v>
      </c>
      <c r="Z799" s="57">
        <f t="shared" si="103"/>
        <v>2.471206327195467E-3</v>
      </c>
      <c r="AA799" s="57">
        <f t="shared" si="104"/>
        <v>-5.0048857601782733E-3</v>
      </c>
      <c r="AB799" s="57">
        <f t="shared" si="105"/>
        <v>-1.4671978888731394E-2</v>
      </c>
      <c r="AC799" s="57">
        <f t="shared" si="106"/>
        <v>2.0309618689060942E-3</v>
      </c>
      <c r="AD799" s="57">
        <f t="shared" si="107"/>
        <v>-6.9568453772097614E-3</v>
      </c>
    </row>
    <row r="800" spans="1:30" x14ac:dyDescent="0.35">
      <c r="A800" s="61">
        <v>44000</v>
      </c>
      <c r="B800">
        <v>92.18</v>
      </c>
      <c r="C800">
        <v>66.930000000000007</v>
      </c>
      <c r="D800">
        <v>91.94</v>
      </c>
      <c r="E800">
        <v>54.04</v>
      </c>
      <c r="F800">
        <v>196.32</v>
      </c>
      <c r="I800" s="61">
        <v>44000</v>
      </c>
      <c r="J800" s="57">
        <f t="shared" si="108"/>
        <v>-1.9507971939322596E-3</v>
      </c>
      <c r="K800" s="57">
        <f t="shared" si="108"/>
        <v>1.2176024159727388E-2</v>
      </c>
      <c r="L800" s="57">
        <f t="shared" si="108"/>
        <v>4.3601551525858581E-3</v>
      </c>
      <c r="M800" s="57">
        <f t="shared" si="108"/>
        <v>-9.3931991870816415E-3</v>
      </c>
      <c r="N800" s="57">
        <f t="shared" si="108"/>
        <v>1.0651473091467795E-2</v>
      </c>
      <c r="O800" s="57">
        <f t="shared" si="102"/>
        <v>6.7956428244132011E-3</v>
      </c>
      <c r="Y800" s="61">
        <v>44000</v>
      </c>
      <c r="Z800" s="57">
        <f t="shared" si="103"/>
        <v>-4.1335307565520578E-3</v>
      </c>
      <c r="AA800" s="57">
        <f t="shared" si="104"/>
        <v>1.016380859658478E-2</v>
      </c>
      <c r="AB800" s="57">
        <f t="shared" si="105"/>
        <v>4.0390825752461132E-3</v>
      </c>
      <c r="AC800" s="57">
        <f t="shared" si="106"/>
        <v>-1.0871985079146641E-2</v>
      </c>
      <c r="AD800" s="57">
        <f t="shared" si="107"/>
        <v>9.6721150502353491E-3</v>
      </c>
    </row>
    <row r="801" spans="1:30" x14ac:dyDescent="0.35">
      <c r="A801" s="61">
        <v>43999</v>
      </c>
      <c r="B801">
        <v>92.36</v>
      </c>
      <c r="C801">
        <v>66.12</v>
      </c>
      <c r="D801">
        <v>91.54</v>
      </c>
      <c r="E801">
        <v>54.55</v>
      </c>
      <c r="F801">
        <v>194.24</v>
      </c>
      <c r="I801" s="61">
        <v>43999</v>
      </c>
      <c r="J801" s="57">
        <f t="shared" si="108"/>
        <v>1.8246887026818159E-2</v>
      </c>
      <c r="K801" s="57">
        <f t="shared" si="108"/>
        <v>9.726520449889392E-3</v>
      </c>
      <c r="L801" s="57">
        <f t="shared" si="108"/>
        <v>-2.6837845063489501E-2</v>
      </c>
      <c r="M801" s="57">
        <f t="shared" si="108"/>
        <v>1.6512250334662941E-3</v>
      </c>
      <c r="N801" s="57">
        <f t="shared" si="108"/>
        <v>3.4553037136792319E-3</v>
      </c>
      <c r="O801" s="57">
        <f t="shared" si="102"/>
        <v>2.8074063929206541E-3</v>
      </c>
      <c r="Y801" s="61">
        <v>43999</v>
      </c>
      <c r="Z801" s="57">
        <f t="shared" si="103"/>
        <v>1.6064153464198361E-2</v>
      </c>
      <c r="AA801" s="57">
        <f t="shared" si="104"/>
        <v>7.7143048867467836E-3</v>
      </c>
      <c r="AB801" s="57">
        <f t="shared" si="105"/>
        <v>-2.7158917640829245E-2</v>
      </c>
      <c r="AC801" s="57">
        <f t="shared" si="106"/>
        <v>1.724391414012949E-4</v>
      </c>
      <c r="AD801" s="57">
        <f t="shared" si="107"/>
        <v>2.4759456724467869E-3</v>
      </c>
    </row>
    <row r="802" spans="1:30" x14ac:dyDescent="0.35">
      <c r="A802" s="61">
        <v>43998</v>
      </c>
      <c r="B802">
        <v>90.69</v>
      </c>
      <c r="C802">
        <v>65.48</v>
      </c>
      <c r="D802">
        <v>94.03</v>
      </c>
      <c r="E802">
        <v>54.46</v>
      </c>
      <c r="F802">
        <v>193.57</v>
      </c>
      <c r="I802" s="61">
        <v>43998</v>
      </c>
      <c r="J802" s="57">
        <f t="shared" si="108"/>
        <v>-1.1511391709549476E-2</v>
      </c>
      <c r="K802" s="57">
        <f t="shared" si="108"/>
        <v>-8.8186674597093857E-3</v>
      </c>
      <c r="L802" s="57">
        <f t="shared" si="108"/>
        <v>3.0230089931602509E-2</v>
      </c>
      <c r="M802" s="57">
        <f t="shared" si="108"/>
        <v>-4.03152461013522E-3</v>
      </c>
      <c r="N802" s="57">
        <f t="shared" si="108"/>
        <v>2.4209699816466059E-2</v>
      </c>
      <c r="O802" s="57">
        <f t="shared" si="102"/>
        <v>6.1807345424987363E-4</v>
      </c>
      <c r="Y802" s="61">
        <v>43998</v>
      </c>
      <c r="Z802" s="57">
        <f t="shared" si="103"/>
        <v>-1.3694125272169275E-2</v>
      </c>
      <c r="AA802" s="57">
        <f t="shared" si="104"/>
        <v>-1.0830883022851994E-2</v>
      </c>
      <c r="AB802" s="57">
        <f t="shared" si="105"/>
        <v>2.9909017354262765E-2</v>
      </c>
      <c r="AC802" s="57">
        <f t="shared" si="106"/>
        <v>-5.5103105022002189E-3</v>
      </c>
      <c r="AD802" s="57">
        <f t="shared" si="107"/>
        <v>2.3230341775233615E-2</v>
      </c>
    </row>
    <row r="803" spans="1:30" x14ac:dyDescent="0.35">
      <c r="A803" s="61">
        <v>43997</v>
      </c>
      <c r="B803">
        <v>91.74</v>
      </c>
      <c r="C803">
        <v>66.06</v>
      </c>
      <c r="D803">
        <v>91.23</v>
      </c>
      <c r="E803">
        <v>54.68</v>
      </c>
      <c r="F803">
        <v>188.94</v>
      </c>
      <c r="I803" s="61">
        <v>43997</v>
      </c>
      <c r="J803" s="57">
        <f t="shared" si="108"/>
        <v>2.6621111455278089E-2</v>
      </c>
      <c r="K803" s="57">
        <f t="shared" si="108"/>
        <v>5.7799747836598046E-2</v>
      </c>
      <c r="L803" s="57">
        <f t="shared" si="108"/>
        <v>-1.2634957325270748E-2</v>
      </c>
      <c r="M803" s="57">
        <f t="shared" si="108"/>
        <v>2.1816357953787988E-2</v>
      </c>
      <c r="N803" s="57">
        <f t="shared" si="108"/>
        <v>6.3714774321423839E-3</v>
      </c>
      <c r="O803" s="57">
        <f t="shared" si="102"/>
        <v>3.2834469193118568E-2</v>
      </c>
      <c r="Y803" s="61">
        <v>43997</v>
      </c>
      <c r="Z803" s="57">
        <f t="shared" si="103"/>
        <v>2.4438377892658292E-2</v>
      </c>
      <c r="AA803" s="57">
        <f t="shared" si="104"/>
        <v>5.578753227345544E-2</v>
      </c>
      <c r="AB803" s="57">
        <f t="shared" si="105"/>
        <v>-1.2956029902610494E-2</v>
      </c>
      <c r="AC803" s="57">
        <f t="shared" si="106"/>
        <v>2.033757206172299E-2</v>
      </c>
      <c r="AD803" s="57">
        <f t="shared" si="107"/>
        <v>5.3921193909099389E-3</v>
      </c>
    </row>
    <row r="804" spans="1:30" x14ac:dyDescent="0.35">
      <c r="A804" s="61">
        <v>43994</v>
      </c>
      <c r="B804">
        <v>89.33</v>
      </c>
      <c r="C804">
        <v>62.35</v>
      </c>
      <c r="D804">
        <v>92.39</v>
      </c>
      <c r="E804">
        <v>53.5</v>
      </c>
      <c r="F804">
        <v>187.74</v>
      </c>
      <c r="I804" s="61">
        <v>43994</v>
      </c>
      <c r="J804" s="57">
        <f t="shared" si="108"/>
        <v>1.5455212027187236E-2</v>
      </c>
      <c r="K804" s="57">
        <f t="shared" si="108"/>
        <v>-3.9467428753126407E-2</v>
      </c>
      <c r="L804" s="57">
        <f t="shared" si="108"/>
        <v>3.3233692289353023E-2</v>
      </c>
      <c r="M804" s="57">
        <f t="shared" si="108"/>
        <v>1.2602442725736447E-2</v>
      </c>
      <c r="N804" s="57">
        <f t="shared" si="108"/>
        <v>7.860792863934641E-3</v>
      </c>
      <c r="O804" s="57">
        <f t="shared" si="102"/>
        <v>-8.7844559621796554E-3</v>
      </c>
      <c r="Y804" s="61">
        <v>43994</v>
      </c>
      <c r="Z804" s="57">
        <f t="shared" si="103"/>
        <v>1.3272478464567437E-2</v>
      </c>
      <c r="AA804" s="57">
        <f t="shared" si="104"/>
        <v>-4.1479644316269014E-2</v>
      </c>
      <c r="AB804" s="57">
        <f t="shared" si="105"/>
        <v>3.2912619712013279E-2</v>
      </c>
      <c r="AC804" s="57">
        <f t="shared" si="106"/>
        <v>1.1123656833671447E-2</v>
      </c>
      <c r="AD804" s="57">
        <f t="shared" si="107"/>
        <v>6.8814348227021959E-3</v>
      </c>
    </row>
    <row r="805" spans="1:30" x14ac:dyDescent="0.35">
      <c r="A805" s="61">
        <v>43993</v>
      </c>
      <c r="B805">
        <v>87.96</v>
      </c>
      <c r="C805">
        <v>64.86</v>
      </c>
      <c r="D805">
        <v>89.37</v>
      </c>
      <c r="E805">
        <v>52.83</v>
      </c>
      <c r="F805">
        <v>186.27</v>
      </c>
      <c r="I805" s="61">
        <v>43993</v>
      </c>
      <c r="J805" s="57">
        <f t="shared" si="108"/>
        <v>-6.2895801534478823E-2</v>
      </c>
      <c r="K805" s="57">
        <f t="shared" si="108"/>
        <v>-5.2264145807973887E-2</v>
      </c>
      <c r="L805" s="57">
        <f t="shared" si="108"/>
        <v>-8.7887498994390426E-2</v>
      </c>
      <c r="M805" s="57">
        <f t="shared" si="108"/>
        <v>-8.3661713563744231E-2</v>
      </c>
      <c r="N805" s="57">
        <f t="shared" si="108"/>
        <v>-5.5193981952866296E-2</v>
      </c>
      <c r="O805" s="57">
        <f t="shared" si="102"/>
        <v>-6.352242828034943E-2</v>
      </c>
      <c r="Y805" s="61">
        <v>43993</v>
      </c>
      <c r="Z805" s="57">
        <f t="shared" si="103"/>
        <v>-6.5078535097098628E-2</v>
      </c>
      <c r="AA805" s="57">
        <f t="shared" si="104"/>
        <v>-5.4276361371116494E-2</v>
      </c>
      <c r="AB805" s="57">
        <f t="shared" si="105"/>
        <v>-8.8208571571730177E-2</v>
      </c>
      <c r="AC805" s="57">
        <f t="shared" si="106"/>
        <v>-8.5140499455809232E-2</v>
      </c>
      <c r="AD805" s="57">
        <f t="shared" si="107"/>
        <v>-5.6173339994098744E-2</v>
      </c>
    </row>
    <row r="806" spans="1:30" x14ac:dyDescent="0.35">
      <c r="A806" s="61">
        <v>43992</v>
      </c>
      <c r="B806">
        <v>93.67</v>
      </c>
      <c r="C806">
        <v>68.34</v>
      </c>
      <c r="D806">
        <v>97.58</v>
      </c>
      <c r="E806">
        <v>57.44</v>
      </c>
      <c r="F806">
        <v>196.84</v>
      </c>
      <c r="I806" s="61">
        <v>43992</v>
      </c>
      <c r="J806" s="57">
        <f t="shared" si="108"/>
        <v>3.4870203171342193E-2</v>
      </c>
      <c r="K806" s="57">
        <f t="shared" si="108"/>
        <v>8.5974322132216258E-2</v>
      </c>
      <c r="L806" s="57">
        <f t="shared" si="108"/>
        <v>-3.9681766925440225E-2</v>
      </c>
      <c r="M806" s="57">
        <f t="shared" si="108"/>
        <v>1.844908692087795E-2</v>
      </c>
      <c r="N806" s="57">
        <f t="shared" si="108"/>
        <v>3.6420329821950002E-2</v>
      </c>
      <c r="O806" s="57">
        <f t="shared" si="102"/>
        <v>4.3647409900214394E-2</v>
      </c>
      <c r="Y806" s="61">
        <v>43992</v>
      </c>
      <c r="Z806" s="57">
        <f t="shared" si="103"/>
        <v>3.2687469608722396E-2</v>
      </c>
      <c r="AA806" s="57">
        <f t="shared" si="104"/>
        <v>8.3962106569073644E-2</v>
      </c>
      <c r="AB806" s="57">
        <f t="shared" si="105"/>
        <v>-4.0002839502779969E-2</v>
      </c>
      <c r="AC806" s="57">
        <f t="shared" si="106"/>
        <v>1.6970301028812952E-2</v>
      </c>
      <c r="AD806" s="57">
        <f t="shared" si="107"/>
        <v>3.5440971780717555E-2</v>
      </c>
    </row>
    <row r="807" spans="1:30" x14ac:dyDescent="0.35">
      <c r="A807" s="61">
        <v>43991</v>
      </c>
      <c r="B807">
        <v>90.46</v>
      </c>
      <c r="C807">
        <v>62.71</v>
      </c>
      <c r="D807">
        <v>101.53</v>
      </c>
      <c r="E807">
        <v>56.39</v>
      </c>
      <c r="F807">
        <v>189.8</v>
      </c>
      <c r="I807" s="61">
        <v>43991</v>
      </c>
      <c r="J807" s="57">
        <f t="shared" si="108"/>
        <v>2.7002929107481994E-2</v>
      </c>
      <c r="K807" s="57">
        <f t="shared" si="108"/>
        <v>-9.8382259734094216E-3</v>
      </c>
      <c r="L807" s="57">
        <f t="shared" si="108"/>
        <v>-1.6702053537281717E-2</v>
      </c>
      <c r="M807" s="57">
        <f t="shared" si="108"/>
        <v>6.2566122262655455E-2</v>
      </c>
      <c r="N807" s="57">
        <f t="shared" si="108"/>
        <v>7.6158608004735732E-3</v>
      </c>
      <c r="O807" s="57">
        <f t="shared" si="102"/>
        <v>-9.0011858190558556E-4</v>
      </c>
      <c r="Y807" s="61">
        <v>43991</v>
      </c>
      <c r="Z807" s="57">
        <f t="shared" si="103"/>
        <v>2.4820195544862197E-2</v>
      </c>
      <c r="AA807" s="57">
        <f t="shared" si="104"/>
        <v>-1.185044153655203E-2</v>
      </c>
      <c r="AB807" s="57">
        <f t="shared" si="105"/>
        <v>-1.7023126114621461E-2</v>
      </c>
      <c r="AC807" s="57">
        <f t="shared" si="106"/>
        <v>6.1087336370590453E-2</v>
      </c>
      <c r="AD807" s="57">
        <f t="shared" si="107"/>
        <v>6.6365027592411282E-3</v>
      </c>
    </row>
    <row r="808" spans="1:30" x14ac:dyDescent="0.35">
      <c r="A808" s="61">
        <v>43990</v>
      </c>
      <c r="B808">
        <v>88.05</v>
      </c>
      <c r="C808">
        <v>63.33</v>
      </c>
      <c r="D808">
        <v>103.24</v>
      </c>
      <c r="E808">
        <v>52.97</v>
      </c>
      <c r="F808">
        <v>188.36</v>
      </c>
      <c r="I808" s="61">
        <v>43990</v>
      </c>
      <c r="J808" s="57">
        <f t="shared" si="108"/>
        <v>-1.2976204643748556E-2</v>
      </c>
      <c r="K808" s="57">
        <f t="shared" si="108"/>
        <v>7.0143970236121955E-2</v>
      </c>
      <c r="L808" s="57">
        <f t="shared" si="108"/>
        <v>2.3818817784562806E-2</v>
      </c>
      <c r="M808" s="57">
        <f t="shared" si="108"/>
        <v>-2.4512126914578861E-3</v>
      </c>
      <c r="N808" s="57">
        <f t="shared" si="108"/>
        <v>6.1774613318623574E-3</v>
      </c>
      <c r="O808" s="57">
        <f t="shared" si="102"/>
        <v>3.8396638390336232E-2</v>
      </c>
      <c r="Y808" s="61">
        <v>43990</v>
      </c>
      <c r="Z808" s="57">
        <f t="shared" si="103"/>
        <v>-1.5158938206368353E-2</v>
      </c>
      <c r="AA808" s="57">
        <f t="shared" si="104"/>
        <v>6.8131754672979342E-2</v>
      </c>
      <c r="AB808" s="57">
        <f t="shared" si="105"/>
        <v>2.3497745207223062E-2</v>
      </c>
      <c r="AC808" s="57">
        <f t="shared" si="106"/>
        <v>-3.929998583522885E-3</v>
      </c>
      <c r="AD808" s="57">
        <f t="shared" si="107"/>
        <v>5.1981032906299124E-3</v>
      </c>
    </row>
    <row r="809" spans="1:30" x14ac:dyDescent="0.35">
      <c r="A809" s="61">
        <v>43987</v>
      </c>
      <c r="B809">
        <v>89.2</v>
      </c>
      <c r="C809">
        <v>59.04</v>
      </c>
      <c r="D809">
        <v>100.81</v>
      </c>
      <c r="E809">
        <v>53.1</v>
      </c>
      <c r="F809">
        <v>187.2</v>
      </c>
      <c r="I809" s="61">
        <v>43987</v>
      </c>
      <c r="J809" s="57">
        <f t="shared" si="108"/>
        <v>1.7301273985469493E-2</v>
      </c>
      <c r="K809" s="57">
        <f t="shared" si="108"/>
        <v>2.4171914843642069E-2</v>
      </c>
      <c r="L809" s="57">
        <f t="shared" si="108"/>
        <v>4.5976944150978978E-2</v>
      </c>
      <c r="M809" s="57">
        <f t="shared" si="108"/>
        <v>8.8906288822055094E-3</v>
      </c>
      <c r="N809" s="57">
        <f t="shared" si="108"/>
        <v>2.3128665253637163E-2</v>
      </c>
      <c r="O809" s="57">
        <f t="shared" si="102"/>
        <v>2.7102555812963738E-2</v>
      </c>
      <c r="Y809" s="61">
        <v>43987</v>
      </c>
      <c r="Z809" s="57">
        <f t="shared" si="103"/>
        <v>1.5118540422849696E-2</v>
      </c>
      <c r="AA809" s="57">
        <f t="shared" si="104"/>
        <v>2.2159699280499458E-2</v>
      </c>
      <c r="AB809" s="57">
        <f t="shared" si="105"/>
        <v>4.5655871573639234E-2</v>
      </c>
      <c r="AC809" s="57">
        <f t="shared" si="106"/>
        <v>7.4118429901405105E-3</v>
      </c>
      <c r="AD809" s="57">
        <f t="shared" si="107"/>
        <v>2.2149307212404719E-2</v>
      </c>
    </row>
    <row r="810" spans="1:30" x14ac:dyDescent="0.35">
      <c r="A810" s="61">
        <v>43986</v>
      </c>
      <c r="B810">
        <v>87.67</v>
      </c>
      <c r="C810">
        <v>57.63</v>
      </c>
      <c r="D810">
        <v>96.28</v>
      </c>
      <c r="E810">
        <v>52.63</v>
      </c>
      <c r="F810">
        <v>182.92</v>
      </c>
      <c r="I810" s="61">
        <v>43986</v>
      </c>
      <c r="J810" s="57">
        <f t="shared" si="108"/>
        <v>-2.2810219077002875E-4</v>
      </c>
      <c r="K810" s="57">
        <f t="shared" si="108"/>
        <v>-2.1118477356751743E-2</v>
      </c>
      <c r="L810" s="57">
        <f t="shared" si="108"/>
        <v>-9.3043160628858302E-3</v>
      </c>
      <c r="M810" s="57">
        <f t="shared" si="108"/>
        <v>-1.8982541766907675E-3</v>
      </c>
      <c r="N810" s="57">
        <f t="shared" si="108"/>
        <v>-1.3250981334266434E-2</v>
      </c>
      <c r="O810" s="57">
        <f t="shared" si="102"/>
        <v>-1.334242602617712E-2</v>
      </c>
      <c r="Y810" s="61">
        <v>43986</v>
      </c>
      <c r="Z810" s="57">
        <f t="shared" si="103"/>
        <v>-2.4108357533898267E-3</v>
      </c>
      <c r="AA810" s="57">
        <f t="shared" si="104"/>
        <v>-2.3130692919894353E-2</v>
      </c>
      <c r="AB810" s="57">
        <f t="shared" si="105"/>
        <v>-9.625388640225576E-3</v>
      </c>
      <c r="AC810" s="57">
        <f t="shared" si="106"/>
        <v>-3.3770400687557667E-3</v>
      </c>
      <c r="AD810" s="57">
        <f t="shared" si="107"/>
        <v>-1.423033937549888E-2</v>
      </c>
    </row>
    <row r="811" spans="1:30" x14ac:dyDescent="0.35">
      <c r="A811" s="61">
        <v>43985</v>
      </c>
      <c r="B811">
        <v>87.69</v>
      </c>
      <c r="C811">
        <v>58.86</v>
      </c>
      <c r="D811">
        <v>97.18</v>
      </c>
      <c r="E811">
        <v>52.73</v>
      </c>
      <c r="F811">
        <v>185.36</v>
      </c>
      <c r="I811" s="61">
        <v>43985</v>
      </c>
      <c r="J811" s="57">
        <f t="shared" si="108"/>
        <v>-6.3658280221418791E-3</v>
      </c>
      <c r="K811" s="57">
        <f t="shared" si="108"/>
        <v>1.5302221807675365E-3</v>
      </c>
      <c r="L811" s="57">
        <f t="shared" si="108"/>
        <v>2.5956530982348309E-2</v>
      </c>
      <c r="M811" s="57">
        <f t="shared" si="108"/>
        <v>-1.5244484549828055E-2</v>
      </c>
      <c r="N811" s="57">
        <f t="shared" si="108"/>
        <v>2.4306599052261297E-3</v>
      </c>
      <c r="O811" s="57">
        <f t="shared" si="102"/>
        <v>4.853313539476399E-3</v>
      </c>
      <c r="Y811" s="61">
        <v>43985</v>
      </c>
      <c r="Z811" s="57">
        <f t="shared" si="103"/>
        <v>-8.5485615847616762E-3</v>
      </c>
      <c r="AA811" s="57">
        <f t="shared" si="104"/>
        <v>-4.8199338237507237E-4</v>
      </c>
      <c r="AB811" s="57">
        <f t="shared" si="105"/>
        <v>2.5635458405008565E-2</v>
      </c>
      <c r="AC811" s="57">
        <f t="shared" si="106"/>
        <v>-1.6723270441893055E-2</v>
      </c>
      <c r="AD811" s="57">
        <f t="shared" si="107"/>
        <v>1.4513018639936844E-3</v>
      </c>
    </row>
    <row r="812" spans="1:30" x14ac:dyDescent="0.35">
      <c r="A812" s="61">
        <v>43984</v>
      </c>
      <c r="B812">
        <v>88.25</v>
      </c>
      <c r="C812">
        <v>58.77</v>
      </c>
      <c r="D812">
        <v>94.69</v>
      </c>
      <c r="E812">
        <v>53.54</v>
      </c>
      <c r="F812">
        <v>184.91</v>
      </c>
      <c r="I812" s="61">
        <v>43984</v>
      </c>
      <c r="J812" s="57">
        <f t="shared" si="108"/>
        <v>2.1552954857984056E-3</v>
      </c>
      <c r="K812" s="57">
        <f t="shared" si="108"/>
        <v>-1.8544024312701475E-2</v>
      </c>
      <c r="L812" s="57">
        <f t="shared" si="108"/>
        <v>2.0269522630320679E-2</v>
      </c>
      <c r="M812" s="57">
        <f t="shared" si="108"/>
        <v>-1.6795749026274516E-3</v>
      </c>
      <c r="N812" s="57">
        <f t="shared" si="108"/>
        <v>1.1312460878481178E-2</v>
      </c>
      <c r="O812" s="57">
        <f t="shared" si="102"/>
        <v>-4.1228992580610874E-3</v>
      </c>
      <c r="Y812" s="61">
        <v>43984</v>
      </c>
      <c r="Z812" s="57">
        <f t="shared" si="103"/>
        <v>-2.7438076821392418E-5</v>
      </c>
      <c r="AA812" s="57">
        <f t="shared" si="104"/>
        <v>-2.0556239875844085E-2</v>
      </c>
      <c r="AB812" s="57">
        <f t="shared" si="105"/>
        <v>1.9948450052980935E-2</v>
      </c>
      <c r="AC812" s="57">
        <f t="shared" si="106"/>
        <v>-3.1583607946924505E-3</v>
      </c>
      <c r="AD812" s="57">
        <f t="shared" si="107"/>
        <v>1.0333102837248732E-2</v>
      </c>
    </row>
    <row r="813" spans="1:30" x14ac:dyDescent="0.35">
      <c r="A813" s="61">
        <v>43983</v>
      </c>
      <c r="B813">
        <v>88.06</v>
      </c>
      <c r="C813">
        <v>59.87</v>
      </c>
      <c r="D813">
        <v>92.79</v>
      </c>
      <c r="E813">
        <v>53.63</v>
      </c>
      <c r="F813">
        <v>182.83</v>
      </c>
      <c r="I813" s="61">
        <v>43983</v>
      </c>
      <c r="J813" s="57">
        <f t="shared" si="108"/>
        <v>-7.8050280279174222E-3</v>
      </c>
      <c r="K813" s="57">
        <f t="shared" si="108"/>
        <v>7.2734142741844296E-2</v>
      </c>
      <c r="L813" s="57">
        <f t="shared" si="108"/>
        <v>1.1816496102668711E-2</v>
      </c>
      <c r="M813" s="57">
        <f t="shared" si="108"/>
        <v>-3.1648541729048445E-3</v>
      </c>
      <c r="N813" s="57">
        <f t="shared" si="108"/>
        <v>-2.2945814263472409E-3</v>
      </c>
      <c r="O813" s="57">
        <f t="shared" si="102"/>
        <v>3.7771216084492749E-2</v>
      </c>
      <c r="Y813" s="61">
        <v>43983</v>
      </c>
      <c r="Z813" s="57">
        <f t="shared" si="103"/>
        <v>-9.9877615905372211E-3</v>
      </c>
      <c r="AA813" s="57">
        <f t="shared" si="104"/>
        <v>7.0721927178701682E-2</v>
      </c>
      <c r="AB813" s="57">
        <f t="shared" si="105"/>
        <v>1.1495423525328965E-2</v>
      </c>
      <c r="AC813" s="57">
        <f t="shared" si="106"/>
        <v>-4.6436400649698438E-3</v>
      </c>
      <c r="AD813" s="57">
        <f t="shared" si="107"/>
        <v>-3.2739394675796859E-3</v>
      </c>
    </row>
    <row r="814" spans="1:30" x14ac:dyDescent="0.35">
      <c r="A814" s="61">
        <v>43980</v>
      </c>
      <c r="B814">
        <v>88.75</v>
      </c>
      <c r="C814">
        <v>55.67</v>
      </c>
      <c r="D814">
        <v>91.7</v>
      </c>
      <c r="E814">
        <v>53.8</v>
      </c>
      <c r="F814">
        <v>183.25</v>
      </c>
      <c r="I814" s="61">
        <v>43980</v>
      </c>
      <c r="J814" s="57">
        <f t="shared" si="108"/>
        <v>4.470275437393971E-2</v>
      </c>
      <c r="K814" s="57">
        <f t="shared" si="108"/>
        <v>3.5656030540379573E-2</v>
      </c>
      <c r="L814" s="57">
        <f t="shared" si="108"/>
        <v>9.0924655551634405E-3</v>
      </c>
      <c r="M814" s="57">
        <f t="shared" si="108"/>
        <v>3.9042290409855573E-2</v>
      </c>
      <c r="N814" s="57">
        <f t="shared" si="108"/>
        <v>1.0146803085724552E-2</v>
      </c>
      <c r="O814" s="57">
        <f t="shared" si="102"/>
        <v>3.081905741692165E-2</v>
      </c>
      <c r="Y814" s="61">
        <v>43980</v>
      </c>
      <c r="Z814" s="57">
        <f t="shared" si="103"/>
        <v>4.2520020811319913E-2</v>
      </c>
      <c r="AA814" s="57">
        <f t="shared" si="104"/>
        <v>3.3643814977236966E-2</v>
      </c>
      <c r="AB814" s="57">
        <f t="shared" si="105"/>
        <v>8.7713929778236947E-3</v>
      </c>
      <c r="AC814" s="57">
        <f t="shared" si="106"/>
        <v>3.7563504517790572E-2</v>
      </c>
      <c r="AD814" s="57">
        <f t="shared" si="107"/>
        <v>9.1674450444921059E-3</v>
      </c>
    </row>
    <row r="815" spans="1:30" x14ac:dyDescent="0.35">
      <c r="A815" s="61">
        <v>43979</v>
      </c>
      <c r="B815">
        <v>84.87</v>
      </c>
      <c r="C815">
        <v>53.72</v>
      </c>
      <c r="D815">
        <v>90.87</v>
      </c>
      <c r="E815">
        <v>51.74</v>
      </c>
      <c r="F815">
        <v>181.4</v>
      </c>
      <c r="I815" s="61">
        <v>43979</v>
      </c>
      <c r="J815" s="57">
        <f t="shared" si="108"/>
        <v>-4.4674421820406042E-3</v>
      </c>
      <c r="K815" s="57">
        <f t="shared" si="108"/>
        <v>-1.771264020071197E-2</v>
      </c>
      <c r="L815" s="57">
        <f t="shared" si="108"/>
        <v>-3.2800472506961657E-2</v>
      </c>
      <c r="M815" s="57">
        <f t="shared" si="108"/>
        <v>-1.9143004167257567E-2</v>
      </c>
      <c r="N815" s="57">
        <f t="shared" si="108"/>
        <v>-2.2576480501451672E-3</v>
      </c>
      <c r="O815" s="57">
        <f t="shared" si="102"/>
        <v>-1.7931396336825715E-2</v>
      </c>
      <c r="Y815" s="61">
        <v>43979</v>
      </c>
      <c r="Z815" s="57">
        <f t="shared" si="103"/>
        <v>-6.6501757446604023E-3</v>
      </c>
      <c r="AA815" s="57">
        <f t="shared" si="104"/>
        <v>-1.972485576385458E-2</v>
      </c>
      <c r="AB815" s="57">
        <f t="shared" si="105"/>
        <v>-3.3121545084301401E-2</v>
      </c>
      <c r="AC815" s="57">
        <f t="shared" si="106"/>
        <v>-2.0621790059322565E-2</v>
      </c>
      <c r="AD815" s="57">
        <f t="shared" si="107"/>
        <v>-3.2370060913776127E-3</v>
      </c>
    </row>
    <row r="816" spans="1:30" x14ac:dyDescent="0.35">
      <c r="A816" s="61">
        <v>43978</v>
      </c>
      <c r="B816">
        <v>85.25</v>
      </c>
      <c r="C816">
        <v>54.68</v>
      </c>
      <c r="D816">
        <v>93.9</v>
      </c>
      <c r="E816">
        <v>52.74</v>
      </c>
      <c r="F816">
        <v>181.81</v>
      </c>
      <c r="I816" s="61">
        <v>43978</v>
      </c>
      <c r="J816" s="57">
        <f t="shared" si="108"/>
        <v>-2.2386830646620462E-2</v>
      </c>
      <c r="K816" s="57">
        <f t="shared" si="108"/>
        <v>1.647296062082561E-3</v>
      </c>
      <c r="L816" s="57">
        <f t="shared" si="108"/>
        <v>6.4102783609192391E-3</v>
      </c>
      <c r="M816" s="57">
        <f t="shared" si="108"/>
        <v>-8.4962278290855332E-3</v>
      </c>
      <c r="N816" s="57">
        <f t="shared" si="108"/>
        <v>1.3209314486057953E-3</v>
      </c>
      <c r="O816" s="57">
        <f t="shared" si="102"/>
        <v>-2.5079634841726787E-3</v>
      </c>
      <c r="Y816" s="61">
        <v>43978</v>
      </c>
      <c r="Z816" s="57">
        <f t="shared" si="103"/>
        <v>-2.4569564209240259E-2</v>
      </c>
      <c r="AA816" s="57">
        <f t="shared" si="104"/>
        <v>-3.6491950106004784E-4</v>
      </c>
      <c r="AB816" s="57">
        <f t="shared" si="105"/>
        <v>6.0892057835794941E-3</v>
      </c>
      <c r="AC816" s="57">
        <f t="shared" si="106"/>
        <v>-9.975013721150533E-3</v>
      </c>
      <c r="AD816" s="57">
        <f t="shared" si="107"/>
        <v>3.4157340737335008E-4</v>
      </c>
    </row>
    <row r="817" spans="1:30" x14ac:dyDescent="0.35">
      <c r="A817" s="61">
        <v>43977</v>
      </c>
      <c r="B817">
        <v>87.18</v>
      </c>
      <c r="C817">
        <v>54.59</v>
      </c>
      <c r="D817">
        <v>93.3</v>
      </c>
      <c r="E817">
        <v>53.19</v>
      </c>
      <c r="F817">
        <v>181.57</v>
      </c>
      <c r="I817" s="61">
        <v>43977</v>
      </c>
      <c r="J817" s="57">
        <f t="shared" si="108"/>
        <v>-3.4719447588608572E-2</v>
      </c>
      <c r="K817" s="57">
        <f t="shared" si="108"/>
        <v>2.384228548052808E-3</v>
      </c>
      <c r="L817" s="57">
        <f t="shared" si="108"/>
        <v>3.29041559039632E-2</v>
      </c>
      <c r="M817" s="57">
        <f t="shared" si="108"/>
        <v>-3.6548918530113252E-2</v>
      </c>
      <c r="N817" s="57">
        <f t="shared" si="108"/>
        <v>-1.0627907640007586E-2</v>
      </c>
      <c r="O817" s="57">
        <f t="shared" si="102"/>
        <v>-5.4594530757200166E-5</v>
      </c>
      <c r="Y817" s="61">
        <v>43977</v>
      </c>
      <c r="Z817" s="57">
        <f t="shared" si="103"/>
        <v>-3.6902181151228369E-2</v>
      </c>
      <c r="AA817" s="57">
        <f t="shared" si="104"/>
        <v>3.7201298491019909E-4</v>
      </c>
      <c r="AB817" s="57">
        <f t="shared" si="105"/>
        <v>3.2583083326623456E-2</v>
      </c>
      <c r="AC817" s="57">
        <f t="shared" si="106"/>
        <v>-3.8027704422178253E-2</v>
      </c>
      <c r="AD817" s="57">
        <f t="shared" si="107"/>
        <v>-1.1607265681240032E-2</v>
      </c>
    </row>
    <row r="818" spans="1:30" x14ac:dyDescent="0.35">
      <c r="A818" s="61">
        <v>43973</v>
      </c>
      <c r="B818">
        <v>90.26</v>
      </c>
      <c r="C818">
        <v>54.46</v>
      </c>
      <c r="D818">
        <v>90.28</v>
      </c>
      <c r="E818">
        <v>55.17</v>
      </c>
      <c r="F818">
        <v>183.51</v>
      </c>
      <c r="I818" s="61">
        <v>43973</v>
      </c>
      <c r="J818" s="57">
        <f t="shared" si="108"/>
        <v>2.8202532052879939E-2</v>
      </c>
      <c r="K818" s="57">
        <f t="shared" si="108"/>
        <v>-1.2952840038725912E-2</v>
      </c>
      <c r="L818" s="57">
        <f t="shared" si="108"/>
        <v>-1.930731321783024E-2</v>
      </c>
      <c r="M818" s="57">
        <f t="shared" si="108"/>
        <v>9.470112661791966E-3</v>
      </c>
      <c r="N818" s="57">
        <f t="shared" si="108"/>
        <v>4.3603859632363547E-4</v>
      </c>
      <c r="O818" s="57">
        <f t="shared" si="102"/>
        <v>-4.8378056429452514E-3</v>
      </c>
      <c r="Y818" s="61">
        <v>43973</v>
      </c>
      <c r="Z818" s="57">
        <f t="shared" si="103"/>
        <v>2.6019798490260142E-2</v>
      </c>
      <c r="AA818" s="57">
        <f t="shared" si="104"/>
        <v>-1.496505560186852E-2</v>
      </c>
      <c r="AB818" s="57">
        <f t="shared" si="105"/>
        <v>-1.9628385795169984E-2</v>
      </c>
      <c r="AC818" s="57">
        <f t="shared" si="106"/>
        <v>7.9913267697269662E-3</v>
      </c>
      <c r="AD818" s="57">
        <f t="shared" si="107"/>
        <v>-5.4331944490880978E-4</v>
      </c>
    </row>
    <row r="819" spans="1:30" x14ac:dyDescent="0.35">
      <c r="A819" s="61">
        <v>43972</v>
      </c>
      <c r="B819">
        <v>87.75</v>
      </c>
      <c r="C819">
        <v>55.17</v>
      </c>
      <c r="D819">
        <v>92.04</v>
      </c>
      <c r="E819">
        <v>54.65</v>
      </c>
      <c r="F819">
        <v>183.43</v>
      </c>
      <c r="I819" s="61">
        <v>43972</v>
      </c>
      <c r="J819" s="57">
        <f t="shared" si="108"/>
        <v>-2.197890671877523E-2</v>
      </c>
      <c r="K819" s="57">
        <f t="shared" si="108"/>
        <v>1.4606796126510179E-2</v>
      </c>
      <c r="L819" s="57">
        <f t="shared" si="108"/>
        <v>-1.0376227986090746E-2</v>
      </c>
      <c r="M819" s="57">
        <f t="shared" si="108"/>
        <v>-3.1342623196543178E-2</v>
      </c>
      <c r="N819" s="57">
        <f t="shared" si="108"/>
        <v>-1.2083920645527038E-2</v>
      </c>
      <c r="O819" s="57">
        <f t="shared" si="102"/>
        <v>-8.1273212177774222E-4</v>
      </c>
      <c r="Y819" s="61">
        <v>43972</v>
      </c>
      <c r="Z819" s="57">
        <f t="shared" si="103"/>
        <v>-2.4161640281395027E-2</v>
      </c>
      <c r="AA819" s="57">
        <f t="shared" si="104"/>
        <v>1.2594580563367571E-2</v>
      </c>
      <c r="AB819" s="57">
        <f t="shared" si="105"/>
        <v>-1.0697300563430491E-2</v>
      </c>
      <c r="AC819" s="57">
        <f t="shared" si="106"/>
        <v>-3.2821409088608179E-2</v>
      </c>
      <c r="AD819" s="57">
        <f t="shared" si="107"/>
        <v>-1.3063278686759484E-2</v>
      </c>
    </row>
    <row r="820" spans="1:30" x14ac:dyDescent="0.35">
      <c r="A820" s="61">
        <v>43971</v>
      </c>
      <c r="B820">
        <v>89.7</v>
      </c>
      <c r="C820">
        <v>54.37</v>
      </c>
      <c r="D820">
        <v>93</v>
      </c>
      <c r="E820">
        <v>56.39</v>
      </c>
      <c r="F820">
        <v>185.66</v>
      </c>
      <c r="I820" s="61">
        <v>43971</v>
      </c>
      <c r="J820" s="57">
        <f t="shared" si="108"/>
        <v>1.8452368737142639E-2</v>
      </c>
      <c r="K820" s="57">
        <f t="shared" si="108"/>
        <v>9.2387944653868834E-3</v>
      </c>
      <c r="L820" s="57">
        <f t="shared" si="108"/>
        <v>3.7020983795258922E-2</v>
      </c>
      <c r="M820" s="57">
        <f t="shared" si="108"/>
        <v>1.6449503751947651E-2</v>
      </c>
      <c r="N820" s="57">
        <f t="shared" si="108"/>
        <v>1.0994180440698302E-2</v>
      </c>
      <c r="O820" s="57">
        <f t="shared" si="102"/>
        <v>1.760911674406106E-2</v>
      </c>
      <c r="Y820" s="61">
        <v>43971</v>
      </c>
      <c r="Z820" s="57">
        <f t="shared" si="103"/>
        <v>1.6269635174522842E-2</v>
      </c>
      <c r="AA820" s="57">
        <f t="shared" si="104"/>
        <v>7.2265789022442749E-3</v>
      </c>
      <c r="AB820" s="57">
        <f t="shared" si="105"/>
        <v>3.6699911217919177E-2</v>
      </c>
      <c r="AC820" s="57">
        <f t="shared" si="106"/>
        <v>1.4970717859882651E-2</v>
      </c>
      <c r="AD820" s="57">
        <f t="shared" si="107"/>
        <v>1.0014822399465856E-2</v>
      </c>
    </row>
    <row r="821" spans="1:30" x14ac:dyDescent="0.35">
      <c r="A821" s="61">
        <v>43970</v>
      </c>
      <c r="B821">
        <v>88.06</v>
      </c>
      <c r="C821">
        <v>53.87</v>
      </c>
      <c r="D821">
        <v>89.62</v>
      </c>
      <c r="E821">
        <v>55.47</v>
      </c>
      <c r="F821">
        <v>183.63</v>
      </c>
      <c r="I821" s="61">
        <v>43970</v>
      </c>
      <c r="J821" s="57">
        <f t="shared" si="108"/>
        <v>6.3796069640389879E-3</v>
      </c>
      <c r="K821" s="57">
        <f t="shared" si="108"/>
        <v>-6.8449069396977766E-3</v>
      </c>
      <c r="L821" s="57">
        <f t="shared" si="108"/>
        <v>-3.2170529661509489E-2</v>
      </c>
      <c r="M821" s="57">
        <f t="shared" si="108"/>
        <v>1.5991618273476952E-2</v>
      </c>
      <c r="N821" s="57">
        <f t="shared" si="108"/>
        <v>-6.9463566878066067E-3</v>
      </c>
      <c r="O821" s="57">
        <f t="shared" si="102"/>
        <v>-9.0597523262954602E-3</v>
      </c>
      <c r="Y821" s="61">
        <v>43970</v>
      </c>
      <c r="Z821" s="57">
        <f t="shared" si="103"/>
        <v>4.1968734014191898E-3</v>
      </c>
      <c r="AA821" s="57">
        <f t="shared" si="104"/>
        <v>-8.8571225028403859E-3</v>
      </c>
      <c r="AB821" s="57">
        <f t="shared" si="105"/>
        <v>-3.2491602238849233E-2</v>
      </c>
      <c r="AC821" s="57">
        <f t="shared" si="106"/>
        <v>1.4512832381411952E-2</v>
      </c>
      <c r="AD821" s="57">
        <f t="shared" si="107"/>
        <v>-7.9257147290390517E-3</v>
      </c>
    </row>
    <row r="822" spans="1:30" x14ac:dyDescent="0.35">
      <c r="A822" s="61">
        <v>43969</v>
      </c>
      <c r="B822">
        <v>87.5</v>
      </c>
      <c r="C822">
        <v>54.24</v>
      </c>
      <c r="D822">
        <v>92.55</v>
      </c>
      <c r="E822">
        <v>54.59</v>
      </c>
      <c r="F822">
        <v>184.91</v>
      </c>
      <c r="I822" s="61">
        <v>43969</v>
      </c>
      <c r="J822" s="57">
        <f t="shared" si="108"/>
        <v>3.0046921352296641E-2</v>
      </c>
      <c r="K822" s="57">
        <f t="shared" si="108"/>
        <v>1.7857617400006472E-2</v>
      </c>
      <c r="L822" s="57">
        <f t="shared" si="108"/>
        <v>3.7316530501838349E-2</v>
      </c>
      <c r="M822" s="57">
        <f t="shared" si="108"/>
        <v>7.1698073480656694E-3</v>
      </c>
      <c r="N822" s="57">
        <f t="shared" si="108"/>
        <v>9.5091324299999853E-3</v>
      </c>
      <c r="O822" s="57">
        <f t="shared" si="102"/>
        <v>2.4035110072933324E-2</v>
      </c>
      <c r="Y822" s="61">
        <v>43969</v>
      </c>
      <c r="Z822" s="57">
        <f t="shared" si="103"/>
        <v>2.7864187789676843E-2</v>
      </c>
      <c r="AA822" s="57">
        <f t="shared" si="104"/>
        <v>1.5845401836863861E-2</v>
      </c>
      <c r="AB822" s="57">
        <f t="shared" si="105"/>
        <v>3.6995457924498605E-2</v>
      </c>
      <c r="AC822" s="57">
        <f t="shared" si="106"/>
        <v>5.6910214560006705E-3</v>
      </c>
      <c r="AD822" s="57">
        <f t="shared" si="107"/>
        <v>8.5297743887675394E-3</v>
      </c>
    </row>
    <row r="823" spans="1:30" x14ac:dyDescent="0.35">
      <c r="A823" s="61">
        <v>43966</v>
      </c>
      <c r="B823">
        <v>84.91</v>
      </c>
      <c r="C823">
        <v>53.28</v>
      </c>
      <c r="D823">
        <v>89.16</v>
      </c>
      <c r="E823">
        <v>54.2</v>
      </c>
      <c r="F823">
        <v>183.16</v>
      </c>
      <c r="I823" s="61">
        <v>43966</v>
      </c>
      <c r="J823" s="57">
        <f t="shared" si="108"/>
        <v>5.5697725810901148E-2</v>
      </c>
      <c r="K823" s="57">
        <f t="shared" si="108"/>
        <v>-5.241494590838067E-3</v>
      </c>
      <c r="L823" s="57">
        <f t="shared" si="108"/>
        <v>-9.9325631042969462E-3</v>
      </c>
      <c r="M823" s="57">
        <f t="shared" si="108"/>
        <v>-5.7032626305888838E-3</v>
      </c>
      <c r="N823" s="57">
        <f t="shared" si="108"/>
        <v>1.446311884032798E-2</v>
      </c>
      <c r="O823" s="57">
        <f t="shared" si="102"/>
        <v>6.6959145394070397E-3</v>
      </c>
      <c r="Y823" s="61">
        <v>43966</v>
      </c>
      <c r="Z823" s="57">
        <f t="shared" si="103"/>
        <v>5.3514992248281351E-2</v>
      </c>
      <c r="AA823" s="57">
        <f t="shared" si="104"/>
        <v>-7.2537101539806755E-3</v>
      </c>
      <c r="AB823" s="57">
        <f t="shared" si="105"/>
        <v>-1.0253635681636692E-2</v>
      </c>
      <c r="AC823" s="57">
        <f t="shared" si="106"/>
        <v>-7.1820485226538828E-3</v>
      </c>
      <c r="AD823" s="57">
        <f t="shared" si="107"/>
        <v>1.3483760799095534E-2</v>
      </c>
    </row>
    <row r="824" spans="1:30" x14ac:dyDescent="0.35">
      <c r="A824" s="61">
        <v>43965</v>
      </c>
      <c r="B824">
        <v>80.31</v>
      </c>
      <c r="C824">
        <v>53.56</v>
      </c>
      <c r="D824">
        <v>90.05</v>
      </c>
      <c r="E824">
        <v>54.51</v>
      </c>
      <c r="F824">
        <v>180.53</v>
      </c>
      <c r="I824" s="61">
        <v>43965</v>
      </c>
      <c r="J824" s="57">
        <f t="shared" si="108"/>
        <v>3.1752715016025015E-2</v>
      </c>
      <c r="K824" s="57">
        <f t="shared" si="108"/>
        <v>1.5617967280593432E-2</v>
      </c>
      <c r="L824" s="57">
        <f t="shared" si="108"/>
        <v>1.5105182306431212E-2</v>
      </c>
      <c r="M824" s="57">
        <f t="shared" si="108"/>
        <v>4.3684891367607039E-2</v>
      </c>
      <c r="N824" s="57">
        <f t="shared" si="108"/>
        <v>4.3299723474105817E-3</v>
      </c>
      <c r="O824" s="57">
        <f t="shared" si="102"/>
        <v>1.9335514090455155E-2</v>
      </c>
      <c r="Y824" s="61">
        <v>43965</v>
      </c>
      <c r="Z824" s="57">
        <f t="shared" si="103"/>
        <v>2.9569981453405218E-2</v>
      </c>
      <c r="AA824" s="57">
        <f t="shared" si="104"/>
        <v>1.3605751717450824E-2</v>
      </c>
      <c r="AB824" s="57">
        <f t="shared" si="105"/>
        <v>1.4784109729091466E-2</v>
      </c>
      <c r="AC824" s="57">
        <f t="shared" si="106"/>
        <v>4.2206105475542037E-2</v>
      </c>
      <c r="AD824" s="57">
        <f t="shared" si="107"/>
        <v>3.3506143061781367E-3</v>
      </c>
    </row>
    <row r="825" spans="1:30" x14ac:dyDescent="0.35">
      <c r="A825" s="61">
        <v>43964</v>
      </c>
      <c r="B825">
        <v>77.8</v>
      </c>
      <c r="C825">
        <v>52.73</v>
      </c>
      <c r="D825">
        <v>88.7</v>
      </c>
      <c r="E825">
        <v>52.18</v>
      </c>
      <c r="F825">
        <v>179.75</v>
      </c>
      <c r="I825" s="61">
        <v>43964</v>
      </c>
      <c r="J825" s="57">
        <f t="shared" si="108"/>
        <v>-2.9519369443240144E-3</v>
      </c>
      <c r="K825" s="57">
        <f t="shared" si="108"/>
        <v>-2.3058477797176808E-2</v>
      </c>
      <c r="L825" s="57">
        <f t="shared" si="108"/>
        <v>-2.6697914950378772E-2</v>
      </c>
      <c r="M825" s="57">
        <f t="shared" si="108"/>
        <v>-2.983041650631171E-2</v>
      </c>
      <c r="N825" s="57">
        <f t="shared" si="108"/>
        <v>-1.5237969440773162E-2</v>
      </c>
      <c r="O825" s="57">
        <f t="shared" si="102"/>
        <v>-1.9764710251246615E-2</v>
      </c>
      <c r="Y825" s="61">
        <v>43964</v>
      </c>
      <c r="Z825" s="57">
        <f t="shared" si="103"/>
        <v>-5.1346705069438125E-3</v>
      </c>
      <c r="AA825" s="57">
        <f t="shared" si="104"/>
        <v>-2.5070693360319418E-2</v>
      </c>
      <c r="AB825" s="57">
        <f t="shared" si="105"/>
        <v>-2.7018987527718516E-2</v>
      </c>
      <c r="AC825" s="57">
        <f t="shared" si="106"/>
        <v>-3.1309202398376708E-2</v>
      </c>
      <c r="AD825" s="57">
        <f t="shared" si="107"/>
        <v>-1.6217327482005606E-2</v>
      </c>
    </row>
    <row r="826" spans="1:30" x14ac:dyDescent="0.35">
      <c r="A826" s="61">
        <v>43963</v>
      </c>
      <c r="B826">
        <v>78.03</v>
      </c>
      <c r="C826">
        <v>53.96</v>
      </c>
      <c r="D826">
        <v>91.1</v>
      </c>
      <c r="E826">
        <v>53.76</v>
      </c>
      <c r="F826">
        <v>182.51</v>
      </c>
      <c r="I826" s="61">
        <v>43963</v>
      </c>
      <c r="J826" s="57">
        <f t="shared" si="108"/>
        <v>-3.3149421316552137E-2</v>
      </c>
      <c r="K826" s="57">
        <f t="shared" si="108"/>
        <v>-2.406294543780497E-3</v>
      </c>
      <c r="L826" s="57">
        <f t="shared" si="108"/>
        <v>-2.4612290229922021E-2</v>
      </c>
      <c r="M826" s="57">
        <f t="shared" si="108"/>
        <v>-3.6168325838908139E-2</v>
      </c>
      <c r="N826" s="57">
        <f t="shared" si="108"/>
        <v>-2.2912309013850708E-2</v>
      </c>
      <c r="O826" s="57">
        <f t="shared" si="102"/>
        <v>-1.5407531964089371E-2</v>
      </c>
      <c r="Y826" s="61">
        <v>43963</v>
      </c>
      <c r="Z826" s="57">
        <f t="shared" si="103"/>
        <v>-3.5332154879171934E-2</v>
      </c>
      <c r="AA826" s="57">
        <f t="shared" si="104"/>
        <v>-4.4185101069231063E-3</v>
      </c>
      <c r="AB826" s="57">
        <f t="shared" si="105"/>
        <v>-2.4933362807261765E-2</v>
      </c>
      <c r="AC826" s="57">
        <f t="shared" si="106"/>
        <v>-3.764711173097314E-2</v>
      </c>
      <c r="AD826" s="57">
        <f t="shared" si="107"/>
        <v>-2.3891667055083152E-2</v>
      </c>
    </row>
    <row r="827" spans="1:30" x14ac:dyDescent="0.35">
      <c r="A827" s="61">
        <v>43962</v>
      </c>
      <c r="B827">
        <v>80.66</v>
      </c>
      <c r="C827">
        <v>54.09</v>
      </c>
      <c r="D827">
        <v>93.37</v>
      </c>
      <c r="E827">
        <v>55.74</v>
      </c>
      <c r="F827">
        <v>186.74</v>
      </c>
      <c r="I827" s="61">
        <v>43962</v>
      </c>
      <c r="J827" s="57">
        <f t="shared" si="108"/>
        <v>3.1996683436743702E-2</v>
      </c>
      <c r="K827" s="57">
        <f t="shared" si="108"/>
        <v>-9.9338565242906244E-3</v>
      </c>
      <c r="L827" s="57">
        <f t="shared" si="108"/>
        <v>-2.2241967514107192E-2</v>
      </c>
      <c r="M827" s="57">
        <f t="shared" si="108"/>
        <v>4.6827613299575993E-2</v>
      </c>
      <c r="N827" s="57">
        <f t="shared" si="108"/>
        <v>1.1092677416991709E-2</v>
      </c>
      <c r="O827" s="57">
        <f t="shared" si="102"/>
        <v>-1.5857057216037216E-3</v>
      </c>
      <c r="Y827" s="61">
        <v>43962</v>
      </c>
      <c r="Z827" s="57">
        <f t="shared" si="103"/>
        <v>2.9813949874123905E-2</v>
      </c>
      <c r="AA827" s="57">
        <f t="shared" si="104"/>
        <v>-1.1946072087433233E-2</v>
      </c>
      <c r="AB827" s="57">
        <f t="shared" si="105"/>
        <v>-2.2563040091446936E-2</v>
      </c>
      <c r="AC827" s="57">
        <f t="shared" si="106"/>
        <v>4.5348827407510992E-2</v>
      </c>
      <c r="AD827" s="57">
        <f t="shared" si="107"/>
        <v>1.0113319375759263E-2</v>
      </c>
    </row>
    <row r="828" spans="1:30" x14ac:dyDescent="0.35">
      <c r="A828" s="61">
        <v>43959</v>
      </c>
      <c r="B828">
        <v>78.12</v>
      </c>
      <c r="C828">
        <v>54.63</v>
      </c>
      <c r="D828">
        <v>95.47</v>
      </c>
      <c r="E828">
        <v>53.19</v>
      </c>
      <c r="F828">
        <v>184.68</v>
      </c>
      <c r="I828" s="61">
        <v>43959</v>
      </c>
      <c r="J828" s="57">
        <f t="shared" si="108"/>
        <v>2.4622210562764153E-2</v>
      </c>
      <c r="K828" s="57">
        <f t="shared" si="108"/>
        <v>4.9339463826198922E-2</v>
      </c>
      <c r="L828" s="57">
        <f t="shared" si="108"/>
        <v>3.0091048185256663E-2</v>
      </c>
      <c r="M828" s="57">
        <f t="shared" si="108"/>
        <v>2.358869120898964E-2</v>
      </c>
      <c r="N828" s="57">
        <f t="shared" si="108"/>
        <v>5.8651194523980576E-3</v>
      </c>
      <c r="O828" s="57">
        <f t="shared" si="102"/>
        <v>3.7721403168226274E-2</v>
      </c>
      <c r="Y828" s="61">
        <v>43959</v>
      </c>
      <c r="Z828" s="57">
        <f t="shared" si="103"/>
        <v>2.2439477000144356E-2</v>
      </c>
      <c r="AA828" s="57">
        <f t="shared" si="104"/>
        <v>4.7327248263056315E-2</v>
      </c>
      <c r="AB828" s="57">
        <f t="shared" si="105"/>
        <v>2.9769975607916919E-2</v>
      </c>
      <c r="AC828" s="57">
        <f t="shared" si="106"/>
        <v>2.2109905316924642E-2</v>
      </c>
      <c r="AD828" s="57">
        <f t="shared" si="107"/>
        <v>4.8857614111656126E-3</v>
      </c>
    </row>
    <row r="829" spans="1:30" x14ac:dyDescent="0.35">
      <c r="A829" s="61">
        <v>43958</v>
      </c>
      <c r="B829">
        <v>76.22</v>
      </c>
      <c r="C829">
        <v>52</v>
      </c>
      <c r="D829">
        <v>92.64</v>
      </c>
      <c r="E829">
        <v>51.95</v>
      </c>
      <c r="F829">
        <v>183.6</v>
      </c>
      <c r="I829" s="61">
        <v>43958</v>
      </c>
      <c r="J829" s="57">
        <f t="shared" si="108"/>
        <v>2.3496136315696008E-2</v>
      </c>
      <c r="K829" s="57">
        <f t="shared" si="108"/>
        <v>-3.2638984528739925E-3</v>
      </c>
      <c r="L829" s="57">
        <f t="shared" si="108"/>
        <v>2.8355942202720089E-2</v>
      </c>
      <c r="M829" s="57">
        <f t="shared" si="108"/>
        <v>-4.0342000731610206E-3</v>
      </c>
      <c r="N829" s="57">
        <f t="shared" si="108"/>
        <v>5.7901510976589368E-3</v>
      </c>
      <c r="O829" s="57">
        <f t="shared" si="102"/>
        <v>9.493404234345592E-3</v>
      </c>
      <c r="Y829" s="61">
        <v>43958</v>
      </c>
      <c r="Z829" s="57">
        <f t="shared" si="103"/>
        <v>2.1313402753076211E-2</v>
      </c>
      <c r="AA829" s="57">
        <f t="shared" si="104"/>
        <v>-5.2761140160166014E-3</v>
      </c>
      <c r="AB829" s="57">
        <f t="shared" si="105"/>
        <v>2.8034869625380345E-2</v>
      </c>
      <c r="AC829" s="57">
        <f t="shared" si="106"/>
        <v>-5.5129859652260195E-3</v>
      </c>
      <c r="AD829" s="57">
        <f t="shared" si="107"/>
        <v>4.8107930564264918E-3</v>
      </c>
    </row>
    <row r="830" spans="1:30" x14ac:dyDescent="0.35">
      <c r="A830" s="61">
        <v>43957</v>
      </c>
      <c r="B830">
        <v>74.45</v>
      </c>
      <c r="C830">
        <v>52.17</v>
      </c>
      <c r="D830">
        <v>90.05</v>
      </c>
      <c r="E830">
        <v>52.16</v>
      </c>
      <c r="F830">
        <v>182.54</v>
      </c>
      <c r="I830" s="61">
        <v>43957</v>
      </c>
      <c r="J830" s="57">
        <f t="shared" si="108"/>
        <v>1.3659012817782992E-2</v>
      </c>
      <c r="K830" s="57">
        <f t="shared" si="108"/>
        <v>1.8572791559842504E-2</v>
      </c>
      <c r="L830" s="57">
        <f t="shared" si="108"/>
        <v>-3.1050925777464405E-2</v>
      </c>
      <c r="M830" s="57">
        <f t="shared" si="108"/>
        <v>-5.749880369244248E-4</v>
      </c>
      <c r="N830" s="57">
        <f t="shared" si="108"/>
        <v>9.7991425456522216E-3</v>
      </c>
      <c r="O830" s="57">
        <f t="shared" si="102"/>
        <v>5.5618468175613542E-3</v>
      </c>
      <c r="Y830" s="61">
        <v>43957</v>
      </c>
      <c r="Z830" s="57">
        <f t="shared" si="103"/>
        <v>1.1476279255163195E-2</v>
      </c>
      <c r="AA830" s="57">
        <f t="shared" si="104"/>
        <v>1.6560575996699894E-2</v>
      </c>
      <c r="AB830" s="57">
        <f t="shared" si="105"/>
        <v>-3.137199835480415E-2</v>
      </c>
      <c r="AC830" s="57">
        <f t="shared" si="106"/>
        <v>-2.0537739289894241E-3</v>
      </c>
      <c r="AD830" s="57">
        <f t="shared" si="107"/>
        <v>8.8197845044197757E-3</v>
      </c>
    </row>
    <row r="831" spans="1:30" x14ac:dyDescent="0.35">
      <c r="A831" s="61">
        <v>43956</v>
      </c>
      <c r="B831">
        <v>73.44</v>
      </c>
      <c r="C831">
        <v>51.21</v>
      </c>
      <c r="D831">
        <v>92.89</v>
      </c>
      <c r="E831">
        <v>52.19</v>
      </c>
      <c r="F831">
        <v>180.76</v>
      </c>
      <c r="I831" s="61">
        <v>43956</v>
      </c>
      <c r="J831" s="57">
        <f t="shared" si="108"/>
        <v>8.4781035649476571E-3</v>
      </c>
      <c r="K831" s="57">
        <f t="shared" si="108"/>
        <v>9.0232075525622461E-3</v>
      </c>
      <c r="L831" s="57">
        <f t="shared" si="108"/>
        <v>1.5732977912874178E-2</v>
      </c>
      <c r="M831" s="57">
        <f t="shared" si="108"/>
        <v>-7.0644685210332408E-3</v>
      </c>
      <c r="N831" s="57">
        <f t="shared" si="108"/>
        <v>1.0678633177299092E-2</v>
      </c>
      <c r="O831" s="57">
        <f t="shared" si="102"/>
        <v>9.9272135438344608E-3</v>
      </c>
      <c r="Y831" s="61">
        <v>43956</v>
      </c>
      <c r="Z831" s="57">
        <f t="shared" si="103"/>
        <v>6.295370002327859E-3</v>
      </c>
      <c r="AA831" s="57">
        <f t="shared" si="104"/>
        <v>7.0109919894196376E-3</v>
      </c>
      <c r="AB831" s="57">
        <f t="shared" si="105"/>
        <v>1.5411905335534432E-2</v>
      </c>
      <c r="AC831" s="57">
        <f t="shared" si="106"/>
        <v>-8.5432544130982398E-3</v>
      </c>
      <c r="AD831" s="57">
        <f t="shared" si="107"/>
        <v>9.6992751360666461E-3</v>
      </c>
    </row>
    <row r="832" spans="1:30" x14ac:dyDescent="0.35">
      <c r="A832" s="61">
        <v>43955</v>
      </c>
      <c r="B832">
        <v>72.819999999999993</v>
      </c>
      <c r="C832">
        <v>50.75</v>
      </c>
      <c r="D832">
        <v>91.44</v>
      </c>
      <c r="E832">
        <v>52.56</v>
      </c>
      <c r="F832">
        <v>178.84</v>
      </c>
      <c r="I832" s="61">
        <v>43955</v>
      </c>
      <c r="J832" s="57">
        <f t="shared" ref="J832:N882" si="109">LN(B832/B833)</f>
        <v>2.9686522564424569E-2</v>
      </c>
      <c r="K832" s="57">
        <f t="shared" si="109"/>
        <v>8.2097362187200609E-2</v>
      </c>
      <c r="L832" s="57">
        <f t="shared" si="109"/>
        <v>2.2115010079766274E-2</v>
      </c>
      <c r="M832" s="57">
        <f t="shared" si="109"/>
        <v>5.233525336451933E-2</v>
      </c>
      <c r="N832" s="57">
        <f t="shared" si="109"/>
        <v>2.416574402909161E-2</v>
      </c>
      <c r="O832" s="57">
        <f t="shared" si="102"/>
        <v>5.5157170243891926E-2</v>
      </c>
      <c r="Y832" s="61">
        <v>43955</v>
      </c>
      <c r="Z832" s="57">
        <f t="shared" si="103"/>
        <v>2.7503789001804772E-2</v>
      </c>
      <c r="AA832" s="57">
        <f t="shared" si="104"/>
        <v>8.0085146624057996E-2</v>
      </c>
      <c r="AB832" s="57">
        <f t="shared" si="105"/>
        <v>2.179393750242653E-2</v>
      </c>
      <c r="AC832" s="57">
        <f t="shared" si="106"/>
        <v>5.0856467472454328E-2</v>
      </c>
      <c r="AD832" s="57">
        <f t="shared" si="107"/>
        <v>2.3186385987859166E-2</v>
      </c>
    </row>
    <row r="833" spans="1:30" x14ac:dyDescent="0.35">
      <c r="A833" s="61">
        <v>43952</v>
      </c>
      <c r="B833">
        <v>70.69</v>
      </c>
      <c r="C833">
        <v>46.75</v>
      </c>
      <c r="D833">
        <v>89.44</v>
      </c>
      <c r="E833">
        <v>49.88</v>
      </c>
      <c r="F833">
        <v>174.57</v>
      </c>
      <c r="I833" s="61">
        <v>43952</v>
      </c>
      <c r="J833" s="57">
        <f t="shared" si="109"/>
        <v>-3.3113765620263746E-2</v>
      </c>
      <c r="K833" s="57">
        <f t="shared" si="109"/>
        <v>-0.10892634304531866</v>
      </c>
      <c r="L833" s="57">
        <f t="shared" si="109"/>
        <v>-2.822056764225132E-2</v>
      </c>
      <c r="M833" s="57">
        <f t="shared" si="109"/>
        <v>-4.9095612608292614E-2</v>
      </c>
      <c r="N833" s="57">
        <f t="shared" si="109"/>
        <v>-2.6232495218609143E-2</v>
      </c>
      <c r="O833" s="57">
        <f t="shared" si="102"/>
        <v>-7.0784736367841689E-2</v>
      </c>
      <c r="Y833" s="61">
        <v>43952</v>
      </c>
      <c r="Z833" s="57">
        <f t="shared" si="103"/>
        <v>-3.5296499182883544E-2</v>
      </c>
      <c r="AA833" s="57">
        <f t="shared" si="104"/>
        <v>-0.11093855860846127</v>
      </c>
      <c r="AB833" s="57">
        <f t="shared" si="105"/>
        <v>-2.8541640219591064E-2</v>
      </c>
      <c r="AC833" s="57">
        <f t="shared" si="106"/>
        <v>-5.0574398500357616E-2</v>
      </c>
      <c r="AD833" s="57">
        <f t="shared" si="107"/>
        <v>-2.7211853259841587E-2</v>
      </c>
    </row>
    <row r="834" spans="1:30" x14ac:dyDescent="0.35">
      <c r="A834" s="61">
        <v>43951</v>
      </c>
      <c r="B834">
        <v>73.069999999999993</v>
      </c>
      <c r="C834">
        <v>52.13</v>
      </c>
      <c r="D834">
        <v>92</v>
      </c>
      <c r="E834">
        <v>52.39</v>
      </c>
      <c r="F834">
        <v>179.21</v>
      </c>
      <c r="I834" s="61">
        <v>43951</v>
      </c>
      <c r="J834" s="57">
        <f t="shared" si="109"/>
        <v>-2.0856660680296568E-2</v>
      </c>
      <c r="K834" s="57">
        <f t="shared" si="109"/>
        <v>-2.3508191565838839E-2</v>
      </c>
      <c r="L834" s="57">
        <f t="shared" si="109"/>
        <v>-2.8080293153961766E-2</v>
      </c>
      <c r="M834" s="57">
        <f t="shared" si="109"/>
        <v>-2.3952111577349642E-2</v>
      </c>
      <c r="N834" s="57">
        <f t="shared" si="109"/>
        <v>9.9821376198091782E-3</v>
      </c>
      <c r="O834" s="57">
        <f t="shared" si="102"/>
        <v>-2.2889681594601027E-2</v>
      </c>
      <c r="Y834" s="61">
        <v>43951</v>
      </c>
      <c r="Z834" s="57">
        <f t="shared" si="103"/>
        <v>-2.3039394242916365E-2</v>
      </c>
      <c r="AA834" s="57">
        <f t="shared" si="104"/>
        <v>-2.5520407128981449E-2</v>
      </c>
      <c r="AB834" s="57">
        <f t="shared" si="105"/>
        <v>-2.840136573130151E-2</v>
      </c>
      <c r="AC834" s="57">
        <f t="shared" si="106"/>
        <v>-2.543089746941464E-2</v>
      </c>
      <c r="AD834" s="57">
        <f t="shared" si="107"/>
        <v>9.0027795785767323E-3</v>
      </c>
    </row>
    <row r="835" spans="1:30" x14ac:dyDescent="0.35">
      <c r="A835" s="61">
        <v>43950</v>
      </c>
      <c r="B835">
        <v>74.61</v>
      </c>
      <c r="C835">
        <v>53.37</v>
      </c>
      <c r="D835">
        <v>94.62</v>
      </c>
      <c r="E835">
        <v>53.66</v>
      </c>
      <c r="F835">
        <v>177.43</v>
      </c>
      <c r="I835" s="61">
        <v>43950</v>
      </c>
      <c r="J835" s="57">
        <f t="shared" si="109"/>
        <v>2.400929162401565E-2</v>
      </c>
      <c r="K835" s="57">
        <f t="shared" si="109"/>
        <v>4.0143004550244214E-2</v>
      </c>
      <c r="L835" s="57">
        <f t="shared" si="109"/>
        <v>5.1059700206320523E-2</v>
      </c>
      <c r="M835" s="57">
        <f t="shared" si="109"/>
        <v>-3.3895339704591861E-2</v>
      </c>
      <c r="N835" s="57">
        <f t="shared" si="109"/>
        <v>4.3895999977278416E-2</v>
      </c>
      <c r="O835" s="57">
        <f t="shared" si="102"/>
        <v>3.6956903374940432E-2</v>
      </c>
      <c r="Y835" s="61">
        <v>43950</v>
      </c>
      <c r="Z835" s="57">
        <f t="shared" si="103"/>
        <v>2.1826558061395853E-2</v>
      </c>
      <c r="AA835" s="57">
        <f t="shared" si="104"/>
        <v>3.8130788987101608E-2</v>
      </c>
      <c r="AB835" s="57">
        <f t="shared" si="105"/>
        <v>5.0738627628980779E-2</v>
      </c>
      <c r="AC835" s="57">
        <f t="shared" si="106"/>
        <v>-3.5374125596656862E-2</v>
      </c>
      <c r="AD835" s="57">
        <f t="shared" si="107"/>
        <v>4.2916641936045968E-2</v>
      </c>
    </row>
    <row r="836" spans="1:30" x14ac:dyDescent="0.35">
      <c r="A836" s="61">
        <v>43949</v>
      </c>
      <c r="B836">
        <v>72.84</v>
      </c>
      <c r="C836">
        <v>51.27</v>
      </c>
      <c r="D836">
        <v>89.91</v>
      </c>
      <c r="E836">
        <v>55.51</v>
      </c>
      <c r="F836">
        <v>169.81</v>
      </c>
      <c r="I836" s="61">
        <v>43949</v>
      </c>
      <c r="J836" s="57">
        <f t="shared" si="109"/>
        <v>-1.9441846821797757E-2</v>
      </c>
      <c r="K836" s="57">
        <f t="shared" si="109"/>
        <v>-3.7892018793925203E-2</v>
      </c>
      <c r="L836" s="57">
        <f t="shared" si="109"/>
        <v>2.2269244254893628E-3</v>
      </c>
      <c r="M836" s="57">
        <f t="shared" si="109"/>
        <v>-1.7500446635100832E-2</v>
      </c>
      <c r="N836" s="57">
        <f t="shared" si="109"/>
        <v>-2.466244929923821E-2</v>
      </c>
      <c r="O836" s="57">
        <f t="shared" ref="O836:O899" si="110">J836*$X$10+K836*$X$11+L836*$X$12+M836*$X$13+N836*$X$14</f>
        <v>-2.407145216383192E-2</v>
      </c>
      <c r="Y836" s="61">
        <v>43949</v>
      </c>
      <c r="Z836" s="57">
        <f t="shared" ref="Z836:Z899" si="111">J836-$R$4</f>
        <v>-2.1624580384417554E-2</v>
      </c>
      <c r="AA836" s="57">
        <f t="shared" ref="AA836:AA899" si="112">K836-$S$4</f>
        <v>-3.990423435706781E-2</v>
      </c>
      <c r="AB836" s="57">
        <f t="shared" ref="AB836:AB899" si="113">L836-$T$4</f>
        <v>1.9058518481496179E-3</v>
      </c>
      <c r="AC836" s="57">
        <f t="shared" ref="AC836:AC899" si="114">M836-$U$4</f>
        <v>-1.897923252716583E-2</v>
      </c>
      <c r="AD836" s="57">
        <f t="shared" ref="AD836:AD899" si="115">N836-$V$4</f>
        <v>-2.5641807340470654E-2</v>
      </c>
    </row>
    <row r="837" spans="1:30" x14ac:dyDescent="0.35">
      <c r="A837" s="61">
        <v>43948</v>
      </c>
      <c r="B837">
        <v>74.27</v>
      </c>
      <c r="C837">
        <v>53.25</v>
      </c>
      <c r="D837">
        <v>89.71</v>
      </c>
      <c r="E837">
        <v>56.49</v>
      </c>
      <c r="F837">
        <v>174.05</v>
      </c>
      <c r="I837" s="61">
        <v>43948</v>
      </c>
      <c r="J837" s="57">
        <f t="shared" si="109"/>
        <v>2.5500802289534264E-2</v>
      </c>
      <c r="K837" s="57">
        <f t="shared" si="109"/>
        <v>9.6738429314197405E-2</v>
      </c>
      <c r="L837" s="57">
        <f t="shared" si="109"/>
        <v>3.0559190993258888E-2</v>
      </c>
      <c r="M837" s="57">
        <f t="shared" si="109"/>
        <v>5.5028096610731173E-3</v>
      </c>
      <c r="N837" s="57">
        <f t="shared" si="109"/>
        <v>-2.868619293597077E-3</v>
      </c>
      <c r="O837" s="57">
        <f t="shared" si="110"/>
        <v>6.1150597952169261E-2</v>
      </c>
      <c r="Y837" s="61">
        <v>43948</v>
      </c>
      <c r="Z837" s="57">
        <f t="shared" si="111"/>
        <v>2.3318068726914467E-2</v>
      </c>
      <c r="AA837" s="57">
        <f t="shared" si="112"/>
        <v>9.4726213751054791E-2</v>
      </c>
      <c r="AB837" s="57">
        <f t="shared" si="113"/>
        <v>3.0238118415919144E-2</v>
      </c>
      <c r="AC837" s="57">
        <f t="shared" si="114"/>
        <v>4.0240237690081183E-3</v>
      </c>
      <c r="AD837" s="57">
        <f t="shared" si="115"/>
        <v>-3.8479773348295224E-3</v>
      </c>
    </row>
    <row r="838" spans="1:30" x14ac:dyDescent="0.35">
      <c r="A838" s="61">
        <v>43945</v>
      </c>
      <c r="B838">
        <v>72.400000000000006</v>
      </c>
      <c r="C838">
        <v>48.34</v>
      </c>
      <c r="D838">
        <v>87.01</v>
      </c>
      <c r="E838">
        <v>56.18</v>
      </c>
      <c r="F838">
        <v>174.55</v>
      </c>
      <c r="I838" s="61">
        <v>43945</v>
      </c>
      <c r="J838" s="57">
        <f t="shared" si="109"/>
        <v>1.9526422350355236E-2</v>
      </c>
      <c r="K838" s="57">
        <f t="shared" si="109"/>
        <v>2.7261071684965624E-2</v>
      </c>
      <c r="L838" s="57">
        <f t="shared" si="109"/>
        <v>2.4164329116285839E-3</v>
      </c>
      <c r="M838" s="57">
        <f t="shared" si="109"/>
        <v>4.9964415150442554E-3</v>
      </c>
      <c r="N838" s="57">
        <f t="shared" si="109"/>
        <v>1.809454808030856E-2</v>
      </c>
      <c r="O838" s="57">
        <f t="shared" si="110"/>
        <v>1.9094522036840884E-2</v>
      </c>
      <c r="Y838" s="61">
        <v>43945</v>
      </c>
      <c r="Z838" s="57">
        <f t="shared" si="111"/>
        <v>1.7343688787735439E-2</v>
      </c>
      <c r="AA838" s="57">
        <f t="shared" si="112"/>
        <v>2.5248856121823014E-2</v>
      </c>
      <c r="AB838" s="57">
        <f t="shared" si="113"/>
        <v>2.0953603342888389E-3</v>
      </c>
      <c r="AC838" s="57">
        <f t="shared" si="114"/>
        <v>3.5176556229792565E-3</v>
      </c>
      <c r="AD838" s="57">
        <f t="shared" si="115"/>
        <v>1.7115190039076116E-2</v>
      </c>
    </row>
    <row r="839" spans="1:30" x14ac:dyDescent="0.35">
      <c r="A839" s="61">
        <v>43944</v>
      </c>
      <c r="B839">
        <v>71</v>
      </c>
      <c r="C839">
        <v>47.04</v>
      </c>
      <c r="D839">
        <v>86.8</v>
      </c>
      <c r="E839">
        <v>55.9</v>
      </c>
      <c r="F839">
        <v>171.42</v>
      </c>
      <c r="I839" s="61">
        <v>43944</v>
      </c>
      <c r="J839" s="57">
        <f t="shared" si="109"/>
        <v>-7.5768567895563629E-3</v>
      </c>
      <c r="K839" s="57">
        <f t="shared" si="109"/>
        <v>-3.693690630868466E-2</v>
      </c>
      <c r="L839" s="57">
        <f t="shared" si="109"/>
        <v>2.7565398686184586E-2</v>
      </c>
      <c r="M839" s="57">
        <f t="shared" si="109"/>
        <v>-3.5771776450144117E-4</v>
      </c>
      <c r="N839" s="57">
        <f t="shared" si="109"/>
        <v>-1.2176181047882415E-2</v>
      </c>
      <c r="O839" s="57">
        <f t="shared" si="110"/>
        <v>-1.4534433198734847E-2</v>
      </c>
      <c r="Y839" s="61">
        <v>43944</v>
      </c>
      <c r="Z839" s="57">
        <f t="shared" si="111"/>
        <v>-9.7595903521761618E-3</v>
      </c>
      <c r="AA839" s="57">
        <f t="shared" si="112"/>
        <v>-3.8949121871827266E-2</v>
      </c>
      <c r="AB839" s="57">
        <f t="shared" si="113"/>
        <v>2.7244326108844842E-2</v>
      </c>
      <c r="AC839" s="57">
        <f t="shared" si="114"/>
        <v>-1.8365036565664403E-3</v>
      </c>
      <c r="AD839" s="57">
        <f t="shared" si="115"/>
        <v>-1.315553908911486E-2</v>
      </c>
    </row>
    <row r="840" spans="1:30" x14ac:dyDescent="0.35">
      <c r="A840" s="61">
        <v>43943</v>
      </c>
      <c r="B840">
        <v>71.540000000000006</v>
      </c>
      <c r="C840">
        <v>48.81</v>
      </c>
      <c r="D840">
        <v>84.44</v>
      </c>
      <c r="E840">
        <v>55.92</v>
      </c>
      <c r="F840">
        <v>173.52</v>
      </c>
      <c r="I840" s="61">
        <v>43943</v>
      </c>
      <c r="J840" s="57">
        <f t="shared" si="109"/>
        <v>5.9908495852464931E-2</v>
      </c>
      <c r="K840" s="57">
        <f t="shared" si="109"/>
        <v>6.4087895374635578E-2</v>
      </c>
      <c r="L840" s="57">
        <f t="shared" si="109"/>
        <v>3.3721885038475861E-2</v>
      </c>
      <c r="M840" s="57">
        <f t="shared" si="109"/>
        <v>5.5140758678799869E-2</v>
      </c>
      <c r="N840" s="57">
        <f t="shared" si="109"/>
        <v>3.3400890076695666E-2</v>
      </c>
      <c r="O840" s="57">
        <f t="shared" si="110"/>
        <v>5.5136836023153682E-2</v>
      </c>
      <c r="Y840" s="61">
        <v>43943</v>
      </c>
      <c r="Z840" s="57">
        <f t="shared" si="111"/>
        <v>5.7725762289845134E-2</v>
      </c>
      <c r="AA840" s="57">
        <f t="shared" si="112"/>
        <v>6.2075679811492972E-2</v>
      </c>
      <c r="AB840" s="57">
        <f t="shared" si="113"/>
        <v>3.3400812461136117E-2</v>
      </c>
      <c r="AC840" s="57">
        <f t="shared" si="114"/>
        <v>5.3661972786734867E-2</v>
      </c>
      <c r="AD840" s="57">
        <f t="shared" si="115"/>
        <v>3.2421532035463219E-2</v>
      </c>
    </row>
    <row r="841" spans="1:30" x14ac:dyDescent="0.35">
      <c r="A841" s="61">
        <v>43942</v>
      </c>
      <c r="B841">
        <v>67.38</v>
      </c>
      <c r="C841">
        <v>45.78</v>
      </c>
      <c r="D841">
        <v>81.64</v>
      </c>
      <c r="E841">
        <v>52.92</v>
      </c>
      <c r="F841">
        <v>167.82</v>
      </c>
      <c r="I841" s="61">
        <v>43942</v>
      </c>
      <c r="J841" s="57">
        <f t="shared" si="109"/>
        <v>-6.2978979772134E-2</v>
      </c>
      <c r="K841" s="57">
        <f t="shared" si="109"/>
        <v>-8.3364133906503254E-2</v>
      </c>
      <c r="L841" s="57">
        <f t="shared" si="109"/>
        <v>-2.3365266071700634E-2</v>
      </c>
      <c r="M841" s="57">
        <f t="shared" si="109"/>
        <v>-7.3743474245549223E-2</v>
      </c>
      <c r="N841" s="57">
        <f t="shared" si="109"/>
        <v>-4.2236795862368691E-2</v>
      </c>
      <c r="O841" s="57">
        <f t="shared" si="110"/>
        <v>-6.4142576275097951E-2</v>
      </c>
      <c r="Y841" s="61">
        <v>43942</v>
      </c>
      <c r="Z841" s="57">
        <f t="shared" si="111"/>
        <v>-6.5161713334753804E-2</v>
      </c>
      <c r="AA841" s="57">
        <f t="shared" si="112"/>
        <v>-8.5376349469645868E-2</v>
      </c>
      <c r="AB841" s="57">
        <f t="shared" si="113"/>
        <v>-2.3686338649040378E-2</v>
      </c>
      <c r="AC841" s="57">
        <f t="shared" si="114"/>
        <v>-7.5222260137614225E-2</v>
      </c>
      <c r="AD841" s="57">
        <f t="shared" si="115"/>
        <v>-4.3216153903601139E-2</v>
      </c>
    </row>
    <row r="842" spans="1:30" x14ac:dyDescent="0.35">
      <c r="A842" s="61">
        <v>43941</v>
      </c>
      <c r="B842">
        <v>71.760000000000005</v>
      </c>
      <c r="C842">
        <v>49.76</v>
      </c>
      <c r="D842">
        <v>83.57</v>
      </c>
      <c r="E842">
        <v>56.97</v>
      </c>
      <c r="F842">
        <v>175.06</v>
      </c>
      <c r="I842" s="61">
        <v>43941</v>
      </c>
      <c r="J842" s="57">
        <f t="shared" si="109"/>
        <v>-1.8227513759265151E-2</v>
      </c>
      <c r="K842" s="57">
        <f t="shared" si="109"/>
        <v>-9.9980836845221556E-3</v>
      </c>
      <c r="L842" s="57">
        <f t="shared" si="109"/>
        <v>-4.2175631010139956E-2</v>
      </c>
      <c r="M842" s="57">
        <f t="shared" si="109"/>
        <v>6.5158282831668654E-3</v>
      </c>
      <c r="N842" s="57">
        <f t="shared" si="109"/>
        <v>-2.0019896138106709E-2</v>
      </c>
      <c r="O842" s="57">
        <f t="shared" si="110"/>
        <v>-1.863128395423945E-2</v>
      </c>
      <c r="Y842" s="61">
        <v>43941</v>
      </c>
      <c r="Z842" s="57">
        <f t="shared" si="111"/>
        <v>-2.0410247321884949E-2</v>
      </c>
      <c r="AA842" s="57">
        <f t="shared" si="112"/>
        <v>-1.2010299247664764E-2</v>
      </c>
      <c r="AB842" s="57">
        <f t="shared" si="113"/>
        <v>-4.2496703587479701E-2</v>
      </c>
      <c r="AC842" s="57">
        <f t="shared" si="114"/>
        <v>5.0370423911018664E-3</v>
      </c>
      <c r="AD842" s="57">
        <f t="shared" si="115"/>
        <v>-2.0999254179339153E-2</v>
      </c>
    </row>
    <row r="843" spans="1:30" x14ac:dyDescent="0.35">
      <c r="A843" s="61">
        <v>43938</v>
      </c>
      <c r="B843">
        <v>73.08</v>
      </c>
      <c r="C843">
        <v>50.26</v>
      </c>
      <c r="D843">
        <v>87.17</v>
      </c>
      <c r="E843">
        <v>56.6</v>
      </c>
      <c r="F843">
        <v>178.6</v>
      </c>
      <c r="I843" s="61">
        <v>43938</v>
      </c>
      <c r="J843" s="57">
        <f t="shared" si="109"/>
        <v>-8.0409291849163293E-3</v>
      </c>
      <c r="K843" s="57">
        <f t="shared" si="109"/>
        <v>1.1607094490222845E-2</v>
      </c>
      <c r="L843" s="57">
        <f t="shared" si="109"/>
        <v>8.5958608162754177E-2</v>
      </c>
      <c r="M843" s="57">
        <f t="shared" si="109"/>
        <v>-6.1647046840539012E-3</v>
      </c>
      <c r="N843" s="57">
        <f t="shared" si="109"/>
        <v>8.7729726996044911E-3</v>
      </c>
      <c r="O843" s="57">
        <f t="shared" si="110"/>
        <v>2.3540447892283003E-2</v>
      </c>
      <c r="Y843" s="61">
        <v>43938</v>
      </c>
      <c r="Z843" s="57">
        <f t="shared" si="111"/>
        <v>-1.0223662747536128E-2</v>
      </c>
      <c r="AA843" s="57">
        <f t="shared" si="112"/>
        <v>9.5948789270802366E-3</v>
      </c>
      <c r="AB843" s="57">
        <f t="shared" si="113"/>
        <v>8.5637535585414426E-2</v>
      </c>
      <c r="AC843" s="57">
        <f t="shared" si="114"/>
        <v>-7.6434905761189002E-3</v>
      </c>
      <c r="AD843" s="57">
        <f t="shared" si="115"/>
        <v>7.793614658372046E-3</v>
      </c>
    </row>
    <row r="844" spans="1:30" x14ac:dyDescent="0.35">
      <c r="A844" s="61">
        <v>43937</v>
      </c>
      <c r="B844">
        <v>73.67</v>
      </c>
      <c r="C844">
        <v>49.68</v>
      </c>
      <c r="D844">
        <v>79.989999999999995</v>
      </c>
      <c r="E844">
        <v>56.95</v>
      </c>
      <c r="F844">
        <v>177.04</v>
      </c>
      <c r="I844" s="61">
        <v>43937</v>
      </c>
      <c r="J844" s="57">
        <f t="shared" si="109"/>
        <v>4.8104909665564896E-2</v>
      </c>
      <c r="K844" s="57">
        <f t="shared" si="109"/>
        <v>2.0745100269846883E-2</v>
      </c>
      <c r="L844" s="57">
        <f t="shared" si="109"/>
        <v>-3.0775447011909797E-2</v>
      </c>
      <c r="M844" s="57">
        <f t="shared" si="109"/>
        <v>3.5022339373467756E-2</v>
      </c>
      <c r="N844" s="57">
        <f t="shared" si="109"/>
        <v>2.9579136835999865E-2</v>
      </c>
      <c r="O844" s="57">
        <f t="shared" si="110"/>
        <v>1.5555090697090232E-2</v>
      </c>
      <c r="Y844" s="61">
        <v>43937</v>
      </c>
      <c r="Z844" s="57">
        <f t="shared" si="111"/>
        <v>4.5922176102945099E-2</v>
      </c>
      <c r="AA844" s="57">
        <f t="shared" si="112"/>
        <v>1.8732884706704273E-2</v>
      </c>
      <c r="AB844" s="57">
        <f t="shared" si="113"/>
        <v>-3.1096519589249541E-2</v>
      </c>
      <c r="AC844" s="57">
        <f t="shared" si="114"/>
        <v>3.3543553481402755E-2</v>
      </c>
      <c r="AD844" s="57">
        <f t="shared" si="115"/>
        <v>2.8599778794767421E-2</v>
      </c>
    </row>
    <row r="845" spans="1:30" x14ac:dyDescent="0.35">
      <c r="A845" s="61">
        <v>43936</v>
      </c>
      <c r="B845">
        <v>70.209999999999994</v>
      </c>
      <c r="C845">
        <v>48.66</v>
      </c>
      <c r="D845">
        <v>82.49</v>
      </c>
      <c r="E845">
        <v>54.99</v>
      </c>
      <c r="F845">
        <v>171.88</v>
      </c>
      <c r="I845" s="61">
        <v>43936</v>
      </c>
      <c r="J845" s="57">
        <f t="shared" si="109"/>
        <v>-1.1048271022137131E-2</v>
      </c>
      <c r="K845" s="57">
        <f t="shared" si="109"/>
        <v>2.7712993437219936E-2</v>
      </c>
      <c r="L845" s="57">
        <f t="shared" si="109"/>
        <v>-2.5375389063769269E-2</v>
      </c>
      <c r="M845" s="57">
        <f t="shared" si="109"/>
        <v>1.0917031651943797E-3</v>
      </c>
      <c r="N845" s="57">
        <f t="shared" si="109"/>
        <v>-1.0533114340264821E-2</v>
      </c>
      <c r="O845" s="57">
        <f t="shared" si="110"/>
        <v>5.8389496075501339E-3</v>
      </c>
      <c r="Y845" s="61">
        <v>43936</v>
      </c>
      <c r="Z845" s="57">
        <f t="shared" si="111"/>
        <v>-1.3231004584756928E-2</v>
      </c>
      <c r="AA845" s="57">
        <f t="shared" si="112"/>
        <v>2.5700777874077325E-2</v>
      </c>
      <c r="AB845" s="57">
        <f t="shared" si="113"/>
        <v>-2.5696461641109013E-2</v>
      </c>
      <c r="AC845" s="57">
        <f t="shared" si="114"/>
        <v>-3.8708272687061943E-4</v>
      </c>
      <c r="AD845" s="57">
        <f t="shared" si="115"/>
        <v>-1.1512472381497267E-2</v>
      </c>
    </row>
    <row r="846" spans="1:30" x14ac:dyDescent="0.35">
      <c r="A846" s="61">
        <v>43935</v>
      </c>
      <c r="B846">
        <v>70.989999999999995</v>
      </c>
      <c r="C846">
        <v>47.33</v>
      </c>
      <c r="D846">
        <v>84.61</v>
      </c>
      <c r="E846">
        <v>54.93</v>
      </c>
      <c r="F846">
        <v>173.7</v>
      </c>
      <c r="I846" s="61">
        <v>43935</v>
      </c>
      <c r="J846" s="57">
        <f t="shared" si="109"/>
        <v>5.1004192417790299E-2</v>
      </c>
      <c r="K846" s="57">
        <f t="shared" si="109"/>
        <v>8.6684902811797401E-2</v>
      </c>
      <c r="L846" s="57">
        <f t="shared" si="109"/>
        <v>-3.5394090748625609E-3</v>
      </c>
      <c r="M846" s="57">
        <f t="shared" si="109"/>
        <v>7.5411177803218196E-2</v>
      </c>
      <c r="N846" s="57">
        <f t="shared" si="109"/>
        <v>4.8298057294610182E-2</v>
      </c>
      <c r="O846" s="57">
        <f t="shared" si="110"/>
        <v>5.765178833152191E-2</v>
      </c>
      <c r="Y846" s="61">
        <v>43935</v>
      </c>
      <c r="Z846" s="57">
        <f t="shared" si="111"/>
        <v>4.8821458855170502E-2</v>
      </c>
      <c r="AA846" s="57">
        <f t="shared" si="112"/>
        <v>8.4672687248654788E-2</v>
      </c>
      <c r="AB846" s="57">
        <f t="shared" si="113"/>
        <v>-3.8604816522023059E-3</v>
      </c>
      <c r="AC846" s="57">
        <f t="shared" si="114"/>
        <v>7.3932391911153195E-2</v>
      </c>
      <c r="AD846" s="57">
        <f t="shared" si="115"/>
        <v>4.7318699253377734E-2</v>
      </c>
    </row>
    <row r="847" spans="1:30" x14ac:dyDescent="0.35">
      <c r="A847" s="61">
        <v>43934</v>
      </c>
      <c r="B847">
        <v>67.459999999999994</v>
      </c>
      <c r="C847">
        <v>43.4</v>
      </c>
      <c r="D847">
        <v>84.91</v>
      </c>
      <c r="E847">
        <v>50.94</v>
      </c>
      <c r="F847">
        <v>165.51</v>
      </c>
      <c r="I847" s="61">
        <v>43934</v>
      </c>
      <c r="J847" s="57">
        <f t="shared" si="109"/>
        <v>2.5827261397430828E-2</v>
      </c>
      <c r="K847" s="57">
        <f t="shared" si="109"/>
        <v>0.1276239254938295</v>
      </c>
      <c r="L847" s="57">
        <f t="shared" si="109"/>
        <v>7.0913900766878205E-3</v>
      </c>
      <c r="M847" s="57">
        <f t="shared" si="109"/>
        <v>5.1561964369429662E-2</v>
      </c>
      <c r="N847" s="57">
        <f t="shared" si="109"/>
        <v>2.2380169631665472E-3</v>
      </c>
      <c r="O847" s="57">
        <f t="shared" si="110"/>
        <v>7.3357524985667361E-2</v>
      </c>
      <c r="Y847" s="61">
        <v>43934</v>
      </c>
      <c r="Z847" s="57">
        <f t="shared" si="111"/>
        <v>2.3644527834811031E-2</v>
      </c>
      <c r="AA847" s="57">
        <f t="shared" si="112"/>
        <v>0.1256117099306869</v>
      </c>
      <c r="AB847" s="57">
        <f t="shared" si="113"/>
        <v>6.7703174993480756E-3</v>
      </c>
      <c r="AC847" s="57">
        <f t="shared" si="114"/>
        <v>5.0083178477364661E-2</v>
      </c>
      <c r="AD847" s="57">
        <f t="shared" si="115"/>
        <v>1.2586589219341019E-3</v>
      </c>
    </row>
    <row r="848" spans="1:30" x14ac:dyDescent="0.35">
      <c r="A848" s="61">
        <v>43930</v>
      </c>
      <c r="B848">
        <v>65.739999999999995</v>
      </c>
      <c r="C848">
        <v>38.200000000000003</v>
      </c>
      <c r="D848">
        <v>84.31</v>
      </c>
      <c r="E848">
        <v>48.38</v>
      </c>
      <c r="F848">
        <v>165.14</v>
      </c>
      <c r="I848" s="61">
        <v>43930</v>
      </c>
      <c r="J848" s="57">
        <f t="shared" si="109"/>
        <v>-1.5096905087154602E-2</v>
      </c>
      <c r="K848" s="57">
        <f t="shared" si="109"/>
        <v>4.306053658141408E-2</v>
      </c>
      <c r="L848" s="57">
        <f t="shared" si="109"/>
        <v>-1.9614229133551167E-2</v>
      </c>
      <c r="M848" s="57">
        <f t="shared" si="109"/>
        <v>-8.4388686458645949E-3</v>
      </c>
      <c r="N848" s="57">
        <f t="shared" si="109"/>
        <v>6.055651438552479E-5</v>
      </c>
      <c r="O848" s="57">
        <f t="shared" si="110"/>
        <v>1.4124826833313887E-2</v>
      </c>
      <c r="Y848" s="61">
        <v>43930</v>
      </c>
      <c r="Z848" s="57">
        <f t="shared" si="111"/>
        <v>-1.7279638649774401E-2</v>
      </c>
      <c r="AA848" s="57">
        <f t="shared" si="112"/>
        <v>4.1048321018271473E-2</v>
      </c>
      <c r="AB848" s="57">
        <f t="shared" si="113"/>
        <v>-1.9935301710890911E-2</v>
      </c>
      <c r="AC848" s="57">
        <f t="shared" si="114"/>
        <v>-9.9176545379295947E-3</v>
      </c>
      <c r="AD848" s="57">
        <f t="shared" si="115"/>
        <v>-9.1880152684692049E-4</v>
      </c>
    </row>
    <row r="849" spans="1:30" x14ac:dyDescent="0.35">
      <c r="A849" s="61">
        <v>43929</v>
      </c>
      <c r="B849">
        <v>66.739999999999995</v>
      </c>
      <c r="C849">
        <v>36.590000000000003</v>
      </c>
      <c r="D849">
        <v>85.98</v>
      </c>
      <c r="E849">
        <v>48.79</v>
      </c>
      <c r="F849">
        <v>165.13</v>
      </c>
      <c r="I849" s="61">
        <v>43929</v>
      </c>
      <c r="J849" s="57">
        <f t="shared" si="109"/>
        <v>3.0116344513793421E-2</v>
      </c>
      <c r="K849" s="57">
        <f t="shared" si="109"/>
        <v>6.3057097218373881E-3</v>
      </c>
      <c r="L849" s="57">
        <f t="shared" si="109"/>
        <v>6.0653698768590877E-2</v>
      </c>
      <c r="M849" s="57">
        <f t="shared" si="109"/>
        <v>2.5533302005164626E-2</v>
      </c>
      <c r="N849" s="57">
        <f t="shared" si="109"/>
        <v>9.9812160875757169E-3</v>
      </c>
      <c r="O849" s="57">
        <f t="shared" si="110"/>
        <v>2.403169971294912E-2</v>
      </c>
      <c r="Y849" s="61">
        <v>43929</v>
      </c>
      <c r="Z849" s="57">
        <f t="shared" si="111"/>
        <v>2.7933610951173624E-2</v>
      </c>
      <c r="AA849" s="57">
        <f t="shared" si="112"/>
        <v>4.2934941586947797E-3</v>
      </c>
      <c r="AB849" s="57">
        <f t="shared" si="113"/>
        <v>6.0332626191251133E-2</v>
      </c>
      <c r="AC849" s="57">
        <f t="shared" si="114"/>
        <v>2.4054516113099628E-2</v>
      </c>
      <c r="AD849" s="57">
        <f t="shared" si="115"/>
        <v>9.001858046343271E-3</v>
      </c>
    </row>
    <row r="850" spans="1:30" x14ac:dyDescent="0.35">
      <c r="A850" s="61">
        <v>43928</v>
      </c>
      <c r="B850">
        <v>64.760000000000005</v>
      </c>
      <c r="C850">
        <v>36.36</v>
      </c>
      <c r="D850">
        <v>80.92</v>
      </c>
      <c r="E850">
        <v>47.56</v>
      </c>
      <c r="F850">
        <v>163.49</v>
      </c>
      <c r="I850" s="61">
        <v>43928</v>
      </c>
      <c r="J850" s="57">
        <f t="shared" si="109"/>
        <v>-3.5495915168201539E-2</v>
      </c>
      <c r="K850" s="57">
        <f t="shared" si="109"/>
        <v>5.4831478525884582E-2</v>
      </c>
      <c r="L850" s="57">
        <f t="shared" si="109"/>
        <v>6.5712219596753075E-3</v>
      </c>
      <c r="M850" s="57">
        <f t="shared" si="109"/>
        <v>8.4139676819161785E-4</v>
      </c>
      <c r="N850" s="57">
        <f t="shared" si="109"/>
        <v>-1.0828673765413773E-2</v>
      </c>
      <c r="O850" s="57">
        <f t="shared" si="110"/>
        <v>2.1759235293699823E-2</v>
      </c>
      <c r="Y850" s="61">
        <v>43928</v>
      </c>
      <c r="Z850" s="57">
        <f t="shared" si="111"/>
        <v>-3.7678648730821336E-2</v>
      </c>
      <c r="AA850" s="57">
        <f t="shared" si="112"/>
        <v>5.2819262962741975E-2</v>
      </c>
      <c r="AB850" s="57">
        <f t="shared" si="113"/>
        <v>6.2501493823355625E-3</v>
      </c>
      <c r="AC850" s="57">
        <f t="shared" si="114"/>
        <v>-6.3738912387338131E-4</v>
      </c>
      <c r="AD850" s="57">
        <f t="shared" si="115"/>
        <v>-1.1808031806646219E-2</v>
      </c>
    </row>
    <row r="851" spans="1:30" x14ac:dyDescent="0.35">
      <c r="A851" s="61">
        <v>43927</v>
      </c>
      <c r="B851">
        <v>67.099999999999994</v>
      </c>
      <c r="C851">
        <v>34.42</v>
      </c>
      <c r="D851">
        <v>80.39</v>
      </c>
      <c r="E851">
        <v>47.52</v>
      </c>
      <c r="F851">
        <v>165.27</v>
      </c>
      <c r="I851" s="61">
        <v>43927</v>
      </c>
      <c r="J851" s="57">
        <f t="shared" si="109"/>
        <v>9.5638102417527376E-2</v>
      </c>
      <c r="K851" s="57">
        <f t="shared" si="109"/>
        <v>7.2901887983666869E-2</v>
      </c>
      <c r="L851" s="57">
        <f t="shared" si="109"/>
        <v>6.7936084641949154E-2</v>
      </c>
      <c r="M851" s="57">
        <f t="shared" si="109"/>
        <v>0.10953119111926736</v>
      </c>
      <c r="N851" s="57">
        <f t="shared" si="109"/>
        <v>7.1732403585075155E-2</v>
      </c>
      <c r="O851" s="57">
        <f t="shared" si="110"/>
        <v>7.7586679394571048E-2</v>
      </c>
      <c r="Y851" s="61">
        <v>43927</v>
      </c>
      <c r="Z851" s="57">
        <f t="shared" si="111"/>
        <v>9.3455368854907572E-2</v>
      </c>
      <c r="AA851" s="57">
        <f t="shared" si="112"/>
        <v>7.0889672420524255E-2</v>
      </c>
      <c r="AB851" s="57">
        <f t="shared" si="113"/>
        <v>6.7615012064609403E-2</v>
      </c>
      <c r="AC851" s="57">
        <f t="shared" si="114"/>
        <v>0.10805240522720236</v>
      </c>
      <c r="AD851" s="57">
        <f t="shared" si="115"/>
        <v>7.0753045543842707E-2</v>
      </c>
    </row>
    <row r="852" spans="1:30" x14ac:dyDescent="0.35">
      <c r="A852" s="61">
        <v>43924</v>
      </c>
      <c r="B852">
        <v>60.98</v>
      </c>
      <c r="C852">
        <v>32</v>
      </c>
      <c r="D852">
        <v>75.11</v>
      </c>
      <c r="E852">
        <v>42.59</v>
      </c>
      <c r="F852">
        <v>153.83000000000001</v>
      </c>
      <c r="I852" s="61">
        <v>43924</v>
      </c>
      <c r="J852" s="57">
        <f t="shared" si="109"/>
        <v>-4.6303826013389053E-2</v>
      </c>
      <c r="K852" s="57">
        <f t="shared" si="109"/>
        <v>5.4588190284402996E-2</v>
      </c>
      <c r="L852" s="57">
        <f t="shared" si="109"/>
        <v>-1.335733673002844E-2</v>
      </c>
      <c r="M852" s="57">
        <f t="shared" si="109"/>
        <v>-4.3644960882828314E-2</v>
      </c>
      <c r="N852" s="57">
        <f t="shared" si="109"/>
        <v>-9.2530344098743656E-3</v>
      </c>
      <c r="O852" s="57">
        <f t="shared" si="110"/>
        <v>1.3558248554011198E-2</v>
      </c>
      <c r="Y852" s="61">
        <v>43924</v>
      </c>
      <c r="Z852" s="57">
        <f t="shared" si="111"/>
        <v>-4.848655957600885E-2</v>
      </c>
      <c r="AA852" s="57">
        <f t="shared" si="112"/>
        <v>5.2575974721260389E-2</v>
      </c>
      <c r="AB852" s="57">
        <f t="shared" si="113"/>
        <v>-1.3678409307368185E-2</v>
      </c>
      <c r="AC852" s="57">
        <f t="shared" si="114"/>
        <v>-4.5123746774893315E-2</v>
      </c>
      <c r="AD852" s="57">
        <f t="shared" si="115"/>
        <v>-1.0232392451106812E-2</v>
      </c>
    </row>
    <row r="853" spans="1:30" x14ac:dyDescent="0.35">
      <c r="A853" s="61">
        <v>43923</v>
      </c>
      <c r="B853">
        <v>63.87</v>
      </c>
      <c r="C853">
        <v>30.3</v>
      </c>
      <c r="D853">
        <v>76.12</v>
      </c>
      <c r="E853">
        <v>44.49</v>
      </c>
      <c r="F853">
        <v>155.26</v>
      </c>
      <c r="I853" s="61">
        <v>43923</v>
      </c>
      <c r="J853" s="57">
        <f t="shared" si="109"/>
        <v>4.9753521426233745E-2</v>
      </c>
      <c r="K853" s="57">
        <f t="shared" si="109"/>
        <v>-5.770831762064673E-2</v>
      </c>
      <c r="L853" s="57">
        <f t="shared" si="109"/>
        <v>0.10460176813842438</v>
      </c>
      <c r="M853" s="57">
        <f t="shared" si="109"/>
        <v>1.8832093696152678E-2</v>
      </c>
      <c r="N853" s="57">
        <f t="shared" si="109"/>
        <v>2.0497187653882639E-2</v>
      </c>
      <c r="O853" s="57">
        <f t="shared" si="110"/>
        <v>5.4767205273145818E-3</v>
      </c>
      <c r="Y853" s="61">
        <v>43923</v>
      </c>
      <c r="Z853" s="57">
        <f t="shared" si="111"/>
        <v>4.7570787863613948E-2</v>
      </c>
      <c r="AA853" s="57">
        <f t="shared" si="112"/>
        <v>-5.9720533183789337E-2</v>
      </c>
      <c r="AB853" s="57">
        <f t="shared" si="113"/>
        <v>0.10428069556108463</v>
      </c>
      <c r="AC853" s="57">
        <f t="shared" si="114"/>
        <v>1.735330780408768E-2</v>
      </c>
      <c r="AD853" s="57">
        <f t="shared" si="115"/>
        <v>1.9517829612650195E-2</v>
      </c>
    </row>
    <row r="854" spans="1:30" x14ac:dyDescent="0.35">
      <c r="A854" s="61">
        <v>43922</v>
      </c>
      <c r="B854">
        <v>60.77</v>
      </c>
      <c r="C854">
        <v>32.1</v>
      </c>
      <c r="D854">
        <v>68.56</v>
      </c>
      <c r="E854">
        <v>43.66</v>
      </c>
      <c r="F854">
        <v>152.11000000000001</v>
      </c>
      <c r="I854" s="61">
        <v>43922</v>
      </c>
      <c r="J854" s="57">
        <f t="shared" si="109"/>
        <v>-8.1042195361197666E-2</v>
      </c>
      <c r="K854" s="57">
        <f t="shared" si="109"/>
        <v>-8.4490028682770349E-2</v>
      </c>
      <c r="L854" s="57">
        <f t="shared" si="109"/>
        <v>-5.5325411177406719E-2</v>
      </c>
      <c r="M854" s="57">
        <f t="shared" si="109"/>
        <v>-4.0840317760537405E-2</v>
      </c>
      <c r="N854" s="57">
        <f t="shared" si="109"/>
        <v>-3.6153960175814778E-2</v>
      </c>
      <c r="O854" s="57">
        <f t="shared" si="110"/>
        <v>-7.4203631042393942E-2</v>
      </c>
      <c r="Y854" s="61">
        <v>43922</v>
      </c>
      <c r="Z854" s="57">
        <f t="shared" si="111"/>
        <v>-8.3224928923817471E-2</v>
      </c>
      <c r="AA854" s="57">
        <f t="shared" si="112"/>
        <v>-8.6502244245912963E-2</v>
      </c>
      <c r="AB854" s="57">
        <f t="shared" si="113"/>
        <v>-5.5646483754746463E-2</v>
      </c>
      <c r="AC854" s="57">
        <f t="shared" si="114"/>
        <v>-4.2319103652602406E-2</v>
      </c>
      <c r="AD854" s="57">
        <f t="shared" si="115"/>
        <v>-3.7133318217047226E-2</v>
      </c>
    </row>
    <row r="855" spans="1:30" x14ac:dyDescent="0.35">
      <c r="A855" s="61">
        <v>43921</v>
      </c>
      <c r="B855">
        <v>65.900000000000006</v>
      </c>
      <c r="C855">
        <v>34.93</v>
      </c>
      <c r="D855">
        <v>72.459999999999994</v>
      </c>
      <c r="E855">
        <v>45.48</v>
      </c>
      <c r="F855">
        <v>157.71</v>
      </c>
      <c r="I855" s="61">
        <v>43921</v>
      </c>
      <c r="J855" s="57">
        <f t="shared" si="109"/>
        <v>-7.5586149739266147E-3</v>
      </c>
      <c r="K855" s="57">
        <f t="shared" si="109"/>
        <v>4.2397813197466112E-2</v>
      </c>
      <c r="L855" s="57">
        <f t="shared" si="109"/>
        <v>7.0632521335543055E-3</v>
      </c>
      <c r="M855" s="57">
        <f t="shared" si="109"/>
        <v>-5.1007413597891987E-2</v>
      </c>
      <c r="N855" s="57">
        <f t="shared" si="109"/>
        <v>-1.5852379520322101E-2</v>
      </c>
      <c r="O855" s="57">
        <f t="shared" si="110"/>
        <v>1.9315257903938392E-2</v>
      </c>
      <c r="Y855" s="61">
        <v>43921</v>
      </c>
      <c r="Z855" s="57">
        <f t="shared" si="111"/>
        <v>-9.7413485365464118E-3</v>
      </c>
      <c r="AA855" s="57">
        <f t="shared" si="112"/>
        <v>4.0385597634323506E-2</v>
      </c>
      <c r="AB855" s="57">
        <f t="shared" si="113"/>
        <v>6.7421795562145606E-3</v>
      </c>
      <c r="AC855" s="57">
        <f t="shared" si="114"/>
        <v>-5.2486199489956989E-2</v>
      </c>
      <c r="AD855" s="57">
        <f t="shared" si="115"/>
        <v>-1.6831737561554545E-2</v>
      </c>
    </row>
    <row r="856" spans="1:30" x14ac:dyDescent="0.35">
      <c r="A856" s="61">
        <v>43920</v>
      </c>
      <c r="B856">
        <v>66.400000000000006</v>
      </c>
      <c r="C856">
        <v>33.479999999999997</v>
      </c>
      <c r="D856">
        <v>71.95</v>
      </c>
      <c r="E856">
        <v>47.86</v>
      </c>
      <c r="F856">
        <v>160.22999999999999</v>
      </c>
      <c r="I856" s="61">
        <v>43920</v>
      </c>
      <c r="J856" s="57">
        <f t="shared" si="109"/>
        <v>4.9709261108449067E-2</v>
      </c>
      <c r="K856" s="57">
        <f t="shared" si="109"/>
        <v>-2.390552085355448E-2</v>
      </c>
      <c r="L856" s="57">
        <f t="shared" si="109"/>
        <v>4.5058428329256606E-2</v>
      </c>
      <c r="M856" s="57">
        <f t="shared" si="109"/>
        <v>2.7108818024032397E-2</v>
      </c>
      <c r="N856" s="57">
        <f t="shared" si="109"/>
        <v>6.7976991594205935E-2</v>
      </c>
      <c r="O856" s="57">
        <f t="shared" si="110"/>
        <v>1.1179999666684308E-2</v>
      </c>
      <c r="Y856" s="61">
        <v>43920</v>
      </c>
      <c r="Z856" s="57">
        <f t="shared" si="111"/>
        <v>4.752652754582927E-2</v>
      </c>
      <c r="AA856" s="57">
        <f t="shared" si="112"/>
        <v>-2.591773641669709E-2</v>
      </c>
      <c r="AB856" s="57">
        <f t="shared" si="113"/>
        <v>4.4737355751916862E-2</v>
      </c>
      <c r="AC856" s="57">
        <f t="shared" si="114"/>
        <v>2.5630032131967399E-2</v>
      </c>
      <c r="AD856" s="57">
        <f t="shared" si="115"/>
        <v>6.6997633552973487E-2</v>
      </c>
    </row>
    <row r="857" spans="1:30" x14ac:dyDescent="0.35">
      <c r="A857" s="61">
        <v>43917</v>
      </c>
      <c r="B857">
        <v>63.18</v>
      </c>
      <c r="C857">
        <v>34.29</v>
      </c>
      <c r="D857">
        <v>68.78</v>
      </c>
      <c r="E857">
        <v>46.58</v>
      </c>
      <c r="F857">
        <v>149.69999999999999</v>
      </c>
      <c r="I857" s="61">
        <v>43917</v>
      </c>
      <c r="J857" s="57">
        <f t="shared" si="109"/>
        <v>-1.7727344772832648E-2</v>
      </c>
      <c r="K857" s="57">
        <f t="shared" si="109"/>
        <v>-2.6476366692132165E-2</v>
      </c>
      <c r="L857" s="57">
        <f t="shared" si="109"/>
        <v>-0.10480787679324988</v>
      </c>
      <c r="M857" s="57">
        <f t="shared" si="109"/>
        <v>-1.9558446584400601E-2</v>
      </c>
      <c r="N857" s="57">
        <f t="shared" si="109"/>
        <v>-4.1927595542992753E-2</v>
      </c>
      <c r="O857" s="57">
        <f t="shared" si="110"/>
        <v>-4.2479815904369132E-2</v>
      </c>
      <c r="Y857" s="61">
        <v>43917</v>
      </c>
      <c r="Z857" s="57">
        <f t="shared" si="111"/>
        <v>-1.9910078335452445E-2</v>
      </c>
      <c r="AA857" s="57">
        <f t="shared" si="112"/>
        <v>-2.8488582255274775E-2</v>
      </c>
      <c r="AB857" s="57">
        <f t="shared" si="113"/>
        <v>-0.10512894937058963</v>
      </c>
      <c r="AC857" s="57">
        <f t="shared" si="114"/>
        <v>-2.1037232476465599E-2</v>
      </c>
      <c r="AD857" s="57">
        <f t="shared" si="115"/>
        <v>-4.2906953584225201E-2</v>
      </c>
    </row>
    <row r="858" spans="1:30" x14ac:dyDescent="0.35">
      <c r="A858" s="61">
        <v>43916</v>
      </c>
      <c r="B858">
        <v>64.31</v>
      </c>
      <c r="C858">
        <v>35.21</v>
      </c>
      <c r="D858">
        <v>76.38</v>
      </c>
      <c r="E858">
        <v>47.5</v>
      </c>
      <c r="F858">
        <v>156.11000000000001</v>
      </c>
      <c r="I858" s="61">
        <v>43916</v>
      </c>
      <c r="J858" s="57">
        <f t="shared" si="109"/>
        <v>4.6142451805464127E-2</v>
      </c>
      <c r="K858" s="57">
        <f t="shared" si="109"/>
        <v>-2.0798951000094552E-2</v>
      </c>
      <c r="L858" s="57">
        <f t="shared" si="109"/>
        <v>9.7708969762856507E-2</v>
      </c>
      <c r="M858" s="57">
        <f t="shared" si="109"/>
        <v>6.2323432399416873E-2</v>
      </c>
      <c r="N858" s="57">
        <f t="shared" si="109"/>
        <v>6.0672666017108891E-2</v>
      </c>
      <c r="O858" s="57">
        <f t="shared" si="110"/>
        <v>2.4727066044227947E-2</v>
      </c>
      <c r="Y858" s="61">
        <v>43916</v>
      </c>
      <c r="Z858" s="57">
        <f t="shared" si="111"/>
        <v>4.395971824284433E-2</v>
      </c>
      <c r="AA858" s="57">
        <f t="shared" si="112"/>
        <v>-2.2811166563237163E-2</v>
      </c>
      <c r="AB858" s="57">
        <f t="shared" si="113"/>
        <v>9.7387897185516756E-2</v>
      </c>
      <c r="AC858" s="57">
        <f t="shared" si="114"/>
        <v>6.0844646507351871E-2</v>
      </c>
      <c r="AD858" s="57">
        <f t="shared" si="115"/>
        <v>5.9693307975876443E-2</v>
      </c>
    </row>
    <row r="859" spans="1:30" x14ac:dyDescent="0.35">
      <c r="A859" s="61">
        <v>43915</v>
      </c>
      <c r="B859">
        <v>61.41</v>
      </c>
      <c r="C859">
        <v>35.950000000000003</v>
      </c>
      <c r="D859">
        <v>69.27</v>
      </c>
      <c r="E859">
        <v>44.63</v>
      </c>
      <c r="F859">
        <v>146.91999999999999</v>
      </c>
      <c r="I859" s="61">
        <v>43915</v>
      </c>
      <c r="J859" s="57">
        <f t="shared" si="109"/>
        <v>-1.4388737452099669E-2</v>
      </c>
      <c r="K859" s="57">
        <f t="shared" si="109"/>
        <v>6.5521850994072608E-2</v>
      </c>
      <c r="L859" s="57">
        <f t="shared" si="109"/>
        <v>4.0058367193393118E-2</v>
      </c>
      <c r="M859" s="57">
        <f t="shared" si="109"/>
        <v>-3.500632620505606E-2</v>
      </c>
      <c r="N859" s="57">
        <f t="shared" si="109"/>
        <v>-9.6187153569455269E-3</v>
      </c>
      <c r="O859" s="57">
        <f t="shared" si="110"/>
        <v>3.7774239621196137E-2</v>
      </c>
      <c r="Y859" s="61">
        <v>43915</v>
      </c>
      <c r="Z859" s="57">
        <f t="shared" si="111"/>
        <v>-1.6571471014719466E-2</v>
      </c>
      <c r="AA859" s="57">
        <f t="shared" si="112"/>
        <v>6.3509635430929995E-2</v>
      </c>
      <c r="AB859" s="57">
        <f t="shared" si="113"/>
        <v>3.9737294616053374E-2</v>
      </c>
      <c r="AC859" s="57">
        <f t="shared" si="114"/>
        <v>-3.6485112097121061E-2</v>
      </c>
      <c r="AD859" s="57">
        <f t="shared" si="115"/>
        <v>-1.0598073398177973E-2</v>
      </c>
    </row>
    <row r="860" spans="1:30" x14ac:dyDescent="0.35">
      <c r="A860" s="61">
        <v>43914</v>
      </c>
      <c r="B860">
        <v>62.3</v>
      </c>
      <c r="C860">
        <v>33.67</v>
      </c>
      <c r="D860">
        <v>66.55</v>
      </c>
      <c r="E860">
        <v>46.22</v>
      </c>
      <c r="F860">
        <v>148.34</v>
      </c>
      <c r="I860" s="61">
        <v>43914</v>
      </c>
      <c r="J860" s="57">
        <f t="shared" si="109"/>
        <v>0.15846709827716021</v>
      </c>
      <c r="K860" s="57">
        <f t="shared" si="109"/>
        <v>0.15103702915397887</v>
      </c>
      <c r="L860" s="57">
        <f t="shared" si="109"/>
        <v>0.20490370077060108</v>
      </c>
      <c r="M860" s="57">
        <f t="shared" si="109"/>
        <v>0.10435136109946644</v>
      </c>
      <c r="N860" s="57">
        <f t="shared" si="109"/>
        <v>8.6999120210098577E-2</v>
      </c>
      <c r="O860" s="57">
        <f t="shared" si="110"/>
        <v>0.1608697054213151</v>
      </c>
      <c r="Y860" s="61">
        <v>43914</v>
      </c>
      <c r="Z860" s="57">
        <f t="shared" si="111"/>
        <v>0.15628436471454041</v>
      </c>
      <c r="AA860" s="57">
        <f t="shared" si="112"/>
        <v>0.14902481359083627</v>
      </c>
      <c r="AB860" s="57">
        <f t="shared" si="113"/>
        <v>0.20458262819326134</v>
      </c>
      <c r="AC860" s="57">
        <f t="shared" si="114"/>
        <v>0.10287257520740144</v>
      </c>
      <c r="AD860" s="57">
        <f t="shared" si="115"/>
        <v>8.6019762168866129E-2</v>
      </c>
    </row>
    <row r="861" spans="1:30" x14ac:dyDescent="0.35">
      <c r="A861" s="61">
        <v>43913</v>
      </c>
      <c r="B861">
        <v>53.17</v>
      </c>
      <c r="C861">
        <v>28.95</v>
      </c>
      <c r="D861">
        <v>54.22</v>
      </c>
      <c r="E861">
        <v>41.64</v>
      </c>
      <c r="F861">
        <v>135.97999999999999</v>
      </c>
      <c r="I861" s="61">
        <v>43913</v>
      </c>
      <c r="J861" s="57">
        <f t="shared" si="109"/>
        <v>3.3078247586883346E-2</v>
      </c>
      <c r="K861" s="57">
        <f t="shared" si="109"/>
        <v>1.5666116744399456E-2</v>
      </c>
      <c r="L861" s="57">
        <f t="shared" si="109"/>
        <v>-9.1076017957249442E-2</v>
      </c>
      <c r="M861" s="57">
        <f t="shared" si="109"/>
        <v>4.9979632112942984E-2</v>
      </c>
      <c r="N861" s="57">
        <f t="shared" si="109"/>
        <v>-1.002459644296938E-2</v>
      </c>
      <c r="O861" s="57">
        <f t="shared" si="110"/>
        <v>-4.3504126014196742E-3</v>
      </c>
      <c r="Y861" s="61">
        <v>43913</v>
      </c>
      <c r="Z861" s="57">
        <f t="shared" si="111"/>
        <v>3.0895514024263548E-2</v>
      </c>
      <c r="AA861" s="57">
        <f t="shared" si="112"/>
        <v>1.3653901181256848E-2</v>
      </c>
      <c r="AB861" s="57">
        <f t="shared" si="113"/>
        <v>-9.1397090534589193E-2</v>
      </c>
      <c r="AC861" s="57">
        <f t="shared" si="114"/>
        <v>4.8500846220877983E-2</v>
      </c>
      <c r="AD861" s="57">
        <f t="shared" si="115"/>
        <v>-1.1003954484201826E-2</v>
      </c>
    </row>
    <row r="862" spans="1:30" x14ac:dyDescent="0.35">
      <c r="A862" s="61">
        <v>43910</v>
      </c>
      <c r="B862">
        <v>51.44</v>
      </c>
      <c r="C862">
        <v>28.5</v>
      </c>
      <c r="D862">
        <v>59.39</v>
      </c>
      <c r="E862">
        <v>39.61</v>
      </c>
      <c r="F862">
        <v>137.35</v>
      </c>
      <c r="I862" s="61">
        <v>43910</v>
      </c>
      <c r="J862" s="57">
        <f t="shared" si="109"/>
        <v>-3.4393913597546989E-2</v>
      </c>
      <c r="K862" s="57">
        <f t="shared" si="109"/>
        <v>-3.5081564997584212E-4</v>
      </c>
      <c r="L862" s="57">
        <f t="shared" si="109"/>
        <v>3.4255789907497676E-2</v>
      </c>
      <c r="M862" s="57">
        <f t="shared" si="109"/>
        <v>-5.2876870022249261E-3</v>
      </c>
      <c r="N862" s="57">
        <f t="shared" si="109"/>
        <v>-3.8282186571017035E-2</v>
      </c>
      <c r="O862" s="57">
        <f t="shared" si="110"/>
        <v>-9.4919127122590258E-4</v>
      </c>
      <c r="Y862" s="61">
        <v>43910</v>
      </c>
      <c r="Z862" s="57">
        <f t="shared" si="111"/>
        <v>-3.6576647160166786E-2</v>
      </c>
      <c r="AA862" s="57">
        <f t="shared" si="112"/>
        <v>-2.3630312131184511E-3</v>
      </c>
      <c r="AB862" s="57">
        <f t="shared" si="113"/>
        <v>3.3934717330157932E-2</v>
      </c>
      <c r="AC862" s="57">
        <f t="shared" si="114"/>
        <v>-6.766472894289925E-3</v>
      </c>
      <c r="AD862" s="57">
        <f t="shared" si="115"/>
        <v>-3.9261544612249483E-2</v>
      </c>
    </row>
    <row r="863" spans="1:30" x14ac:dyDescent="0.35">
      <c r="A863" s="61">
        <v>43909</v>
      </c>
      <c r="B863">
        <v>53.24</v>
      </c>
      <c r="C863">
        <v>28.51</v>
      </c>
      <c r="D863">
        <v>57.39</v>
      </c>
      <c r="E863">
        <v>39.82</v>
      </c>
      <c r="F863">
        <v>142.71</v>
      </c>
      <c r="I863" s="61">
        <v>43909</v>
      </c>
      <c r="J863" s="57">
        <f t="shared" si="109"/>
        <v>4.8884082929773476E-2</v>
      </c>
      <c r="K863" s="57">
        <f t="shared" si="109"/>
        <v>0.16887328248396044</v>
      </c>
      <c r="L863" s="57">
        <f t="shared" si="109"/>
        <v>4.1628208951582195E-2</v>
      </c>
      <c r="M863" s="57">
        <f t="shared" si="109"/>
        <v>1.7735453469433799E-2</v>
      </c>
      <c r="N863" s="57">
        <f t="shared" si="109"/>
        <v>1.6319107520589002E-2</v>
      </c>
      <c r="O863" s="57">
        <f t="shared" si="110"/>
        <v>0.1060006940215905</v>
      </c>
      <c r="Y863" s="61">
        <v>43909</v>
      </c>
      <c r="Z863" s="57">
        <f t="shared" si="111"/>
        <v>4.6701349367153679E-2</v>
      </c>
      <c r="AA863" s="57">
        <f t="shared" si="112"/>
        <v>0.16686106692081784</v>
      </c>
      <c r="AB863" s="57">
        <f t="shared" si="113"/>
        <v>4.1307136374242451E-2</v>
      </c>
      <c r="AC863" s="57">
        <f t="shared" si="114"/>
        <v>1.6256667577368801E-2</v>
      </c>
      <c r="AD863" s="57">
        <f t="shared" si="115"/>
        <v>1.5339749479356556E-2</v>
      </c>
    </row>
    <row r="864" spans="1:30" x14ac:dyDescent="0.35">
      <c r="A864" s="61">
        <v>43908</v>
      </c>
      <c r="B864">
        <v>50.7</v>
      </c>
      <c r="C864">
        <v>24.08</v>
      </c>
      <c r="D864">
        <v>55.05</v>
      </c>
      <c r="E864">
        <v>39.119999999999997</v>
      </c>
      <c r="F864">
        <v>140.4</v>
      </c>
      <c r="I864" s="61">
        <v>43908</v>
      </c>
      <c r="J864" s="57">
        <f t="shared" si="109"/>
        <v>-6.8966572653303193E-2</v>
      </c>
      <c r="K864" s="57">
        <f t="shared" si="109"/>
        <v>-0.17481839529079934</v>
      </c>
      <c r="L864" s="57">
        <f t="shared" si="109"/>
        <v>-0.25006225701417367</v>
      </c>
      <c r="M864" s="57">
        <f t="shared" si="109"/>
        <v>-6.817454083571961E-2</v>
      </c>
      <c r="N864" s="57">
        <f t="shared" si="109"/>
        <v>-4.3007638447498421E-2</v>
      </c>
      <c r="O864" s="57">
        <f t="shared" si="110"/>
        <v>-0.16220943131902335</v>
      </c>
      <c r="Y864" s="61">
        <v>43908</v>
      </c>
      <c r="Z864" s="57">
        <f t="shared" si="111"/>
        <v>-7.1149306215922997E-2</v>
      </c>
      <c r="AA864" s="57">
        <f t="shared" si="112"/>
        <v>-0.17683061085394194</v>
      </c>
      <c r="AB864" s="57">
        <f t="shared" si="113"/>
        <v>-0.25038332959151344</v>
      </c>
      <c r="AC864" s="57">
        <f t="shared" si="114"/>
        <v>-6.9653326727784612E-2</v>
      </c>
      <c r="AD864" s="57">
        <f t="shared" si="115"/>
        <v>-4.3986996488730869E-2</v>
      </c>
    </row>
    <row r="865" spans="1:30" x14ac:dyDescent="0.35">
      <c r="A865" s="61">
        <v>43907</v>
      </c>
      <c r="B865">
        <v>54.32</v>
      </c>
      <c r="C865">
        <v>28.68</v>
      </c>
      <c r="D865">
        <v>70.69</v>
      </c>
      <c r="E865">
        <v>41.88</v>
      </c>
      <c r="F865">
        <v>146.57</v>
      </c>
      <c r="I865" s="61">
        <v>43907</v>
      </c>
      <c r="J865" s="57">
        <f t="shared" si="109"/>
        <v>0.10103344844996581</v>
      </c>
      <c r="K865" s="57">
        <f t="shared" si="109"/>
        <v>-3.3936418571310953E-2</v>
      </c>
      <c r="L865" s="57">
        <f t="shared" si="109"/>
        <v>1.4103802416384443E-2</v>
      </c>
      <c r="M865" s="57">
        <f t="shared" si="109"/>
        <v>7.8710421412779452E-2</v>
      </c>
      <c r="N865" s="57">
        <f t="shared" si="109"/>
        <v>7.9122069981709925E-2</v>
      </c>
      <c r="O865" s="57">
        <f t="shared" si="110"/>
        <v>1.167594120073793E-2</v>
      </c>
      <c r="Y865" s="61">
        <v>43907</v>
      </c>
      <c r="Z865" s="57">
        <f t="shared" si="111"/>
        <v>9.8850714887346008E-2</v>
      </c>
      <c r="AA865" s="57">
        <f t="shared" si="112"/>
        <v>-3.594863413445356E-2</v>
      </c>
      <c r="AB865" s="57">
        <f t="shared" si="113"/>
        <v>1.3782729839044697E-2</v>
      </c>
      <c r="AC865" s="57">
        <f t="shared" si="114"/>
        <v>7.7231635520714451E-2</v>
      </c>
      <c r="AD865" s="57">
        <f t="shared" si="115"/>
        <v>7.8142711940477477E-2</v>
      </c>
    </row>
    <row r="866" spans="1:30" x14ac:dyDescent="0.35">
      <c r="A866" s="61">
        <v>43906</v>
      </c>
      <c r="B866">
        <v>49.1</v>
      </c>
      <c r="C866">
        <v>29.67</v>
      </c>
      <c r="D866">
        <v>69.7</v>
      </c>
      <c r="E866">
        <v>38.71</v>
      </c>
      <c r="F866">
        <v>135.41999999999999</v>
      </c>
      <c r="I866" s="61">
        <v>43906</v>
      </c>
      <c r="J866" s="57">
        <f t="shared" si="109"/>
        <v>-0.20397941667588157</v>
      </c>
      <c r="K866" s="57">
        <f t="shared" si="109"/>
        <v>-0.20553063808902705</v>
      </c>
      <c r="L866" s="57">
        <f t="shared" si="109"/>
        <v>-0.17968777100232097</v>
      </c>
      <c r="M866" s="57">
        <f t="shared" si="109"/>
        <v>-0.12581635549156889</v>
      </c>
      <c r="N866" s="57">
        <f t="shared" si="109"/>
        <v>-0.15945338778956455</v>
      </c>
      <c r="O866" s="57">
        <f t="shared" si="110"/>
        <v>-0.19523688968149847</v>
      </c>
      <c r="Y866" s="61">
        <v>43906</v>
      </c>
      <c r="Z866" s="57">
        <f t="shared" si="111"/>
        <v>-0.20616215023850137</v>
      </c>
      <c r="AA866" s="57">
        <f t="shared" si="112"/>
        <v>-0.20754285365216965</v>
      </c>
      <c r="AB866" s="57">
        <f t="shared" si="113"/>
        <v>-0.18000884357966071</v>
      </c>
      <c r="AC866" s="57">
        <f t="shared" si="114"/>
        <v>-0.12729514138363388</v>
      </c>
      <c r="AD866" s="57">
        <f t="shared" si="115"/>
        <v>-0.160432745830797</v>
      </c>
    </row>
    <row r="867" spans="1:30" x14ac:dyDescent="0.35">
      <c r="A867" s="61">
        <v>43903</v>
      </c>
      <c r="B867">
        <v>60.21</v>
      </c>
      <c r="C867">
        <v>36.44</v>
      </c>
      <c r="D867">
        <v>83.42</v>
      </c>
      <c r="E867">
        <v>43.9</v>
      </c>
      <c r="F867">
        <v>158.83000000000001</v>
      </c>
      <c r="I867" s="61">
        <v>43903</v>
      </c>
      <c r="J867" s="57">
        <f t="shared" si="109"/>
        <v>0.10737401974164777</v>
      </c>
      <c r="K867" s="57">
        <f t="shared" si="109"/>
        <v>-2.5201171105634995E-2</v>
      </c>
      <c r="L867" s="57">
        <f t="shared" si="109"/>
        <v>8.9739534339381394E-2</v>
      </c>
      <c r="M867" s="57">
        <f t="shared" si="109"/>
        <v>0.11809629656256058</v>
      </c>
      <c r="N867" s="57">
        <f t="shared" si="109"/>
        <v>0.13292895317619191</v>
      </c>
      <c r="O867" s="57">
        <f t="shared" si="110"/>
        <v>3.7396302499564153E-2</v>
      </c>
      <c r="Y867" s="61">
        <v>43903</v>
      </c>
      <c r="Z867" s="57">
        <f t="shared" si="111"/>
        <v>0.10519128617902797</v>
      </c>
      <c r="AA867" s="57">
        <f t="shared" si="112"/>
        <v>-2.7213386668777605E-2</v>
      </c>
      <c r="AB867" s="57">
        <f t="shared" si="113"/>
        <v>8.9418461762041643E-2</v>
      </c>
      <c r="AC867" s="57">
        <f t="shared" si="114"/>
        <v>0.11661751067049558</v>
      </c>
      <c r="AD867" s="57">
        <f t="shared" si="115"/>
        <v>0.13194959513495946</v>
      </c>
    </row>
    <row r="868" spans="1:30" x14ac:dyDescent="0.35">
      <c r="A868" s="61">
        <v>43902</v>
      </c>
      <c r="B868">
        <v>54.08</v>
      </c>
      <c r="C868">
        <v>37.369999999999997</v>
      </c>
      <c r="D868">
        <v>76.260000000000005</v>
      </c>
      <c r="E868">
        <v>39.01</v>
      </c>
      <c r="F868">
        <v>139.06</v>
      </c>
      <c r="I868" s="61">
        <v>43902</v>
      </c>
      <c r="J868" s="57">
        <f t="shared" si="109"/>
        <v>-0.13052206143381315</v>
      </c>
      <c r="K868" s="57">
        <f t="shared" si="109"/>
        <v>-0.1234459175046444</v>
      </c>
      <c r="L868" s="57">
        <f t="shared" si="109"/>
        <v>-8.5053433844521464E-2</v>
      </c>
      <c r="M868" s="57">
        <f t="shared" si="109"/>
        <v>-0.15828027438159398</v>
      </c>
      <c r="N868" s="57">
        <f t="shared" si="109"/>
        <v>-9.964161947169678E-2</v>
      </c>
      <c r="O868" s="57">
        <f t="shared" si="110"/>
        <v>-0.11667913925148971</v>
      </c>
      <c r="Y868" s="61">
        <v>43902</v>
      </c>
      <c r="Z868" s="57">
        <f t="shared" si="111"/>
        <v>-0.13270479499643295</v>
      </c>
      <c r="AA868" s="57">
        <f t="shared" si="112"/>
        <v>-0.125458133067787</v>
      </c>
      <c r="AB868" s="57">
        <f t="shared" si="113"/>
        <v>-8.5374506421861215E-2</v>
      </c>
      <c r="AC868" s="57">
        <f t="shared" si="114"/>
        <v>-0.15975906027365896</v>
      </c>
      <c r="AD868" s="57">
        <f t="shared" si="115"/>
        <v>-0.10062097751292923</v>
      </c>
    </row>
    <row r="869" spans="1:30" x14ac:dyDescent="0.35">
      <c r="A869" s="61">
        <v>43901</v>
      </c>
      <c r="B869">
        <v>61.62</v>
      </c>
      <c r="C869">
        <v>42.28</v>
      </c>
      <c r="D869">
        <v>83.03</v>
      </c>
      <c r="E869">
        <v>45.7</v>
      </c>
      <c r="F869">
        <v>153.63</v>
      </c>
      <c r="I869" s="61">
        <v>43901</v>
      </c>
      <c r="J869" s="57">
        <f t="shared" si="109"/>
        <v>-5.7546019478604125E-2</v>
      </c>
      <c r="K869" s="57">
        <f t="shared" si="109"/>
        <v>-1.7350962837547172E-2</v>
      </c>
      <c r="L869" s="57">
        <f t="shared" si="109"/>
        <v>-2.3213946412726304E-2</v>
      </c>
      <c r="M869" s="57">
        <f t="shared" si="109"/>
        <v>7.0268185484632486E-3</v>
      </c>
      <c r="N869" s="57">
        <f t="shared" si="109"/>
        <v>-4.6360232939018739E-2</v>
      </c>
      <c r="O869" s="57">
        <f t="shared" si="110"/>
        <v>-2.6952418230752742E-2</v>
      </c>
      <c r="Y869" s="61">
        <v>43901</v>
      </c>
      <c r="Z869" s="57">
        <f t="shared" si="111"/>
        <v>-5.9728753041223923E-2</v>
      </c>
      <c r="AA869" s="57">
        <f t="shared" si="112"/>
        <v>-1.9363178400689782E-2</v>
      </c>
      <c r="AB869" s="57">
        <f t="shared" si="113"/>
        <v>-2.3535018990066048E-2</v>
      </c>
      <c r="AC869" s="57">
        <f t="shared" si="114"/>
        <v>5.5480326563982496E-3</v>
      </c>
      <c r="AD869" s="57">
        <f t="shared" si="115"/>
        <v>-4.7339590980251187E-2</v>
      </c>
    </row>
    <row r="870" spans="1:30" x14ac:dyDescent="0.35">
      <c r="A870" s="61">
        <v>43900</v>
      </c>
      <c r="B870">
        <v>65.27</v>
      </c>
      <c r="C870">
        <v>43.02</v>
      </c>
      <c r="D870">
        <v>84.98</v>
      </c>
      <c r="E870">
        <v>45.38</v>
      </c>
      <c r="F870">
        <v>160.91999999999999</v>
      </c>
      <c r="I870" s="61">
        <v>43900</v>
      </c>
      <c r="J870" s="57">
        <f t="shared" si="109"/>
        <v>6.1774355588125239E-2</v>
      </c>
      <c r="K870" s="57">
        <f t="shared" si="109"/>
        <v>5.9622683199366838E-2</v>
      </c>
      <c r="L870" s="57">
        <f t="shared" si="109"/>
        <v>5.2049175737782505E-2</v>
      </c>
      <c r="M870" s="57">
        <f t="shared" si="109"/>
        <v>4.7611925114902164E-2</v>
      </c>
      <c r="N870" s="57">
        <f t="shared" si="109"/>
        <v>6.6147238408381687E-2</v>
      </c>
      <c r="O870" s="57">
        <f t="shared" si="110"/>
        <v>5.818244534556636E-2</v>
      </c>
      <c r="Y870" s="61">
        <v>43900</v>
      </c>
      <c r="Z870" s="57">
        <f t="shared" si="111"/>
        <v>5.9591622025505442E-2</v>
      </c>
      <c r="AA870" s="57">
        <f t="shared" si="112"/>
        <v>5.7610467636224232E-2</v>
      </c>
      <c r="AB870" s="57">
        <f t="shared" si="113"/>
        <v>5.1728103160442761E-2</v>
      </c>
      <c r="AC870" s="57">
        <f t="shared" si="114"/>
        <v>4.6133139222837162E-2</v>
      </c>
      <c r="AD870" s="57">
        <f t="shared" si="115"/>
        <v>6.5167880367149239E-2</v>
      </c>
    </row>
    <row r="871" spans="1:30" x14ac:dyDescent="0.35">
      <c r="A871" s="61">
        <v>43899</v>
      </c>
      <c r="B871">
        <v>61.36</v>
      </c>
      <c r="C871">
        <v>40.53</v>
      </c>
      <c r="D871">
        <v>80.67</v>
      </c>
      <c r="E871">
        <v>43.27</v>
      </c>
      <c r="F871">
        <v>150.62</v>
      </c>
      <c r="I871" s="61">
        <v>43899</v>
      </c>
      <c r="J871" s="57">
        <f t="shared" si="109"/>
        <v>-8.0594155237329088E-2</v>
      </c>
      <c r="K871" s="57">
        <f t="shared" si="109"/>
        <v>-0.14597523481201638</v>
      </c>
      <c r="L871" s="57">
        <f t="shared" si="109"/>
        <v>-0.16687289328165827</v>
      </c>
      <c r="M871" s="57">
        <f t="shared" si="109"/>
        <v>-0.11595819418101815</v>
      </c>
      <c r="N871" s="57">
        <f t="shared" si="109"/>
        <v>-7.0178376615533458E-2</v>
      </c>
      <c r="O871" s="57">
        <f t="shared" si="110"/>
        <v>-0.13386438433595238</v>
      </c>
      <c r="Y871" s="61">
        <v>43899</v>
      </c>
      <c r="Z871" s="57">
        <f t="shared" si="111"/>
        <v>-8.2776888799948892E-2</v>
      </c>
      <c r="AA871" s="57">
        <f t="shared" si="112"/>
        <v>-0.14798745037515898</v>
      </c>
      <c r="AB871" s="57">
        <f t="shared" si="113"/>
        <v>-0.16719396585899801</v>
      </c>
      <c r="AC871" s="57">
        <f t="shared" si="114"/>
        <v>-0.11743698007308315</v>
      </c>
      <c r="AD871" s="57">
        <f t="shared" si="115"/>
        <v>-7.1157734656765906E-2</v>
      </c>
    </row>
    <row r="872" spans="1:30" x14ac:dyDescent="0.35">
      <c r="A872" s="61">
        <v>43896</v>
      </c>
      <c r="B872">
        <v>66.510000000000005</v>
      </c>
      <c r="C872">
        <v>46.9</v>
      </c>
      <c r="D872">
        <v>95.32</v>
      </c>
      <c r="E872">
        <v>48.59</v>
      </c>
      <c r="F872">
        <v>161.57</v>
      </c>
      <c r="I872" s="61">
        <v>43896</v>
      </c>
      <c r="J872" s="57">
        <f t="shared" si="109"/>
        <v>-2.6850237183984507E-2</v>
      </c>
      <c r="K872" s="57">
        <f t="shared" si="109"/>
        <v>-2.9413885206293341E-2</v>
      </c>
      <c r="L872" s="57">
        <f t="shared" si="109"/>
        <v>-1.9428173284837893E-2</v>
      </c>
      <c r="M872" s="57">
        <f t="shared" si="109"/>
        <v>9.9276927064492673E-3</v>
      </c>
      <c r="N872" s="57">
        <f t="shared" si="109"/>
        <v>-2.8674487763549045E-2</v>
      </c>
      <c r="O872" s="57">
        <f t="shared" si="110"/>
        <v>-2.5321639435012658E-2</v>
      </c>
      <c r="Y872" s="61">
        <v>43896</v>
      </c>
      <c r="Z872" s="57">
        <f t="shared" si="111"/>
        <v>-2.9032970746604304E-2</v>
      </c>
      <c r="AA872" s="57">
        <f t="shared" si="112"/>
        <v>-3.1426100769435951E-2</v>
      </c>
      <c r="AB872" s="57">
        <f t="shared" si="113"/>
        <v>-1.9749245862177637E-2</v>
      </c>
      <c r="AC872" s="57">
        <f t="shared" si="114"/>
        <v>8.4489068143842674E-3</v>
      </c>
      <c r="AD872" s="57">
        <f t="shared" si="115"/>
        <v>-2.965384580478149E-2</v>
      </c>
    </row>
    <row r="873" spans="1:30" x14ac:dyDescent="0.35">
      <c r="A873" s="61">
        <v>43895</v>
      </c>
      <c r="B873">
        <v>68.319999999999993</v>
      </c>
      <c r="C873">
        <v>48.3</v>
      </c>
      <c r="D873">
        <v>97.19</v>
      </c>
      <c r="E873">
        <v>48.11</v>
      </c>
      <c r="F873">
        <v>166.27</v>
      </c>
      <c r="I873" s="61">
        <v>43895</v>
      </c>
      <c r="J873" s="57">
        <f t="shared" si="109"/>
        <v>-4.0306639265109419E-2</v>
      </c>
      <c r="K873" s="57">
        <f t="shared" si="109"/>
        <v>-3.3991264697586697E-2</v>
      </c>
      <c r="L873" s="57">
        <f t="shared" si="109"/>
        <v>-1.3693244819004019E-2</v>
      </c>
      <c r="M873" s="57">
        <f t="shared" si="109"/>
        <v>-4.0730533260270908E-2</v>
      </c>
      <c r="N873" s="57">
        <f t="shared" si="109"/>
        <v>-2.5415535812366694E-2</v>
      </c>
      <c r="O873" s="57">
        <f t="shared" si="110"/>
        <v>-3.0677503968308078E-2</v>
      </c>
      <c r="Y873" s="61">
        <v>43895</v>
      </c>
      <c r="Z873" s="57">
        <f t="shared" si="111"/>
        <v>-4.2489372827729216E-2</v>
      </c>
      <c r="AA873" s="57">
        <f t="shared" si="112"/>
        <v>-3.6003480260729304E-2</v>
      </c>
      <c r="AB873" s="57">
        <f t="shared" si="113"/>
        <v>-1.4014317396343765E-2</v>
      </c>
      <c r="AC873" s="57">
        <f t="shared" si="114"/>
        <v>-4.220931915233591E-2</v>
      </c>
      <c r="AD873" s="57">
        <f t="shared" si="115"/>
        <v>-2.6394893853599138E-2</v>
      </c>
    </row>
    <row r="874" spans="1:30" x14ac:dyDescent="0.35">
      <c r="A874" s="61">
        <v>43894</v>
      </c>
      <c r="B874">
        <v>71.13</v>
      </c>
      <c r="C874">
        <v>49.97</v>
      </c>
      <c r="D874">
        <v>98.53</v>
      </c>
      <c r="E874">
        <v>50.11</v>
      </c>
      <c r="F874">
        <v>170.55</v>
      </c>
      <c r="I874" s="61">
        <v>43894</v>
      </c>
      <c r="J874" s="57">
        <f t="shared" si="109"/>
        <v>6.7758470691933179E-2</v>
      </c>
      <c r="K874" s="57">
        <f t="shared" si="109"/>
        <v>5.417892253530625E-3</v>
      </c>
      <c r="L874" s="57">
        <f t="shared" si="109"/>
        <v>4.2925934997530071E-2</v>
      </c>
      <c r="M874" s="57">
        <f t="shared" si="109"/>
        <v>6.9406333236937193E-2</v>
      </c>
      <c r="N874" s="57">
        <f t="shared" si="109"/>
        <v>3.6057150233325855E-2</v>
      </c>
      <c r="O874" s="57">
        <f t="shared" si="110"/>
        <v>2.9587169509898502E-2</v>
      </c>
      <c r="Y874" s="61">
        <v>43894</v>
      </c>
      <c r="Z874" s="57">
        <f t="shared" si="111"/>
        <v>6.5575737129313375E-2</v>
      </c>
      <c r="AA874" s="57">
        <f t="shared" si="112"/>
        <v>3.4056766903880161E-3</v>
      </c>
      <c r="AB874" s="57">
        <f t="shared" si="113"/>
        <v>4.2604862420190327E-2</v>
      </c>
      <c r="AC874" s="57">
        <f t="shared" si="114"/>
        <v>6.7927547344872191E-2</v>
      </c>
      <c r="AD874" s="57">
        <f t="shared" si="115"/>
        <v>3.5077792192093407E-2</v>
      </c>
    </row>
    <row r="875" spans="1:30" x14ac:dyDescent="0.35">
      <c r="A875" s="61">
        <v>43893</v>
      </c>
      <c r="B875">
        <v>66.47</v>
      </c>
      <c r="C875">
        <v>49.7</v>
      </c>
      <c r="D875">
        <v>94.39</v>
      </c>
      <c r="E875">
        <v>46.75</v>
      </c>
      <c r="F875">
        <v>164.51</v>
      </c>
      <c r="I875" s="61">
        <v>43893</v>
      </c>
      <c r="J875" s="57">
        <f t="shared" si="109"/>
        <v>-3.8948720049812501E-2</v>
      </c>
      <c r="K875" s="57">
        <f t="shared" si="109"/>
        <v>2.619121070100503E-3</v>
      </c>
      <c r="L875" s="57">
        <f t="shared" si="109"/>
        <v>-2.304008085435149E-2</v>
      </c>
      <c r="M875" s="57">
        <f t="shared" si="109"/>
        <v>-1.5072995272921514E-2</v>
      </c>
      <c r="N875" s="57">
        <f t="shared" si="109"/>
        <v>-4.9105625693701326E-2</v>
      </c>
      <c r="O875" s="57">
        <f t="shared" si="110"/>
        <v>-1.3848719352579197E-2</v>
      </c>
      <c r="Y875" s="61">
        <v>43893</v>
      </c>
      <c r="Z875" s="57">
        <f t="shared" si="111"/>
        <v>-4.1131453612432298E-2</v>
      </c>
      <c r="AA875" s="57">
        <f t="shared" si="112"/>
        <v>6.069055069578941E-4</v>
      </c>
      <c r="AB875" s="57">
        <f t="shared" si="113"/>
        <v>-2.3361153431691234E-2</v>
      </c>
      <c r="AC875" s="57">
        <f t="shared" si="114"/>
        <v>-1.6551781164986512E-2</v>
      </c>
      <c r="AD875" s="57">
        <f t="shared" si="115"/>
        <v>-5.0084983734933773E-2</v>
      </c>
    </row>
    <row r="876" spans="1:30" x14ac:dyDescent="0.35">
      <c r="A876" s="61">
        <v>43892</v>
      </c>
      <c r="B876">
        <v>69.11</v>
      </c>
      <c r="C876">
        <v>49.57</v>
      </c>
      <c r="D876">
        <v>96.59</v>
      </c>
      <c r="E876">
        <v>47.46</v>
      </c>
      <c r="F876">
        <v>172.79</v>
      </c>
      <c r="I876" s="61">
        <v>43892</v>
      </c>
      <c r="J876" s="57">
        <f t="shared" si="109"/>
        <v>2.3275587815601254E-2</v>
      </c>
      <c r="K876" s="57">
        <f t="shared" si="109"/>
        <v>0.10722269269887152</v>
      </c>
      <c r="L876" s="57">
        <f t="shared" si="109"/>
        <v>3.4226475669534906E-2</v>
      </c>
      <c r="M876" s="57">
        <f t="shared" si="109"/>
        <v>4.2614582125282324E-2</v>
      </c>
      <c r="N876" s="57">
        <f t="shared" si="109"/>
        <v>6.4418922602703474E-2</v>
      </c>
      <c r="O876" s="57">
        <f t="shared" si="110"/>
        <v>7.032576402441458E-2</v>
      </c>
      <c r="Y876" s="61">
        <v>43892</v>
      </c>
      <c r="Z876" s="57">
        <f t="shared" si="111"/>
        <v>2.1092854252981456E-2</v>
      </c>
      <c r="AA876" s="57">
        <f t="shared" si="112"/>
        <v>0.10521047713572891</v>
      </c>
      <c r="AB876" s="57">
        <f t="shared" si="113"/>
        <v>3.3905403092195162E-2</v>
      </c>
      <c r="AC876" s="57">
        <f t="shared" si="114"/>
        <v>4.1135796233217323E-2</v>
      </c>
      <c r="AD876" s="57">
        <f t="shared" si="115"/>
        <v>6.3439564561471026E-2</v>
      </c>
    </row>
    <row r="877" spans="1:30" x14ac:dyDescent="0.35">
      <c r="A877" s="61">
        <v>43889</v>
      </c>
      <c r="B877">
        <v>67.52</v>
      </c>
      <c r="C877">
        <v>44.53</v>
      </c>
      <c r="D877">
        <v>93.34</v>
      </c>
      <c r="E877">
        <v>45.48</v>
      </c>
      <c r="F877">
        <v>162.01</v>
      </c>
      <c r="I877" s="61">
        <v>43889</v>
      </c>
      <c r="J877" s="57">
        <f t="shared" si="109"/>
        <v>6.6911001491201536E-2</v>
      </c>
      <c r="K877" s="57">
        <f t="shared" si="109"/>
        <v>-1.6481442114256274E-2</v>
      </c>
      <c r="L877" s="57">
        <f t="shared" si="109"/>
        <v>-8.4280650374591801E-3</v>
      </c>
      <c r="M877" s="57">
        <f t="shared" si="109"/>
        <v>3.2855788059335159E-2</v>
      </c>
      <c r="N877" s="57">
        <f t="shared" si="109"/>
        <v>2.3924436631055646E-2</v>
      </c>
      <c r="O877" s="57">
        <f t="shared" si="110"/>
        <v>5.2092504575203969E-3</v>
      </c>
      <c r="Y877" s="61">
        <v>43889</v>
      </c>
      <c r="Z877" s="57">
        <f t="shared" si="111"/>
        <v>6.4728267928581731E-2</v>
      </c>
      <c r="AA877" s="57">
        <f t="shared" si="112"/>
        <v>-1.8493657677398884E-2</v>
      </c>
      <c r="AB877" s="57">
        <f t="shared" si="113"/>
        <v>-8.7491376147989259E-3</v>
      </c>
      <c r="AC877" s="57">
        <f t="shared" si="114"/>
        <v>3.1377002167270157E-2</v>
      </c>
      <c r="AD877" s="57">
        <f t="shared" si="115"/>
        <v>2.2945078589823201E-2</v>
      </c>
    </row>
    <row r="878" spans="1:30" x14ac:dyDescent="0.35">
      <c r="A878" s="61">
        <v>43888</v>
      </c>
      <c r="B878">
        <v>63.15</v>
      </c>
      <c r="C878">
        <v>45.27</v>
      </c>
      <c r="D878">
        <v>94.13</v>
      </c>
      <c r="E878">
        <v>44.01</v>
      </c>
      <c r="F878">
        <v>158.18</v>
      </c>
      <c r="I878" s="61">
        <v>43888</v>
      </c>
      <c r="J878" s="57">
        <f t="shared" si="109"/>
        <v>-5.7835583998225429E-2</v>
      </c>
      <c r="K878" s="57">
        <f t="shared" si="109"/>
        <v>-0.13705951094796728</v>
      </c>
      <c r="L878" s="57">
        <f t="shared" si="109"/>
        <v>-4.0698753100783074E-2</v>
      </c>
      <c r="M878" s="57">
        <f t="shared" si="109"/>
        <v>-7.6102281738030561E-2</v>
      </c>
      <c r="N878" s="57">
        <f t="shared" si="109"/>
        <v>-7.3064312292073968E-2</v>
      </c>
      <c r="O878" s="57">
        <f t="shared" si="110"/>
        <v>-9.5317168762800997E-2</v>
      </c>
      <c r="Y878" s="61">
        <v>43888</v>
      </c>
      <c r="Z878" s="57">
        <f t="shared" si="111"/>
        <v>-6.0018317560845226E-2</v>
      </c>
      <c r="AA878" s="57">
        <f t="shared" si="112"/>
        <v>-0.13907172651110988</v>
      </c>
      <c r="AB878" s="57">
        <f t="shared" si="113"/>
        <v>-4.1019825678122818E-2</v>
      </c>
      <c r="AC878" s="57">
        <f t="shared" si="114"/>
        <v>-7.7581067630095563E-2</v>
      </c>
      <c r="AD878" s="57">
        <f t="shared" si="115"/>
        <v>-7.4043670333306416E-2</v>
      </c>
    </row>
    <row r="879" spans="1:30" x14ac:dyDescent="0.35">
      <c r="A879" s="61">
        <v>43887</v>
      </c>
      <c r="B879">
        <v>66.91</v>
      </c>
      <c r="C879">
        <v>51.92</v>
      </c>
      <c r="D879">
        <v>98.04</v>
      </c>
      <c r="E879">
        <v>47.49</v>
      </c>
      <c r="F879">
        <v>170.17</v>
      </c>
      <c r="I879" s="61">
        <v>43887</v>
      </c>
      <c r="J879" s="57">
        <f t="shared" si="109"/>
        <v>2.1145630050940417E-2</v>
      </c>
      <c r="K879" s="57">
        <f t="shared" si="109"/>
        <v>-2.6794952216676229E-2</v>
      </c>
      <c r="L879" s="57">
        <f t="shared" si="109"/>
        <v>-2.6869541000141276E-2</v>
      </c>
      <c r="M879" s="57">
        <f t="shared" si="109"/>
        <v>-1.683147883159654E-3</v>
      </c>
      <c r="N879" s="57">
        <f t="shared" si="109"/>
        <v>1.2417378094870118E-2</v>
      </c>
      <c r="O879" s="57">
        <f t="shared" si="110"/>
        <v>-1.4951626015054989E-2</v>
      </c>
      <c r="Y879" s="61">
        <v>43887</v>
      </c>
      <c r="Z879" s="57">
        <f t="shared" si="111"/>
        <v>1.896289648832062E-2</v>
      </c>
      <c r="AA879" s="57">
        <f t="shared" si="112"/>
        <v>-2.880716777981884E-2</v>
      </c>
      <c r="AB879" s="57">
        <f t="shared" si="113"/>
        <v>-2.719061357748102E-2</v>
      </c>
      <c r="AC879" s="57">
        <f t="shared" si="114"/>
        <v>-3.1619337752246532E-3</v>
      </c>
      <c r="AD879" s="57">
        <f t="shared" si="115"/>
        <v>1.1438020053637673E-2</v>
      </c>
    </row>
    <row r="880" spans="1:30" x14ac:dyDescent="0.35">
      <c r="A880" s="61">
        <v>43886</v>
      </c>
      <c r="B880">
        <v>65.510000000000005</v>
      </c>
      <c r="C880">
        <v>53.33</v>
      </c>
      <c r="D880">
        <v>100.71</v>
      </c>
      <c r="E880">
        <v>47.57</v>
      </c>
      <c r="F880">
        <v>168.07</v>
      </c>
      <c r="I880" s="61">
        <v>43886</v>
      </c>
      <c r="J880" s="57">
        <f t="shared" si="109"/>
        <v>-4.1999746736529273E-2</v>
      </c>
      <c r="K880" s="57">
        <f t="shared" si="109"/>
        <v>-4.1504304352867324E-2</v>
      </c>
      <c r="L880" s="57">
        <f t="shared" si="109"/>
        <v>-3.8949524639317473E-2</v>
      </c>
      <c r="M880" s="57">
        <f t="shared" si="109"/>
        <v>-3.2063973394696896E-2</v>
      </c>
      <c r="N880" s="57">
        <f t="shared" si="109"/>
        <v>-1.6639515370342323E-2</v>
      </c>
      <c r="O880" s="57">
        <f t="shared" si="110"/>
        <v>-3.9888244333250243E-2</v>
      </c>
      <c r="Y880" s="61">
        <v>43886</v>
      </c>
      <c r="Z880" s="57">
        <f t="shared" si="111"/>
        <v>-4.418248029914907E-2</v>
      </c>
      <c r="AA880" s="57">
        <f t="shared" si="112"/>
        <v>-4.3516519916009931E-2</v>
      </c>
      <c r="AB880" s="57">
        <f t="shared" si="113"/>
        <v>-3.9270597216657217E-2</v>
      </c>
      <c r="AC880" s="57">
        <f t="shared" si="114"/>
        <v>-3.3542759286761897E-2</v>
      </c>
      <c r="AD880" s="57">
        <f t="shared" si="115"/>
        <v>-1.7618873411574767E-2</v>
      </c>
    </row>
    <row r="881" spans="1:30" x14ac:dyDescent="0.35">
      <c r="A881" s="61">
        <v>43885</v>
      </c>
      <c r="B881">
        <v>68.319999999999993</v>
      </c>
      <c r="C881">
        <v>55.59</v>
      </c>
      <c r="D881">
        <v>104.71</v>
      </c>
      <c r="E881">
        <v>49.12</v>
      </c>
      <c r="F881">
        <v>170.89</v>
      </c>
      <c r="I881" s="61">
        <v>43885</v>
      </c>
      <c r="J881" s="57">
        <f t="shared" si="109"/>
        <v>-7.3354928567117214E-2</v>
      </c>
      <c r="K881" s="57">
        <f t="shared" si="109"/>
        <v>-7.7507219896691903E-2</v>
      </c>
      <c r="L881" s="57">
        <f t="shared" si="109"/>
        <v>-4.0244996840896566E-2</v>
      </c>
      <c r="M881" s="57">
        <f t="shared" si="109"/>
        <v>-8.1294742393246688E-2</v>
      </c>
      <c r="N881" s="57">
        <f t="shared" si="109"/>
        <v>-4.4072601174591088E-2</v>
      </c>
      <c r="O881" s="57">
        <f t="shared" si="110"/>
        <v>-6.7356795547199977E-2</v>
      </c>
      <c r="Y881" s="61">
        <v>43885</v>
      </c>
      <c r="Z881" s="57">
        <f t="shared" si="111"/>
        <v>-7.5537662129737018E-2</v>
      </c>
      <c r="AA881" s="57">
        <f t="shared" si="112"/>
        <v>-7.9519435459834517E-2</v>
      </c>
      <c r="AB881" s="57">
        <f t="shared" si="113"/>
        <v>-4.056606941823631E-2</v>
      </c>
      <c r="AC881" s="57">
        <f t="shared" si="114"/>
        <v>-8.277352828531169E-2</v>
      </c>
      <c r="AD881" s="57">
        <f t="shared" si="115"/>
        <v>-4.5051959215823535E-2</v>
      </c>
    </row>
    <row r="882" spans="1:30" x14ac:dyDescent="0.35">
      <c r="A882" s="61">
        <v>43882</v>
      </c>
      <c r="B882">
        <v>73.52</v>
      </c>
      <c r="C882">
        <v>60.07</v>
      </c>
      <c r="D882">
        <v>109.01</v>
      </c>
      <c r="E882">
        <v>53.28</v>
      </c>
      <c r="F882">
        <v>178.59</v>
      </c>
      <c r="I882" s="61">
        <v>43882</v>
      </c>
      <c r="J882" s="57">
        <f t="shared" si="109"/>
        <v>-4.8453302422080125E-2</v>
      </c>
      <c r="K882" s="57">
        <f t="shared" si="109"/>
        <v>1.8328756276730601E-3</v>
      </c>
      <c r="L882" s="57">
        <f t="shared" si="109"/>
        <v>-7.3119784693546821E-3</v>
      </c>
      <c r="M882" s="57">
        <f t="shared" si="109"/>
        <v>-7.2215900173632247E-2</v>
      </c>
      <c r="N882" s="57">
        <f t="shared" si="109"/>
        <v>-3.2123089277586635E-2</v>
      </c>
      <c r="O882" s="57">
        <f t="shared" si="110"/>
        <v>-1.4008956869257228E-2</v>
      </c>
      <c r="Y882" s="61">
        <v>43882</v>
      </c>
      <c r="Z882" s="57">
        <f t="shared" si="111"/>
        <v>-5.0636035984699922E-2</v>
      </c>
      <c r="AA882" s="57">
        <f t="shared" si="112"/>
        <v>-1.7933993546954876E-4</v>
      </c>
      <c r="AB882" s="57">
        <f t="shared" si="113"/>
        <v>-7.633051046694427E-3</v>
      </c>
      <c r="AC882" s="57">
        <f t="shared" si="114"/>
        <v>-7.3694686065697249E-2</v>
      </c>
      <c r="AD882" s="57">
        <f t="shared" si="115"/>
        <v>-3.3102447318819082E-2</v>
      </c>
    </row>
    <row r="883" spans="1:30" x14ac:dyDescent="0.35">
      <c r="A883" s="61">
        <v>43881</v>
      </c>
      <c r="B883">
        <v>77.17</v>
      </c>
      <c r="C883">
        <v>59.96</v>
      </c>
      <c r="D883">
        <v>109.81</v>
      </c>
      <c r="E883">
        <v>57.27</v>
      </c>
      <c r="F883">
        <v>184.42</v>
      </c>
      <c r="I883" s="61">
        <v>43881</v>
      </c>
      <c r="J883" s="57">
        <f t="shared" ref="J883:N933" si="116">LN(B883/B884)</f>
        <v>-1.9251107871639434E-2</v>
      </c>
      <c r="K883" s="57">
        <f t="shared" si="116"/>
        <v>-1.9815707826464503E-2</v>
      </c>
      <c r="L883" s="57">
        <f t="shared" si="116"/>
        <v>-8.4335117851991777E-3</v>
      </c>
      <c r="M883" s="57">
        <f t="shared" si="116"/>
        <v>-2.806416425177502E-2</v>
      </c>
      <c r="N883" s="57">
        <f t="shared" si="116"/>
        <v>-1.5389058071660194E-2</v>
      </c>
      <c r="O883" s="57">
        <f t="shared" si="110"/>
        <v>-1.7288385826810644E-2</v>
      </c>
      <c r="Y883" s="61">
        <v>43881</v>
      </c>
      <c r="Z883" s="57">
        <f t="shared" si="111"/>
        <v>-2.1433841434259231E-2</v>
      </c>
      <c r="AA883" s="57">
        <f t="shared" si="112"/>
        <v>-2.1827923389607113E-2</v>
      </c>
      <c r="AB883" s="57">
        <f t="shared" si="113"/>
        <v>-8.7545843625389235E-3</v>
      </c>
      <c r="AC883" s="57">
        <f t="shared" si="114"/>
        <v>-2.9542950143840018E-2</v>
      </c>
      <c r="AD883" s="57">
        <f t="shared" si="115"/>
        <v>-1.636841611289264E-2</v>
      </c>
    </row>
    <row r="884" spans="1:30" x14ac:dyDescent="0.35">
      <c r="A884" s="61">
        <v>43880</v>
      </c>
      <c r="B884">
        <v>78.67</v>
      </c>
      <c r="C884">
        <v>61.16</v>
      </c>
      <c r="D884">
        <v>110.74</v>
      </c>
      <c r="E884">
        <v>58.9</v>
      </c>
      <c r="F884">
        <v>187.28</v>
      </c>
      <c r="I884" s="61">
        <v>43880</v>
      </c>
      <c r="J884" s="57">
        <f t="shared" si="116"/>
        <v>5.9306690618564972E-2</v>
      </c>
      <c r="K884" s="57">
        <f t="shared" si="116"/>
        <v>6.6415144639850626E-2</v>
      </c>
      <c r="L884" s="57">
        <f t="shared" si="116"/>
        <v>4.5253041294726556E-3</v>
      </c>
      <c r="M884" s="57">
        <f t="shared" si="116"/>
        <v>3.4721511894984972E-2</v>
      </c>
      <c r="N884" s="57">
        <f t="shared" si="116"/>
        <v>2.6701556859407845E-4</v>
      </c>
      <c r="O884" s="57">
        <f t="shared" si="110"/>
        <v>4.7886000282724446E-2</v>
      </c>
      <c r="Y884" s="61">
        <v>43880</v>
      </c>
      <c r="Z884" s="57">
        <f t="shared" si="111"/>
        <v>5.7123957055945175E-2</v>
      </c>
      <c r="AA884" s="57">
        <f t="shared" si="112"/>
        <v>6.4402929076708013E-2</v>
      </c>
      <c r="AB884" s="57">
        <f t="shared" si="113"/>
        <v>4.2042315521329107E-3</v>
      </c>
      <c r="AC884" s="57">
        <f t="shared" si="114"/>
        <v>3.324272600291997E-2</v>
      </c>
      <c r="AD884" s="57">
        <f t="shared" si="115"/>
        <v>-7.1234247263836674E-4</v>
      </c>
    </row>
    <row r="885" spans="1:30" x14ac:dyDescent="0.35">
      <c r="A885" s="61">
        <v>43879</v>
      </c>
      <c r="B885">
        <v>74.14</v>
      </c>
      <c r="C885">
        <v>57.23</v>
      </c>
      <c r="D885">
        <v>110.24</v>
      </c>
      <c r="E885">
        <v>56.89</v>
      </c>
      <c r="F885">
        <v>187.23</v>
      </c>
      <c r="I885" s="61">
        <v>43879</v>
      </c>
      <c r="J885" s="57">
        <f t="shared" si="116"/>
        <v>2.3058528955894695E-2</v>
      </c>
      <c r="K885" s="57">
        <f t="shared" si="116"/>
        <v>7.0391717667142556E-2</v>
      </c>
      <c r="L885" s="57">
        <f t="shared" si="116"/>
        <v>1.4524330803148008E-3</v>
      </c>
      <c r="M885" s="57">
        <f t="shared" si="116"/>
        <v>2.8165854755969295E-2</v>
      </c>
      <c r="N885" s="57">
        <f t="shared" si="116"/>
        <v>1.009187801732012E-2</v>
      </c>
      <c r="O885" s="57">
        <f t="shared" si="110"/>
        <v>4.1983146031305603E-2</v>
      </c>
      <c r="Y885" s="61">
        <v>43879</v>
      </c>
      <c r="Z885" s="57">
        <f t="shared" si="111"/>
        <v>2.0875795393274898E-2</v>
      </c>
      <c r="AA885" s="57">
        <f t="shared" si="112"/>
        <v>6.8379502103999942E-2</v>
      </c>
      <c r="AB885" s="57">
        <f t="shared" si="113"/>
        <v>1.1313605029750558E-3</v>
      </c>
      <c r="AC885" s="57">
        <f t="shared" si="114"/>
        <v>2.6687068863904297E-2</v>
      </c>
      <c r="AD885" s="57">
        <f t="shared" si="115"/>
        <v>9.1125199760876737E-3</v>
      </c>
    </row>
    <row r="886" spans="1:30" x14ac:dyDescent="0.35">
      <c r="A886" s="61">
        <v>43875</v>
      </c>
      <c r="B886">
        <v>72.45</v>
      </c>
      <c r="C886">
        <v>53.34</v>
      </c>
      <c r="D886">
        <v>110.08</v>
      </c>
      <c r="E886">
        <v>55.31</v>
      </c>
      <c r="F886">
        <v>185.35</v>
      </c>
      <c r="I886" s="61">
        <v>43875</v>
      </c>
      <c r="J886" s="57">
        <f t="shared" si="116"/>
        <v>6.795821024617521E-2</v>
      </c>
      <c r="K886" s="57">
        <f t="shared" si="116"/>
        <v>-4.862549322888046E-3</v>
      </c>
      <c r="L886" s="57">
        <f t="shared" si="116"/>
        <v>-1.4251165697180813E-2</v>
      </c>
      <c r="M886" s="57">
        <f t="shared" si="116"/>
        <v>1.4202715068616483E-2</v>
      </c>
      <c r="N886" s="57">
        <f t="shared" si="116"/>
        <v>8.8875022758955011E-3</v>
      </c>
      <c r="O886" s="57">
        <f t="shared" si="110"/>
        <v>8.888188188545202E-3</v>
      </c>
      <c r="Y886" s="61">
        <v>43875</v>
      </c>
      <c r="Z886" s="57">
        <f t="shared" si="111"/>
        <v>6.5775476683555406E-2</v>
      </c>
      <c r="AA886" s="57">
        <f t="shared" si="112"/>
        <v>-6.8747648860306553E-3</v>
      </c>
      <c r="AB886" s="57">
        <f t="shared" si="113"/>
        <v>-1.4572238274520559E-2</v>
      </c>
      <c r="AC886" s="57">
        <f t="shared" si="114"/>
        <v>1.2723929176551484E-2</v>
      </c>
      <c r="AD886" s="57">
        <f t="shared" si="115"/>
        <v>7.9081442346630552E-3</v>
      </c>
    </row>
    <row r="887" spans="1:30" x14ac:dyDescent="0.35">
      <c r="A887" s="61">
        <v>43874</v>
      </c>
      <c r="B887">
        <v>67.69</v>
      </c>
      <c r="C887">
        <v>53.6</v>
      </c>
      <c r="D887">
        <v>111.66</v>
      </c>
      <c r="E887">
        <v>54.53</v>
      </c>
      <c r="F887">
        <v>183.71</v>
      </c>
      <c r="I887" s="61">
        <v>43874</v>
      </c>
      <c r="J887" s="57">
        <f t="shared" si="116"/>
        <v>-6.6259537123043392E-3</v>
      </c>
      <c r="K887" s="57">
        <f t="shared" si="116"/>
        <v>4.6786575679120777E-2</v>
      </c>
      <c r="L887" s="57">
        <f t="shared" si="116"/>
        <v>-3.3974105096934611E-3</v>
      </c>
      <c r="M887" s="57">
        <f t="shared" si="116"/>
        <v>1.1806076992564906E-2</v>
      </c>
      <c r="N887" s="57">
        <f t="shared" si="116"/>
        <v>-5.4286002703827496E-3</v>
      </c>
      <c r="O887" s="57">
        <f t="shared" si="110"/>
        <v>2.1847356608099364E-2</v>
      </c>
      <c r="Y887" s="61">
        <v>43874</v>
      </c>
      <c r="Z887" s="57">
        <f t="shared" si="111"/>
        <v>-8.8086872749241381E-3</v>
      </c>
      <c r="AA887" s="57">
        <f t="shared" si="112"/>
        <v>4.4774360115978171E-2</v>
      </c>
      <c r="AB887" s="57">
        <f t="shared" si="113"/>
        <v>-3.718483087033206E-3</v>
      </c>
      <c r="AC887" s="57">
        <f t="shared" si="114"/>
        <v>1.0327291100499906E-2</v>
      </c>
      <c r="AD887" s="57">
        <f t="shared" si="115"/>
        <v>-6.4079583116151946E-3</v>
      </c>
    </row>
    <row r="888" spans="1:30" x14ac:dyDescent="0.35">
      <c r="A888" s="61">
        <v>43873</v>
      </c>
      <c r="B888">
        <v>68.14</v>
      </c>
      <c r="C888">
        <v>51.15</v>
      </c>
      <c r="D888">
        <v>112.04</v>
      </c>
      <c r="E888">
        <v>53.89</v>
      </c>
      <c r="F888">
        <v>184.71</v>
      </c>
      <c r="I888" s="61">
        <v>43873</v>
      </c>
      <c r="J888" s="57">
        <f t="shared" si="116"/>
        <v>1.7319654310861674E-2</v>
      </c>
      <c r="K888" s="57">
        <f t="shared" si="116"/>
        <v>-9.3404064939223395E-3</v>
      </c>
      <c r="L888" s="57">
        <f t="shared" si="116"/>
        <v>7.4356445611574017E-3</v>
      </c>
      <c r="M888" s="57">
        <f t="shared" si="116"/>
        <v>1.6714647776665946E-3</v>
      </c>
      <c r="N888" s="57">
        <f t="shared" si="116"/>
        <v>1.4628202527237823E-3</v>
      </c>
      <c r="O888" s="57">
        <f t="shared" si="110"/>
        <v>5.3515157221336804E-4</v>
      </c>
      <c r="Y888" s="61">
        <v>43873</v>
      </c>
      <c r="Z888" s="57">
        <f t="shared" si="111"/>
        <v>1.5136920748241876E-2</v>
      </c>
      <c r="AA888" s="57">
        <f t="shared" si="112"/>
        <v>-1.1352622057064948E-2</v>
      </c>
      <c r="AB888" s="57">
        <f t="shared" si="113"/>
        <v>7.1145719838176568E-3</v>
      </c>
      <c r="AC888" s="57">
        <f t="shared" si="114"/>
        <v>1.9267888560159548E-4</v>
      </c>
      <c r="AD888" s="57">
        <f t="shared" si="115"/>
        <v>4.8346221149133707E-4</v>
      </c>
    </row>
    <row r="889" spans="1:30" x14ac:dyDescent="0.35">
      <c r="A889" s="61">
        <v>43872</v>
      </c>
      <c r="B889">
        <v>66.97</v>
      </c>
      <c r="C889">
        <v>51.63</v>
      </c>
      <c r="D889">
        <v>111.21</v>
      </c>
      <c r="E889">
        <v>53.8</v>
      </c>
      <c r="F889">
        <v>184.44</v>
      </c>
      <c r="I889" s="61">
        <v>43872</v>
      </c>
      <c r="J889" s="57">
        <f t="shared" si="116"/>
        <v>1.8537189685885545E-2</v>
      </c>
      <c r="K889" s="57">
        <f t="shared" si="116"/>
        <v>4.0756970538143112E-3</v>
      </c>
      <c r="L889" s="57">
        <f t="shared" si="116"/>
        <v>1.2850855584109344E-2</v>
      </c>
      <c r="M889" s="57">
        <f t="shared" si="116"/>
        <v>2.9042207075272216E-2</v>
      </c>
      <c r="N889" s="57">
        <f t="shared" si="116"/>
        <v>-2.2834245035999685E-2</v>
      </c>
      <c r="O889" s="57">
        <f t="shared" si="110"/>
        <v>8.9033005155915688E-3</v>
      </c>
      <c r="Y889" s="61">
        <v>43872</v>
      </c>
      <c r="Z889" s="57">
        <f t="shared" si="111"/>
        <v>1.6354456123265748E-2</v>
      </c>
      <c r="AA889" s="57">
        <f t="shared" si="112"/>
        <v>2.0634814906717023E-3</v>
      </c>
      <c r="AB889" s="57">
        <f t="shared" si="113"/>
        <v>1.2529783006769598E-2</v>
      </c>
      <c r="AC889" s="57">
        <f t="shared" si="114"/>
        <v>2.7563421183207218E-2</v>
      </c>
      <c r="AD889" s="57">
        <f t="shared" si="115"/>
        <v>-2.381360307723213E-2</v>
      </c>
    </row>
    <row r="890" spans="1:30" x14ac:dyDescent="0.35">
      <c r="A890" s="61">
        <v>43871</v>
      </c>
      <c r="B890">
        <v>65.739999999999995</v>
      </c>
      <c r="C890">
        <v>51.42</v>
      </c>
      <c r="D890">
        <v>109.79</v>
      </c>
      <c r="E890">
        <v>52.26</v>
      </c>
      <c r="F890">
        <v>188.7</v>
      </c>
      <c r="I890" s="61">
        <v>43871</v>
      </c>
      <c r="J890" s="57">
        <f t="shared" si="116"/>
        <v>4.4161404529678427E-2</v>
      </c>
      <c r="K890" s="57">
        <f t="shared" si="116"/>
        <v>3.0607582279712421E-2</v>
      </c>
      <c r="L890" s="57">
        <f t="shared" si="116"/>
        <v>7.772178291112714E-3</v>
      </c>
      <c r="M890" s="57">
        <f t="shared" si="116"/>
        <v>4.9622887365819345E-2</v>
      </c>
      <c r="N890" s="57">
        <f t="shared" si="116"/>
        <v>2.5820699621742788E-2</v>
      </c>
      <c r="O890" s="57">
        <f t="shared" si="110"/>
        <v>2.8731142076422644E-2</v>
      </c>
      <c r="Y890" s="61">
        <v>43871</v>
      </c>
      <c r="Z890" s="57">
        <f t="shared" si="111"/>
        <v>4.197867096705863E-2</v>
      </c>
      <c r="AA890" s="57">
        <f t="shared" si="112"/>
        <v>2.8595366716569811E-2</v>
      </c>
      <c r="AB890" s="57">
        <f t="shared" si="113"/>
        <v>7.4511057137729691E-3</v>
      </c>
      <c r="AC890" s="57">
        <f t="shared" si="114"/>
        <v>4.8144101473754343E-2</v>
      </c>
      <c r="AD890" s="57">
        <f t="shared" si="115"/>
        <v>2.4841341580510344E-2</v>
      </c>
    </row>
    <row r="891" spans="1:30" x14ac:dyDescent="0.35">
      <c r="A891" s="61">
        <v>43868</v>
      </c>
      <c r="B891">
        <v>62.9</v>
      </c>
      <c r="C891">
        <v>49.87</v>
      </c>
      <c r="D891">
        <v>108.94</v>
      </c>
      <c r="E891">
        <v>49.73</v>
      </c>
      <c r="F891">
        <v>183.89</v>
      </c>
      <c r="I891" s="61">
        <v>43868</v>
      </c>
      <c r="J891" s="57">
        <f t="shared" si="116"/>
        <v>-1.0438177962120456E-2</v>
      </c>
      <c r="K891" s="57">
        <f t="shared" si="116"/>
        <v>-1.2024049544868164E-3</v>
      </c>
      <c r="L891" s="57">
        <f t="shared" si="116"/>
        <v>-5.0359489298050682E-3</v>
      </c>
      <c r="M891" s="57">
        <f t="shared" si="116"/>
        <v>8.2786944305035543E-3</v>
      </c>
      <c r="N891" s="57">
        <f t="shared" si="116"/>
        <v>1.4148892216736151E-3</v>
      </c>
      <c r="O891" s="57">
        <f t="shared" si="110"/>
        <v>-3.5240765020243059E-3</v>
      </c>
      <c r="Y891" s="61">
        <v>43868</v>
      </c>
      <c r="Z891" s="57">
        <f t="shared" si="111"/>
        <v>-1.2620911524740253E-2</v>
      </c>
      <c r="AA891" s="57">
        <f t="shared" si="112"/>
        <v>-3.2146205176294251E-3</v>
      </c>
      <c r="AB891" s="57">
        <f t="shared" si="113"/>
        <v>-5.3570215071448131E-3</v>
      </c>
      <c r="AC891" s="57">
        <f t="shared" si="114"/>
        <v>6.7999085384385554E-3</v>
      </c>
      <c r="AD891" s="57">
        <f t="shared" si="115"/>
        <v>4.3553118044116989E-4</v>
      </c>
    </row>
    <row r="892" spans="1:30" x14ac:dyDescent="0.35">
      <c r="A892" s="61">
        <v>43867</v>
      </c>
      <c r="B892">
        <v>63.56</v>
      </c>
      <c r="C892">
        <v>49.93</v>
      </c>
      <c r="D892">
        <v>109.49</v>
      </c>
      <c r="E892">
        <v>49.32</v>
      </c>
      <c r="F892">
        <v>183.63</v>
      </c>
      <c r="I892" s="61">
        <v>43867</v>
      </c>
      <c r="J892" s="57">
        <f t="shared" si="116"/>
        <v>1.3782396382638095E-2</v>
      </c>
      <c r="K892" s="57">
        <f t="shared" si="116"/>
        <v>1.920997298849635E-2</v>
      </c>
      <c r="L892" s="57">
        <f t="shared" si="116"/>
        <v>-7.1893652702624804E-3</v>
      </c>
      <c r="M892" s="57">
        <f t="shared" si="116"/>
        <v>-1.0488196183054245E-2</v>
      </c>
      <c r="N892" s="57">
        <f t="shared" si="116"/>
        <v>2.0521722574600672E-2</v>
      </c>
      <c r="O892" s="57">
        <f t="shared" si="110"/>
        <v>1.1263996807628211E-2</v>
      </c>
      <c r="Y892" s="61">
        <v>43867</v>
      </c>
      <c r="Z892" s="57">
        <f t="shared" si="111"/>
        <v>1.1599662820018296E-2</v>
      </c>
      <c r="AA892" s="57">
        <f t="shared" si="112"/>
        <v>1.7197757425353739E-2</v>
      </c>
      <c r="AB892" s="57">
        <f t="shared" si="113"/>
        <v>-7.5104378476022254E-3</v>
      </c>
      <c r="AC892" s="57">
        <f t="shared" si="114"/>
        <v>-1.1966982075119245E-2</v>
      </c>
      <c r="AD892" s="57">
        <f t="shared" si="115"/>
        <v>1.9542364533368228E-2</v>
      </c>
    </row>
    <row r="893" spans="1:30" x14ac:dyDescent="0.35">
      <c r="A893" s="61">
        <v>43866</v>
      </c>
      <c r="B893">
        <v>62.69</v>
      </c>
      <c r="C893">
        <v>48.98</v>
      </c>
      <c r="D893">
        <v>110.28</v>
      </c>
      <c r="E893">
        <v>49.84</v>
      </c>
      <c r="F893">
        <v>179.9</v>
      </c>
      <c r="I893" s="61">
        <v>43866</v>
      </c>
      <c r="J893" s="57">
        <f t="shared" si="116"/>
        <v>1.4622257795441448E-2</v>
      </c>
      <c r="K893" s="57">
        <f t="shared" si="116"/>
        <v>-0.18849546290030952</v>
      </c>
      <c r="L893" s="57">
        <f t="shared" si="116"/>
        <v>3.159660439043941E-2</v>
      </c>
      <c r="M893" s="57">
        <f t="shared" si="116"/>
        <v>7.8558164104766508E-3</v>
      </c>
      <c r="N893" s="57">
        <f t="shared" si="116"/>
        <v>-1.2221544768834737E-3</v>
      </c>
      <c r="O893" s="57">
        <f t="shared" si="110"/>
        <v>-8.5378642516400718E-2</v>
      </c>
      <c r="Y893" s="61">
        <v>43866</v>
      </c>
      <c r="Z893" s="57">
        <f t="shared" si="111"/>
        <v>1.2439524232821651E-2</v>
      </c>
      <c r="AA893" s="57">
        <f t="shared" si="112"/>
        <v>-0.19050767846345212</v>
      </c>
      <c r="AB893" s="57">
        <f t="shared" si="113"/>
        <v>3.1275531813099666E-2</v>
      </c>
      <c r="AC893" s="57">
        <f t="shared" si="114"/>
        <v>6.3770305184116518E-3</v>
      </c>
      <c r="AD893" s="57">
        <f t="shared" si="115"/>
        <v>-2.2015125181159192E-3</v>
      </c>
    </row>
    <row r="894" spans="1:30" x14ac:dyDescent="0.35">
      <c r="A894" s="61">
        <v>43865</v>
      </c>
      <c r="B894">
        <v>61.78</v>
      </c>
      <c r="C894">
        <v>59.14</v>
      </c>
      <c r="D894">
        <v>106.85</v>
      </c>
      <c r="E894">
        <v>49.45</v>
      </c>
      <c r="F894">
        <v>180.12</v>
      </c>
      <c r="I894" s="61">
        <v>43865</v>
      </c>
      <c r="J894" s="57">
        <f t="shared" si="116"/>
        <v>2.7902680034556305E-2</v>
      </c>
      <c r="K894" s="57">
        <f t="shared" si="116"/>
        <v>0.12866379584290386</v>
      </c>
      <c r="L894" s="57">
        <f t="shared" si="116"/>
        <v>5.3488608735438609E-3</v>
      </c>
      <c r="M894" s="57">
        <f t="shared" si="116"/>
        <v>2.9344467275613857E-2</v>
      </c>
      <c r="N894" s="57">
        <f t="shared" si="116"/>
        <v>3.2386469433702061E-2</v>
      </c>
      <c r="O894" s="57">
        <f t="shared" si="110"/>
        <v>7.4177515376616307E-2</v>
      </c>
      <c r="Y894" s="61">
        <v>43865</v>
      </c>
      <c r="Z894" s="57">
        <f t="shared" si="111"/>
        <v>2.5719946471936508E-2</v>
      </c>
      <c r="AA894" s="57">
        <f t="shared" si="112"/>
        <v>0.12665158027976126</v>
      </c>
      <c r="AB894" s="57">
        <f t="shared" si="113"/>
        <v>5.027788296204116E-3</v>
      </c>
      <c r="AC894" s="57">
        <f t="shared" si="114"/>
        <v>2.7865681383548859E-2</v>
      </c>
      <c r="AD894" s="57">
        <f t="shared" si="115"/>
        <v>3.1407111392469614E-2</v>
      </c>
    </row>
    <row r="895" spans="1:30" x14ac:dyDescent="0.35">
      <c r="A895" s="61">
        <v>43864</v>
      </c>
      <c r="B895">
        <v>60.08</v>
      </c>
      <c r="C895">
        <v>52</v>
      </c>
      <c r="D895">
        <v>106.28</v>
      </c>
      <c r="E895">
        <v>48.02</v>
      </c>
      <c r="F895">
        <v>174.38</v>
      </c>
      <c r="I895" s="61">
        <v>43864</v>
      </c>
      <c r="J895" s="57">
        <f t="shared" si="116"/>
        <v>1.6276892619601118E-2</v>
      </c>
      <c r="K895" s="57">
        <f t="shared" si="116"/>
        <v>0.18147576073415261</v>
      </c>
      <c r="L895" s="57">
        <f t="shared" si="116"/>
        <v>-8.0592695612015236E-3</v>
      </c>
      <c r="M895" s="57">
        <f t="shared" si="116"/>
        <v>2.1469989083048681E-2</v>
      </c>
      <c r="N895" s="57">
        <f t="shared" si="116"/>
        <v>2.408636217318981E-2</v>
      </c>
      <c r="O895" s="57">
        <f t="shared" si="110"/>
        <v>9.507788027330373E-2</v>
      </c>
      <c r="Y895" s="61">
        <v>43864</v>
      </c>
      <c r="Z895" s="57">
        <f t="shared" si="111"/>
        <v>1.4094159056981321E-2</v>
      </c>
      <c r="AA895" s="57">
        <f t="shared" si="112"/>
        <v>0.17946354517101001</v>
      </c>
      <c r="AB895" s="57">
        <f t="shared" si="113"/>
        <v>-8.3803421385412694E-3</v>
      </c>
      <c r="AC895" s="57">
        <f t="shared" si="114"/>
        <v>1.9991203190983683E-2</v>
      </c>
      <c r="AD895" s="57">
        <f t="shared" si="115"/>
        <v>2.3107004131957366E-2</v>
      </c>
    </row>
    <row r="896" spans="1:30" x14ac:dyDescent="0.35">
      <c r="A896" s="61">
        <v>43861</v>
      </c>
      <c r="B896">
        <v>59.11</v>
      </c>
      <c r="C896">
        <v>43.37</v>
      </c>
      <c r="D896">
        <v>107.14</v>
      </c>
      <c r="E896">
        <v>47</v>
      </c>
      <c r="F896">
        <v>170.23</v>
      </c>
      <c r="I896" s="61">
        <v>43861</v>
      </c>
      <c r="J896" s="57">
        <f t="shared" si="116"/>
        <v>-3.8823721175765727E-2</v>
      </c>
      <c r="K896" s="57">
        <f t="shared" si="116"/>
        <v>1.5100763195335491E-2</v>
      </c>
      <c r="L896" s="57">
        <f t="shared" si="116"/>
        <v>-3.8990937040369419E-2</v>
      </c>
      <c r="M896" s="57">
        <f t="shared" si="116"/>
        <v>-3.7172791077715699E-2</v>
      </c>
      <c r="N896" s="57">
        <f t="shared" si="116"/>
        <v>-1.4868645104259065E-2</v>
      </c>
      <c r="O896" s="57">
        <f t="shared" si="110"/>
        <v>-1.0652143001383755E-2</v>
      </c>
      <c r="Y896" s="61">
        <v>43861</v>
      </c>
      <c r="Z896" s="57">
        <f t="shared" si="111"/>
        <v>-4.1006454738385524E-2</v>
      </c>
      <c r="AA896" s="57">
        <f t="shared" si="112"/>
        <v>1.3088547632192882E-2</v>
      </c>
      <c r="AB896" s="57">
        <f t="shared" si="113"/>
        <v>-3.9312009617709164E-2</v>
      </c>
      <c r="AC896" s="57">
        <f t="shared" si="114"/>
        <v>-3.86515769697807E-2</v>
      </c>
      <c r="AD896" s="57">
        <f t="shared" si="115"/>
        <v>-1.5848003145491511E-2</v>
      </c>
    </row>
    <row r="897" spans="1:30" x14ac:dyDescent="0.35">
      <c r="A897" s="61">
        <v>43860</v>
      </c>
      <c r="B897">
        <v>61.45</v>
      </c>
      <c r="C897">
        <v>42.72</v>
      </c>
      <c r="D897">
        <v>111.4</v>
      </c>
      <c r="E897">
        <v>48.78</v>
      </c>
      <c r="F897">
        <v>172.78</v>
      </c>
      <c r="I897" s="61">
        <v>43860</v>
      </c>
      <c r="J897" s="57">
        <f t="shared" si="116"/>
        <v>1.1397868204536385E-3</v>
      </c>
      <c r="K897" s="57">
        <f t="shared" si="116"/>
        <v>9.8052701125278613E-2</v>
      </c>
      <c r="L897" s="57">
        <f t="shared" si="116"/>
        <v>9.2889697083910119E-3</v>
      </c>
      <c r="M897" s="57">
        <f t="shared" si="116"/>
        <v>2.6380177588944405E-2</v>
      </c>
      <c r="N897" s="57">
        <f t="shared" si="116"/>
        <v>2.781706262955691E-2</v>
      </c>
      <c r="O897" s="57">
        <f t="shared" si="110"/>
        <v>5.3856678427040207E-2</v>
      </c>
      <c r="Y897" s="61">
        <v>43860</v>
      </c>
      <c r="Z897" s="57">
        <f t="shared" si="111"/>
        <v>-1.0429467421661596E-3</v>
      </c>
      <c r="AA897" s="57">
        <f t="shared" si="112"/>
        <v>9.6040485562135999E-2</v>
      </c>
      <c r="AB897" s="57">
        <f t="shared" si="113"/>
        <v>8.967897131051266E-3</v>
      </c>
      <c r="AC897" s="57">
        <f t="shared" si="114"/>
        <v>2.4901391696879407E-2</v>
      </c>
      <c r="AD897" s="57">
        <f t="shared" si="115"/>
        <v>2.6837704588324466E-2</v>
      </c>
    </row>
    <row r="898" spans="1:30" x14ac:dyDescent="0.35">
      <c r="A898" s="61">
        <v>43859</v>
      </c>
      <c r="B898">
        <v>61.38</v>
      </c>
      <c r="C898">
        <v>38.729999999999997</v>
      </c>
      <c r="D898">
        <v>110.37</v>
      </c>
      <c r="E898">
        <v>47.51</v>
      </c>
      <c r="F898">
        <v>168.04</v>
      </c>
      <c r="I898" s="61">
        <v>43859</v>
      </c>
      <c r="J898" s="57">
        <f t="shared" si="116"/>
        <v>-9.8890325222379463E-3</v>
      </c>
      <c r="K898" s="57">
        <f t="shared" si="116"/>
        <v>2.4569976165263217E-2</v>
      </c>
      <c r="L898" s="57">
        <f t="shared" si="116"/>
        <v>-6.7723406612956397E-3</v>
      </c>
      <c r="M898" s="57">
        <f t="shared" si="116"/>
        <v>-6.162700410498731E-2</v>
      </c>
      <c r="N898" s="57">
        <f t="shared" si="116"/>
        <v>1.5472572539144282E-2</v>
      </c>
      <c r="O898" s="57">
        <f t="shared" si="110"/>
        <v>7.3992710121070643E-3</v>
      </c>
      <c r="Y898" s="61">
        <v>43859</v>
      </c>
      <c r="Z898" s="57">
        <f t="shared" si="111"/>
        <v>-1.2071766084857743E-2</v>
      </c>
      <c r="AA898" s="57">
        <f t="shared" si="112"/>
        <v>2.2557760602120606E-2</v>
      </c>
      <c r="AB898" s="57">
        <f t="shared" si="113"/>
        <v>-7.0934132386353847E-3</v>
      </c>
      <c r="AC898" s="57">
        <f t="shared" si="114"/>
        <v>-6.3105789997052311E-2</v>
      </c>
      <c r="AD898" s="57">
        <f t="shared" si="115"/>
        <v>1.4493214497911836E-2</v>
      </c>
    </row>
    <row r="899" spans="1:30" x14ac:dyDescent="0.35">
      <c r="A899" s="61">
        <v>43858</v>
      </c>
      <c r="B899">
        <v>61.99</v>
      </c>
      <c r="C899">
        <v>37.79</v>
      </c>
      <c r="D899">
        <v>111.12</v>
      </c>
      <c r="E899">
        <v>50.53</v>
      </c>
      <c r="F899">
        <v>165.46</v>
      </c>
      <c r="I899" s="61">
        <v>43858</v>
      </c>
      <c r="J899" s="57">
        <f t="shared" si="116"/>
        <v>3.1795533187835616E-2</v>
      </c>
      <c r="K899" s="57">
        <f t="shared" si="116"/>
        <v>1.5735756082296735E-2</v>
      </c>
      <c r="L899" s="57">
        <f t="shared" si="116"/>
        <v>6.5911484158280853E-3</v>
      </c>
      <c r="M899" s="57">
        <f t="shared" si="116"/>
        <v>2.5454826611425407E-2</v>
      </c>
      <c r="N899" s="57">
        <f t="shared" si="116"/>
        <v>1.9406235423790313E-2</v>
      </c>
      <c r="O899" s="57">
        <f t="shared" si="110"/>
        <v>1.7394735811040934E-2</v>
      </c>
      <c r="Y899" s="61">
        <v>43858</v>
      </c>
      <c r="Z899" s="57">
        <f t="shared" si="111"/>
        <v>2.9612799625215819E-2</v>
      </c>
      <c r="AA899" s="57">
        <f t="shared" si="112"/>
        <v>1.3723540519154127E-2</v>
      </c>
      <c r="AB899" s="57">
        <f t="shared" si="113"/>
        <v>6.2700758384883403E-3</v>
      </c>
      <c r="AC899" s="57">
        <f t="shared" si="114"/>
        <v>2.3976040719360409E-2</v>
      </c>
      <c r="AD899" s="57">
        <f t="shared" si="115"/>
        <v>1.8426877382557869E-2</v>
      </c>
    </row>
    <row r="900" spans="1:30" x14ac:dyDescent="0.35">
      <c r="A900" s="61">
        <v>43857</v>
      </c>
      <c r="B900">
        <v>60.05</v>
      </c>
      <c r="C900">
        <v>37.200000000000003</v>
      </c>
      <c r="D900">
        <v>110.39</v>
      </c>
      <c r="E900">
        <v>49.26</v>
      </c>
      <c r="F900">
        <v>162.28</v>
      </c>
      <c r="I900" s="61">
        <v>43857</v>
      </c>
      <c r="J900" s="57">
        <f t="shared" si="116"/>
        <v>-4.1907167372267094E-2</v>
      </c>
      <c r="K900" s="57">
        <f t="shared" si="116"/>
        <v>-1.202419296680159E-2</v>
      </c>
      <c r="L900" s="57">
        <f t="shared" si="116"/>
        <v>-1.3139137905878272E-2</v>
      </c>
      <c r="M900" s="57">
        <f t="shared" si="116"/>
        <v>-2.1886226472179544E-2</v>
      </c>
      <c r="N900" s="57">
        <f t="shared" si="116"/>
        <v>-1.6864630424749807E-2</v>
      </c>
      <c r="O900" s="57">
        <f t="shared" ref="O900:O963" si="117">J900*$X$10+K900*$X$11+L900*$X$12+M900*$X$13+N900*$X$14</f>
        <v>-1.8817858749771495E-2</v>
      </c>
      <c r="Y900" s="61">
        <v>43857</v>
      </c>
      <c r="Z900" s="57">
        <f t="shared" ref="Z900:Z963" si="118">J900-$R$4</f>
        <v>-4.4089900934886891E-2</v>
      </c>
      <c r="AA900" s="57">
        <f t="shared" ref="AA900:AA963" si="119">K900-$S$4</f>
        <v>-1.4036408529944198E-2</v>
      </c>
      <c r="AB900" s="57">
        <f t="shared" ref="AB900:AB963" si="120">L900-$T$4</f>
        <v>-1.3460210483218018E-2</v>
      </c>
      <c r="AC900" s="57">
        <f t="shared" ref="AC900:AC963" si="121">M900-$U$4</f>
        <v>-2.3365012364244542E-2</v>
      </c>
      <c r="AD900" s="57">
        <f t="shared" ref="AD900:AD963" si="122">N900-$V$4</f>
        <v>-1.7843988465982251E-2</v>
      </c>
    </row>
    <row r="901" spans="1:30" x14ac:dyDescent="0.35">
      <c r="A901" s="61">
        <v>43854</v>
      </c>
      <c r="B901">
        <v>62.62</v>
      </c>
      <c r="C901">
        <v>37.65</v>
      </c>
      <c r="D901">
        <v>111.85</v>
      </c>
      <c r="E901">
        <v>50.35</v>
      </c>
      <c r="F901">
        <v>165.04</v>
      </c>
      <c r="I901" s="61">
        <v>43854</v>
      </c>
      <c r="J901" s="57">
        <f t="shared" si="116"/>
        <v>-9.5359908892120784E-3</v>
      </c>
      <c r="K901" s="57">
        <f t="shared" si="116"/>
        <v>-1.3192803484563444E-2</v>
      </c>
      <c r="L901" s="57">
        <f t="shared" si="116"/>
        <v>-1.111369518593619E-2</v>
      </c>
      <c r="M901" s="57">
        <f t="shared" si="116"/>
        <v>-2.6652567243558852E-2</v>
      </c>
      <c r="N901" s="57">
        <f t="shared" si="116"/>
        <v>-1.0127889802005716E-2</v>
      </c>
      <c r="O901" s="57">
        <f t="shared" si="117"/>
        <v>-1.2336674810660293E-2</v>
      </c>
      <c r="Y901" s="61">
        <v>43854</v>
      </c>
      <c r="Z901" s="57">
        <f t="shared" si="118"/>
        <v>-1.1718724451831877E-2</v>
      </c>
      <c r="AA901" s="57">
        <f t="shared" si="119"/>
        <v>-1.5205019047706053E-2</v>
      </c>
      <c r="AB901" s="57">
        <f t="shared" si="120"/>
        <v>-1.1434767763275936E-2</v>
      </c>
      <c r="AC901" s="57">
        <f t="shared" si="121"/>
        <v>-2.813135313562385E-2</v>
      </c>
      <c r="AD901" s="57">
        <f t="shared" si="122"/>
        <v>-1.1107247843238162E-2</v>
      </c>
    </row>
    <row r="902" spans="1:30" x14ac:dyDescent="0.35">
      <c r="A902" s="61">
        <v>43853</v>
      </c>
      <c r="B902">
        <v>63.22</v>
      </c>
      <c r="C902">
        <v>38.15</v>
      </c>
      <c r="D902">
        <v>113.1</v>
      </c>
      <c r="E902">
        <v>51.71</v>
      </c>
      <c r="F902">
        <v>166.72</v>
      </c>
      <c r="I902" s="61">
        <v>43853</v>
      </c>
      <c r="J902" s="57">
        <f t="shared" si="116"/>
        <v>1.129416284375059E-2</v>
      </c>
      <c r="K902" s="57">
        <f t="shared" si="116"/>
        <v>4.7293834867550774E-3</v>
      </c>
      <c r="L902" s="57">
        <f t="shared" si="116"/>
        <v>1.7699119664584136E-3</v>
      </c>
      <c r="M902" s="57">
        <f t="shared" si="116"/>
        <v>5.4295266213053557E-3</v>
      </c>
      <c r="N902" s="57">
        <f t="shared" si="116"/>
        <v>6.136834132484956E-3</v>
      </c>
      <c r="O902" s="57">
        <f t="shared" si="117"/>
        <v>5.4686100038289541E-3</v>
      </c>
      <c r="Y902" s="61">
        <v>43853</v>
      </c>
      <c r="Z902" s="57">
        <f t="shared" si="118"/>
        <v>9.111429281130793E-3</v>
      </c>
      <c r="AA902" s="57">
        <f t="shared" si="119"/>
        <v>2.7171679236124686E-3</v>
      </c>
      <c r="AB902" s="57">
        <f t="shared" si="120"/>
        <v>1.4488393891186687E-3</v>
      </c>
      <c r="AC902" s="57">
        <f t="shared" si="121"/>
        <v>3.9507407292403568E-3</v>
      </c>
      <c r="AD902" s="57">
        <f t="shared" si="122"/>
        <v>5.157476091252511E-3</v>
      </c>
    </row>
    <row r="903" spans="1:30" x14ac:dyDescent="0.35">
      <c r="A903" s="61">
        <v>43852</v>
      </c>
      <c r="B903">
        <v>62.51</v>
      </c>
      <c r="C903">
        <v>37.97</v>
      </c>
      <c r="D903">
        <v>112.9</v>
      </c>
      <c r="E903">
        <v>51.43</v>
      </c>
      <c r="F903">
        <v>165.7</v>
      </c>
      <c r="I903" s="61">
        <v>43852</v>
      </c>
      <c r="J903" s="57">
        <f t="shared" si="116"/>
        <v>8.5147915841188946E-3</v>
      </c>
      <c r="K903" s="57">
        <f t="shared" si="116"/>
        <v>4.0032209037580369E-2</v>
      </c>
      <c r="L903" s="57">
        <f t="shared" si="116"/>
        <v>-3.6249542368588404E-3</v>
      </c>
      <c r="M903" s="57">
        <f t="shared" si="116"/>
        <v>7.4161151761503513E-3</v>
      </c>
      <c r="N903" s="57">
        <f t="shared" si="116"/>
        <v>-4.8163849879813148E-3</v>
      </c>
      <c r="O903" s="57">
        <f t="shared" si="117"/>
        <v>2.1310254466153557E-2</v>
      </c>
      <c r="Y903" s="61">
        <v>43852</v>
      </c>
      <c r="Z903" s="57">
        <f t="shared" si="118"/>
        <v>6.3320580214990966E-3</v>
      </c>
      <c r="AA903" s="57">
        <f t="shared" si="119"/>
        <v>3.8019993474437762E-2</v>
      </c>
      <c r="AB903" s="57">
        <f t="shared" si="120"/>
        <v>-3.9460268141985853E-3</v>
      </c>
      <c r="AC903" s="57">
        <f t="shared" si="121"/>
        <v>5.9373292840853523E-3</v>
      </c>
      <c r="AD903" s="57">
        <f t="shared" si="122"/>
        <v>-5.7957430292137598E-3</v>
      </c>
    </row>
    <row r="904" spans="1:30" x14ac:dyDescent="0.35">
      <c r="A904" s="61">
        <v>43851</v>
      </c>
      <c r="B904">
        <v>61.98</v>
      </c>
      <c r="C904">
        <v>36.479999999999997</v>
      </c>
      <c r="D904">
        <v>113.31</v>
      </c>
      <c r="E904">
        <v>51.05</v>
      </c>
      <c r="F904">
        <v>166.5</v>
      </c>
      <c r="I904" s="61">
        <v>43851</v>
      </c>
      <c r="J904" s="57">
        <f t="shared" si="116"/>
        <v>-5.4706492028906671E-3</v>
      </c>
      <c r="K904" s="57">
        <f t="shared" si="116"/>
        <v>6.9521676693316131E-2</v>
      </c>
      <c r="L904" s="57">
        <f t="shared" si="116"/>
        <v>-1.9835505497156746E-2</v>
      </c>
      <c r="M904" s="57">
        <f t="shared" si="116"/>
        <v>2.3534037141612657E-3</v>
      </c>
      <c r="N904" s="57">
        <f t="shared" si="116"/>
        <v>-3.5971261808494803E-3</v>
      </c>
      <c r="O904" s="57">
        <f t="shared" si="117"/>
        <v>2.968783944803469E-2</v>
      </c>
      <c r="Y904" s="61">
        <v>43851</v>
      </c>
      <c r="Z904" s="57">
        <f t="shared" si="118"/>
        <v>-7.6533827655104652E-3</v>
      </c>
      <c r="AA904" s="57">
        <f t="shared" si="119"/>
        <v>6.7509461130173518E-2</v>
      </c>
      <c r="AB904" s="57">
        <f t="shared" si="120"/>
        <v>-2.015657807449649E-2</v>
      </c>
      <c r="AC904" s="57">
        <f t="shared" si="121"/>
        <v>8.7461782209626656E-4</v>
      </c>
      <c r="AD904" s="57">
        <f t="shared" si="122"/>
        <v>-4.5764842220819254E-3</v>
      </c>
    </row>
    <row r="905" spans="1:30" x14ac:dyDescent="0.35">
      <c r="A905" s="61">
        <v>43847</v>
      </c>
      <c r="B905">
        <v>62.32</v>
      </c>
      <c r="C905">
        <v>34.03</v>
      </c>
      <c r="D905">
        <v>115.58</v>
      </c>
      <c r="E905">
        <v>50.93</v>
      </c>
      <c r="F905">
        <v>167.1</v>
      </c>
      <c r="I905" s="61">
        <v>43847</v>
      </c>
      <c r="J905" s="57">
        <f t="shared" si="116"/>
        <v>1.4452029813664239E-3</v>
      </c>
      <c r="K905" s="57">
        <f t="shared" si="116"/>
        <v>-5.8599640292794786E-3</v>
      </c>
      <c r="L905" s="57">
        <f t="shared" si="116"/>
        <v>-1.1270390730047019E-2</v>
      </c>
      <c r="M905" s="57">
        <f t="shared" si="116"/>
        <v>2.3039748026050428E-2</v>
      </c>
      <c r="N905" s="57">
        <f t="shared" si="116"/>
        <v>5.5810748882257604E-3</v>
      </c>
      <c r="O905" s="57">
        <f t="shared" si="117"/>
        <v>-4.2382967505412766E-3</v>
      </c>
      <c r="Y905" s="61">
        <v>43847</v>
      </c>
      <c r="Z905" s="57">
        <f t="shared" si="118"/>
        <v>-7.3753058125337412E-4</v>
      </c>
      <c r="AA905" s="57">
        <f t="shared" si="119"/>
        <v>-7.8721795924220871E-3</v>
      </c>
      <c r="AB905" s="57">
        <f t="shared" si="120"/>
        <v>-1.1591463307386765E-2</v>
      </c>
      <c r="AC905" s="57">
        <f t="shared" si="121"/>
        <v>2.156096213398543E-2</v>
      </c>
      <c r="AD905" s="57">
        <f t="shared" si="122"/>
        <v>4.6017168469933154E-3</v>
      </c>
    </row>
    <row r="906" spans="1:30" x14ac:dyDescent="0.35">
      <c r="A906" s="61">
        <v>43846</v>
      </c>
      <c r="B906">
        <v>62.23</v>
      </c>
      <c r="C906">
        <v>34.229999999999997</v>
      </c>
      <c r="D906">
        <v>116.89</v>
      </c>
      <c r="E906">
        <v>49.77</v>
      </c>
      <c r="F906">
        <v>166.17</v>
      </c>
      <c r="I906" s="61">
        <v>43846</v>
      </c>
      <c r="J906" s="57">
        <f t="shared" si="116"/>
        <v>1.3590243141721442E-2</v>
      </c>
      <c r="K906" s="57">
        <f t="shared" si="116"/>
        <v>-9.8838013914393404E-3</v>
      </c>
      <c r="L906" s="57">
        <f t="shared" si="116"/>
        <v>6.5230683620125015E-3</v>
      </c>
      <c r="M906" s="57">
        <f t="shared" si="116"/>
        <v>2.4818198133128987E-2</v>
      </c>
      <c r="N906" s="57">
        <f t="shared" si="116"/>
        <v>1.815747471246797E-2</v>
      </c>
      <c r="O906" s="57">
        <f t="shared" si="117"/>
        <v>6.3302046435266264E-4</v>
      </c>
      <c r="Y906" s="61">
        <v>43846</v>
      </c>
      <c r="Z906" s="57">
        <f t="shared" si="118"/>
        <v>1.1407509579101645E-2</v>
      </c>
      <c r="AA906" s="57">
        <f t="shared" si="119"/>
        <v>-1.1896016954581949E-2</v>
      </c>
      <c r="AB906" s="57">
        <f t="shared" si="120"/>
        <v>6.2019957846727565E-3</v>
      </c>
      <c r="AC906" s="57">
        <f t="shared" si="121"/>
        <v>2.3339412241063989E-2</v>
      </c>
      <c r="AD906" s="57">
        <f t="shared" si="122"/>
        <v>1.7178116671235526E-2</v>
      </c>
    </row>
    <row r="907" spans="1:30" x14ac:dyDescent="0.35">
      <c r="A907" s="61">
        <v>43845</v>
      </c>
      <c r="B907">
        <v>61.39</v>
      </c>
      <c r="C907">
        <v>34.57</v>
      </c>
      <c r="D907">
        <v>116.13</v>
      </c>
      <c r="E907">
        <v>48.55</v>
      </c>
      <c r="F907">
        <v>163.18</v>
      </c>
      <c r="I907" s="61">
        <v>43845</v>
      </c>
      <c r="J907" s="57">
        <f t="shared" si="116"/>
        <v>-6.9799812645653164E-3</v>
      </c>
      <c r="K907" s="57">
        <f t="shared" si="116"/>
        <v>-3.6636214243453667E-2</v>
      </c>
      <c r="L907" s="57">
        <f t="shared" si="116"/>
        <v>-1.4628062669523256E-3</v>
      </c>
      <c r="M907" s="57">
        <f t="shared" si="116"/>
        <v>7.0277263198029903E-3</v>
      </c>
      <c r="N907" s="57">
        <f t="shared" si="116"/>
        <v>6.4554034386764183E-3</v>
      </c>
      <c r="O907" s="57">
        <f t="shared" si="117"/>
        <v>-1.9874080231513165E-2</v>
      </c>
      <c r="Y907" s="61">
        <v>43845</v>
      </c>
      <c r="Z907" s="57">
        <f t="shared" si="118"/>
        <v>-9.1627148271851144E-3</v>
      </c>
      <c r="AA907" s="57">
        <f t="shared" si="119"/>
        <v>-3.8648429806596274E-2</v>
      </c>
      <c r="AB907" s="57">
        <f t="shared" si="120"/>
        <v>-1.7838788442920707E-3</v>
      </c>
      <c r="AC907" s="57">
        <f t="shared" si="121"/>
        <v>5.5489404277379913E-3</v>
      </c>
      <c r="AD907" s="57">
        <f t="shared" si="122"/>
        <v>5.4760453974439733E-3</v>
      </c>
    </row>
    <row r="908" spans="1:30" x14ac:dyDescent="0.35">
      <c r="A908" s="61">
        <v>43844</v>
      </c>
      <c r="B908">
        <v>61.82</v>
      </c>
      <c r="C908">
        <v>35.86</v>
      </c>
      <c r="D908">
        <v>116.3</v>
      </c>
      <c r="E908">
        <v>48.21</v>
      </c>
      <c r="F908">
        <v>162.13</v>
      </c>
      <c r="I908" s="61">
        <v>43844</v>
      </c>
      <c r="J908" s="57">
        <f t="shared" si="116"/>
        <v>-1.8749046929867418E-2</v>
      </c>
      <c r="K908" s="57">
        <f t="shared" si="116"/>
        <v>2.4560161797390158E-2</v>
      </c>
      <c r="L908" s="57">
        <f t="shared" si="116"/>
        <v>-3.0906618008727689E-3</v>
      </c>
      <c r="M908" s="57">
        <f t="shared" si="116"/>
        <v>-1.0933579779529284E-2</v>
      </c>
      <c r="N908" s="57">
        <f t="shared" si="116"/>
        <v>-7.0680359396116657E-3</v>
      </c>
      <c r="O908" s="57">
        <f t="shared" si="117"/>
        <v>7.3687495391455381E-3</v>
      </c>
      <c r="Y908" s="61">
        <v>43844</v>
      </c>
      <c r="Z908" s="57">
        <f t="shared" si="118"/>
        <v>-2.0931780492487215E-2</v>
      </c>
      <c r="AA908" s="57">
        <f t="shared" si="119"/>
        <v>2.2547946234247548E-2</v>
      </c>
      <c r="AB908" s="57">
        <f t="shared" si="120"/>
        <v>-3.4117343782125139E-3</v>
      </c>
      <c r="AC908" s="57">
        <f t="shared" si="121"/>
        <v>-1.2412365671594284E-2</v>
      </c>
      <c r="AD908" s="57">
        <f t="shared" si="122"/>
        <v>-8.0473939808441107E-3</v>
      </c>
    </row>
    <row r="909" spans="1:30" x14ac:dyDescent="0.35">
      <c r="A909" s="61">
        <v>43843</v>
      </c>
      <c r="B909">
        <v>62.99</v>
      </c>
      <c r="C909">
        <v>34.99</v>
      </c>
      <c r="D909">
        <v>116.66</v>
      </c>
      <c r="E909">
        <v>48.74</v>
      </c>
      <c r="F909">
        <v>163.28</v>
      </c>
      <c r="I909" s="61">
        <v>43843</v>
      </c>
      <c r="J909" s="57">
        <f t="shared" si="116"/>
        <v>3.0791503283405963E-2</v>
      </c>
      <c r="K909" s="57">
        <f t="shared" si="116"/>
        <v>9.3083452457582441E-2</v>
      </c>
      <c r="L909" s="57">
        <f t="shared" si="116"/>
        <v>1.8876024480690495E-3</v>
      </c>
      <c r="M909" s="57">
        <f t="shared" si="116"/>
        <v>1.1971247196494715E-2</v>
      </c>
      <c r="N909" s="57">
        <f t="shared" si="116"/>
        <v>1.1952578992760993E-2</v>
      </c>
      <c r="O909" s="57">
        <f t="shared" si="117"/>
        <v>5.4676849298904498E-2</v>
      </c>
      <c r="Y909" s="61">
        <v>43843</v>
      </c>
      <c r="Z909" s="57">
        <f t="shared" si="118"/>
        <v>2.8608769720786166E-2</v>
      </c>
      <c r="AA909" s="57">
        <f t="shared" si="119"/>
        <v>9.1071236894439828E-2</v>
      </c>
      <c r="AB909" s="57">
        <f t="shared" si="120"/>
        <v>1.5665298707293043E-3</v>
      </c>
      <c r="AC909" s="57">
        <f t="shared" si="121"/>
        <v>1.0492461304429716E-2</v>
      </c>
      <c r="AD909" s="57">
        <f t="shared" si="122"/>
        <v>1.0973220951528547E-2</v>
      </c>
    </row>
    <row r="910" spans="1:30" x14ac:dyDescent="0.35">
      <c r="A910" s="61">
        <v>43840</v>
      </c>
      <c r="B910">
        <v>61.08</v>
      </c>
      <c r="C910">
        <v>31.88</v>
      </c>
      <c r="D910">
        <v>116.44</v>
      </c>
      <c r="E910">
        <v>48.16</v>
      </c>
      <c r="F910">
        <v>161.34</v>
      </c>
      <c r="I910" s="61">
        <v>43840</v>
      </c>
      <c r="J910" s="57">
        <f t="shared" si="116"/>
        <v>5.2528026228595556E-3</v>
      </c>
      <c r="K910" s="57">
        <f t="shared" si="116"/>
        <v>-6.5656011997513447E-3</v>
      </c>
      <c r="L910" s="57">
        <f t="shared" si="116"/>
        <v>-9.1473174684272036E-3</v>
      </c>
      <c r="M910" s="57">
        <f t="shared" si="116"/>
        <v>-1.6679064713660416E-2</v>
      </c>
      <c r="N910" s="57">
        <f t="shared" si="116"/>
        <v>-4.637797015255787E-3</v>
      </c>
      <c r="O910" s="57">
        <f t="shared" si="117"/>
        <v>-5.0229504286448184E-3</v>
      </c>
      <c r="Y910" s="61">
        <v>43840</v>
      </c>
      <c r="Z910" s="57">
        <f t="shared" si="118"/>
        <v>3.0700690602397575E-3</v>
      </c>
      <c r="AA910" s="57">
        <f t="shared" si="119"/>
        <v>-8.5778167628939531E-3</v>
      </c>
      <c r="AB910" s="57">
        <f t="shared" si="120"/>
        <v>-9.4683900457669494E-3</v>
      </c>
      <c r="AC910" s="57">
        <f t="shared" si="121"/>
        <v>-1.8157850605725414E-2</v>
      </c>
      <c r="AD910" s="57">
        <f t="shared" si="122"/>
        <v>-5.617155056488232E-3</v>
      </c>
    </row>
    <row r="911" spans="1:30" x14ac:dyDescent="0.35">
      <c r="A911" s="61">
        <v>43839</v>
      </c>
      <c r="B911">
        <v>60.76</v>
      </c>
      <c r="C911">
        <v>32.090000000000003</v>
      </c>
      <c r="D911">
        <v>117.51</v>
      </c>
      <c r="E911">
        <v>48.97</v>
      </c>
      <c r="F911">
        <v>162.09</v>
      </c>
      <c r="I911" s="61">
        <v>43839</v>
      </c>
      <c r="J911" s="57">
        <f t="shared" si="116"/>
        <v>1.1088239381735416E-2</v>
      </c>
      <c r="K911" s="57">
        <f t="shared" si="116"/>
        <v>-2.2188891851244709E-2</v>
      </c>
      <c r="L911" s="57">
        <f t="shared" si="116"/>
        <v>-1.6155779203813737E-3</v>
      </c>
      <c r="M911" s="57">
        <f t="shared" si="116"/>
        <v>2.3554808022020479E-2</v>
      </c>
      <c r="N911" s="57">
        <f t="shared" si="116"/>
        <v>1.2415579434081026E-2</v>
      </c>
      <c r="O911" s="57">
        <f t="shared" si="117"/>
        <v>-8.1670938245498419E-3</v>
      </c>
      <c r="Y911" s="61">
        <v>43839</v>
      </c>
      <c r="Z911" s="57">
        <f t="shared" si="118"/>
        <v>8.9055058191156167E-3</v>
      </c>
      <c r="AA911" s="57">
        <f t="shared" si="119"/>
        <v>-2.4201107414387319E-2</v>
      </c>
      <c r="AB911" s="57">
        <f t="shared" si="120"/>
        <v>-1.9366504977211189E-3</v>
      </c>
      <c r="AC911" s="57">
        <f t="shared" si="121"/>
        <v>2.2076022129955481E-2</v>
      </c>
      <c r="AD911" s="57">
        <f t="shared" si="122"/>
        <v>1.143622139284858E-2</v>
      </c>
    </row>
    <row r="912" spans="1:30" x14ac:dyDescent="0.35">
      <c r="A912" s="61">
        <v>43838</v>
      </c>
      <c r="B912">
        <v>60.09</v>
      </c>
      <c r="C912">
        <v>32.81</v>
      </c>
      <c r="D912">
        <v>117.7</v>
      </c>
      <c r="E912">
        <v>47.83</v>
      </c>
      <c r="F912">
        <v>160.09</v>
      </c>
      <c r="I912" s="61">
        <v>43838</v>
      </c>
      <c r="J912" s="57">
        <f t="shared" si="116"/>
        <v>1.8322650249737648E-3</v>
      </c>
      <c r="K912" s="57">
        <f t="shared" si="116"/>
        <v>4.8074175503260361E-2</v>
      </c>
      <c r="L912" s="57">
        <f t="shared" si="116"/>
        <v>-1.1488553459013012E-2</v>
      </c>
      <c r="M912" s="57">
        <f t="shared" si="116"/>
        <v>-8.7427700927894137E-3</v>
      </c>
      <c r="N912" s="57">
        <f t="shared" si="116"/>
        <v>1.5802891272460911E-2</v>
      </c>
      <c r="O912" s="57">
        <f t="shared" si="117"/>
        <v>2.2426579116348631E-2</v>
      </c>
      <c r="Y912" s="61">
        <v>43838</v>
      </c>
      <c r="Z912" s="57">
        <f t="shared" si="118"/>
        <v>-3.5046853764603321E-4</v>
      </c>
      <c r="AA912" s="57">
        <f t="shared" si="119"/>
        <v>4.6061959940117754E-2</v>
      </c>
      <c r="AB912" s="57">
        <f t="shared" si="120"/>
        <v>-1.1809626036352758E-2</v>
      </c>
      <c r="AC912" s="57">
        <f t="shared" si="121"/>
        <v>-1.0221555984854414E-2</v>
      </c>
      <c r="AD912" s="57">
        <f t="shared" si="122"/>
        <v>1.4823533231228465E-2</v>
      </c>
    </row>
    <row r="913" spans="1:30" x14ac:dyDescent="0.35">
      <c r="A913" s="61">
        <v>43837</v>
      </c>
      <c r="B913">
        <v>59.98</v>
      </c>
      <c r="C913">
        <v>31.27</v>
      </c>
      <c r="D913">
        <v>119.06</v>
      </c>
      <c r="E913">
        <v>48.25</v>
      </c>
      <c r="F913">
        <v>157.58000000000001</v>
      </c>
      <c r="I913" s="61">
        <v>43837</v>
      </c>
      <c r="J913" s="57">
        <f t="shared" si="116"/>
        <v>1.1907897521116192E-2</v>
      </c>
      <c r="K913" s="57">
        <f t="shared" si="116"/>
        <v>3.8133999714919826E-2</v>
      </c>
      <c r="L913" s="57">
        <f t="shared" si="116"/>
        <v>-1.2851716567840975E-2</v>
      </c>
      <c r="M913" s="57">
        <f t="shared" si="116"/>
        <v>-2.8973530202322513E-3</v>
      </c>
      <c r="N913" s="57">
        <f t="shared" si="116"/>
        <v>-9.1595978502822788E-3</v>
      </c>
      <c r="O913" s="57">
        <f t="shared" si="117"/>
        <v>1.848368450571752E-2</v>
      </c>
      <c r="Y913" s="61">
        <v>43837</v>
      </c>
      <c r="Z913" s="57">
        <f t="shared" si="118"/>
        <v>9.7251639584963953E-3</v>
      </c>
      <c r="AA913" s="57">
        <f t="shared" si="119"/>
        <v>3.612178415177722E-2</v>
      </c>
      <c r="AB913" s="57">
        <f t="shared" si="120"/>
        <v>-1.3172789145180721E-2</v>
      </c>
      <c r="AC913" s="57">
        <f t="shared" si="121"/>
        <v>-4.3761389122972507E-3</v>
      </c>
      <c r="AD913" s="57">
        <f t="shared" si="122"/>
        <v>-1.0138955891514725E-2</v>
      </c>
    </row>
    <row r="914" spans="1:30" x14ac:dyDescent="0.35">
      <c r="A914" s="61">
        <v>43836</v>
      </c>
      <c r="B914">
        <v>59.27</v>
      </c>
      <c r="C914">
        <v>30.1</v>
      </c>
      <c r="D914">
        <v>120.6</v>
      </c>
      <c r="E914">
        <v>48.39</v>
      </c>
      <c r="F914">
        <v>159.03</v>
      </c>
      <c r="I914" s="61">
        <v>43836</v>
      </c>
      <c r="J914" s="57">
        <f t="shared" si="116"/>
        <v>4.2269062849533802E-3</v>
      </c>
      <c r="K914" s="57">
        <f t="shared" si="116"/>
        <v>1.9118475998998821E-2</v>
      </c>
      <c r="L914" s="57">
        <f t="shared" si="116"/>
        <v>-3.3939025168761667E-3</v>
      </c>
      <c r="M914" s="57">
        <f t="shared" si="116"/>
        <v>-4.3303501012208947E-3</v>
      </c>
      <c r="N914" s="57">
        <f t="shared" si="116"/>
        <v>2.5814590126507489E-3</v>
      </c>
      <c r="O914" s="57">
        <f t="shared" si="117"/>
        <v>9.7375423583603675E-3</v>
      </c>
      <c r="Y914" s="61">
        <v>43836</v>
      </c>
      <c r="Z914" s="57">
        <f t="shared" si="118"/>
        <v>2.0441727223335822E-3</v>
      </c>
      <c r="AA914" s="57">
        <f t="shared" si="119"/>
        <v>1.710626043585621E-2</v>
      </c>
      <c r="AB914" s="57">
        <f t="shared" si="120"/>
        <v>-3.7149750942159117E-3</v>
      </c>
      <c r="AC914" s="57">
        <f t="shared" si="121"/>
        <v>-5.8091359932858936E-3</v>
      </c>
      <c r="AD914" s="57">
        <f t="shared" si="122"/>
        <v>1.6021009714183036E-3</v>
      </c>
    </row>
    <row r="915" spans="1:30" x14ac:dyDescent="0.35">
      <c r="A915" s="61">
        <v>43833</v>
      </c>
      <c r="B915">
        <v>59.02</v>
      </c>
      <c r="C915">
        <v>29.53</v>
      </c>
      <c r="D915">
        <v>121.01</v>
      </c>
      <c r="E915">
        <v>48.6</v>
      </c>
      <c r="F915">
        <v>158.62</v>
      </c>
      <c r="I915" s="61">
        <v>43833</v>
      </c>
      <c r="J915" s="57">
        <f t="shared" si="116"/>
        <v>-1.6134803806069541E-2</v>
      </c>
      <c r="K915" s="57">
        <f t="shared" si="116"/>
        <v>2.9206680024411673E-2</v>
      </c>
      <c r="L915" s="57">
        <f t="shared" si="116"/>
        <v>-3.4647782557664301E-3</v>
      </c>
      <c r="M915" s="57">
        <f t="shared" si="116"/>
        <v>-1.0235503894026863E-2</v>
      </c>
      <c r="N915" s="57">
        <f t="shared" si="116"/>
        <v>-1.2529922105142565E-2</v>
      </c>
      <c r="O915" s="57">
        <f t="shared" si="117"/>
        <v>1.0012938848234402E-2</v>
      </c>
      <c r="Y915" s="61">
        <v>43833</v>
      </c>
      <c r="Z915" s="57">
        <f t="shared" si="118"/>
        <v>-1.8317537368689338E-2</v>
      </c>
      <c r="AA915" s="57">
        <f t="shared" si="119"/>
        <v>2.7194464461269063E-2</v>
      </c>
      <c r="AB915" s="57">
        <f t="shared" si="120"/>
        <v>-3.7858508331061751E-3</v>
      </c>
      <c r="AC915" s="57">
        <f t="shared" si="121"/>
        <v>-1.1714289786091863E-2</v>
      </c>
      <c r="AD915" s="57">
        <f t="shared" si="122"/>
        <v>-1.3509280146375011E-2</v>
      </c>
    </row>
    <row r="916" spans="1:30" x14ac:dyDescent="0.35">
      <c r="A916" s="61">
        <v>43832</v>
      </c>
      <c r="B916">
        <v>59.98</v>
      </c>
      <c r="C916">
        <v>28.68</v>
      </c>
      <c r="D916">
        <v>121.43</v>
      </c>
      <c r="E916">
        <v>49.1</v>
      </c>
      <c r="F916">
        <v>160.62</v>
      </c>
      <c r="I916" s="61">
        <v>43832</v>
      </c>
      <c r="J916" s="57">
        <f t="shared" si="116"/>
        <v>1.9359244444498346E-2</v>
      </c>
      <c r="K916" s="57">
        <f t="shared" si="116"/>
        <v>2.7931814092021896E-2</v>
      </c>
      <c r="L916" s="57">
        <f t="shared" si="116"/>
        <v>7.605228026427005E-3</v>
      </c>
      <c r="M916" s="57">
        <f t="shared" si="116"/>
        <v>6.8265757370716565E-2</v>
      </c>
      <c r="N916" s="57">
        <f t="shared" si="116"/>
        <v>1.8346832791323531E-2</v>
      </c>
      <c r="O916" s="57">
        <f t="shared" si="117"/>
        <v>2.2688354013710426E-2</v>
      </c>
      <c r="Y916" s="61">
        <v>43832</v>
      </c>
      <c r="Z916" s="57">
        <f t="shared" si="118"/>
        <v>1.7176510881878548E-2</v>
      </c>
      <c r="AA916" s="57">
        <f t="shared" si="119"/>
        <v>2.5919598528879286E-2</v>
      </c>
      <c r="AB916" s="57">
        <f t="shared" si="120"/>
        <v>7.2841554490872601E-3</v>
      </c>
      <c r="AC916" s="57">
        <f t="shared" si="121"/>
        <v>6.6786971478651563E-2</v>
      </c>
      <c r="AD916" s="57">
        <f t="shared" si="122"/>
        <v>1.7367474750091087E-2</v>
      </c>
    </row>
    <row r="917" spans="1:30" x14ac:dyDescent="0.35">
      <c r="A917" s="61">
        <v>43830</v>
      </c>
      <c r="B917">
        <v>58.83</v>
      </c>
      <c r="C917">
        <v>27.89</v>
      </c>
      <c r="D917">
        <v>120.51</v>
      </c>
      <c r="E917">
        <v>45.86</v>
      </c>
      <c r="F917">
        <v>157.69999999999999</v>
      </c>
      <c r="I917" s="61">
        <v>43830</v>
      </c>
      <c r="J917" s="57">
        <f t="shared" si="116"/>
        <v>1.2830558359823897E-2</v>
      </c>
      <c r="K917" s="57">
        <f t="shared" si="116"/>
        <v>8.6424736710538873E-3</v>
      </c>
      <c r="L917" s="57">
        <f t="shared" si="116"/>
        <v>5.4917761589073208E-3</v>
      </c>
      <c r="M917" s="57">
        <f t="shared" si="116"/>
        <v>7.4414876116828746E-3</v>
      </c>
      <c r="N917" s="57">
        <f t="shared" si="116"/>
        <v>6.97770335012758E-4</v>
      </c>
      <c r="O917" s="57">
        <f t="shared" si="117"/>
        <v>8.4818872574957092E-3</v>
      </c>
      <c r="Y917" s="61">
        <v>43830</v>
      </c>
      <c r="Z917" s="57">
        <f t="shared" si="118"/>
        <v>1.0647824797204098E-2</v>
      </c>
      <c r="AA917" s="57">
        <f t="shared" si="119"/>
        <v>6.6302581079112789E-3</v>
      </c>
      <c r="AB917" s="57">
        <f t="shared" si="120"/>
        <v>5.1707035815675758E-3</v>
      </c>
      <c r="AC917" s="57">
        <f t="shared" si="121"/>
        <v>5.9627017196178756E-3</v>
      </c>
      <c r="AD917" s="57">
        <f t="shared" si="122"/>
        <v>-2.8158770621968725E-4</v>
      </c>
    </row>
    <row r="918" spans="1:30" x14ac:dyDescent="0.35">
      <c r="A918" s="61">
        <v>43829</v>
      </c>
      <c r="B918">
        <v>58.08</v>
      </c>
      <c r="C918">
        <v>27.65</v>
      </c>
      <c r="D918">
        <v>119.85</v>
      </c>
      <c r="E918">
        <v>45.52</v>
      </c>
      <c r="F918">
        <v>157.59</v>
      </c>
      <c r="I918" s="61">
        <v>43829</v>
      </c>
      <c r="J918" s="57">
        <f t="shared" si="116"/>
        <v>-1.9437952156904578E-2</v>
      </c>
      <c r="K918" s="57">
        <f t="shared" si="116"/>
        <v>-3.6922902024929753E-2</v>
      </c>
      <c r="L918" s="57">
        <f t="shared" si="116"/>
        <v>-3.747662100239873E-3</v>
      </c>
      <c r="M918" s="57">
        <f t="shared" si="116"/>
        <v>-1.4395014108273778E-2</v>
      </c>
      <c r="N918" s="57">
        <f t="shared" si="116"/>
        <v>-8.6558746095816118E-3</v>
      </c>
      <c r="O918" s="57">
        <f t="shared" si="117"/>
        <v>-2.4275133814945286E-2</v>
      </c>
      <c r="Y918" s="61">
        <v>43829</v>
      </c>
      <c r="Z918" s="57">
        <f t="shared" si="118"/>
        <v>-2.1620685719524375E-2</v>
      </c>
      <c r="AA918" s="57">
        <f t="shared" si="119"/>
        <v>-3.893511758807236E-2</v>
      </c>
      <c r="AB918" s="57">
        <f t="shared" si="120"/>
        <v>-4.0687346775796183E-3</v>
      </c>
      <c r="AC918" s="57">
        <f t="shared" si="121"/>
        <v>-1.5873800000338778E-2</v>
      </c>
      <c r="AD918" s="57">
        <f t="shared" si="122"/>
        <v>-9.6352326508140577E-3</v>
      </c>
    </row>
    <row r="919" spans="1:30" x14ac:dyDescent="0.35">
      <c r="A919" s="61">
        <v>43826</v>
      </c>
      <c r="B919">
        <v>59.22</v>
      </c>
      <c r="C919">
        <v>28.69</v>
      </c>
      <c r="D919">
        <v>120.3</v>
      </c>
      <c r="E919">
        <v>46.18</v>
      </c>
      <c r="F919">
        <v>158.96</v>
      </c>
      <c r="I919" s="61">
        <v>43826</v>
      </c>
      <c r="J919" s="57">
        <f t="shared" si="116"/>
        <v>-9.7463382831407628E-3</v>
      </c>
      <c r="K919" s="57">
        <f t="shared" si="116"/>
        <v>-1.3932429979246987E-3</v>
      </c>
      <c r="L919" s="57">
        <f t="shared" si="116"/>
        <v>-2.4906613124518078E-3</v>
      </c>
      <c r="M919" s="57">
        <f t="shared" si="116"/>
        <v>-9.6973068938802035E-3</v>
      </c>
      <c r="N919" s="57">
        <f t="shared" si="116"/>
        <v>1.8260244975634057E-3</v>
      </c>
      <c r="O919" s="57">
        <f t="shared" si="117"/>
        <v>-3.5010874490446361E-3</v>
      </c>
      <c r="Y919" s="61">
        <v>43826</v>
      </c>
      <c r="Z919" s="57">
        <f t="shared" si="118"/>
        <v>-1.1929071845760562E-2</v>
      </c>
      <c r="AA919" s="57">
        <f t="shared" si="119"/>
        <v>-3.4054585610673073E-3</v>
      </c>
      <c r="AB919" s="57">
        <f t="shared" si="120"/>
        <v>-2.8117338897915528E-3</v>
      </c>
      <c r="AC919" s="57">
        <f t="shared" si="121"/>
        <v>-1.1176092785945203E-2</v>
      </c>
      <c r="AD919" s="57">
        <f t="shared" si="122"/>
        <v>8.4666645633096047E-4</v>
      </c>
    </row>
    <row r="920" spans="1:30" x14ac:dyDescent="0.35">
      <c r="A920" s="61">
        <v>43825</v>
      </c>
      <c r="B920">
        <v>59.8</v>
      </c>
      <c r="C920">
        <v>28.73</v>
      </c>
      <c r="D920">
        <v>120.6</v>
      </c>
      <c r="E920">
        <v>46.63</v>
      </c>
      <c r="F920">
        <v>158.66999999999999</v>
      </c>
      <c r="I920" s="61">
        <v>43825</v>
      </c>
      <c r="J920" s="57">
        <f t="shared" si="116"/>
        <v>2.3438818699836163E-3</v>
      </c>
      <c r="K920" s="57">
        <f t="shared" si="116"/>
        <v>1.3314842817437084E-2</v>
      </c>
      <c r="L920" s="57">
        <f t="shared" si="116"/>
        <v>2.1582145008792806E-3</v>
      </c>
      <c r="M920" s="57">
        <f t="shared" si="116"/>
        <v>1.9319529460839373E-3</v>
      </c>
      <c r="N920" s="57">
        <f t="shared" si="116"/>
        <v>8.1633106391608354E-3</v>
      </c>
      <c r="O920" s="57">
        <f t="shared" si="117"/>
        <v>8.048029638020076E-3</v>
      </c>
      <c r="Y920" s="61">
        <v>43825</v>
      </c>
      <c r="Z920" s="57">
        <f t="shared" si="118"/>
        <v>1.6114830736381827E-4</v>
      </c>
      <c r="AA920" s="57">
        <f t="shared" si="119"/>
        <v>1.1302627254294475E-2</v>
      </c>
      <c r="AB920" s="57">
        <f t="shared" si="120"/>
        <v>1.8371419235395357E-3</v>
      </c>
      <c r="AC920" s="57">
        <f t="shared" si="121"/>
        <v>4.5316705401893817E-4</v>
      </c>
      <c r="AD920" s="57">
        <f t="shared" si="122"/>
        <v>7.1839525979283904E-3</v>
      </c>
    </row>
    <row r="921" spans="1:30" x14ac:dyDescent="0.35">
      <c r="A921" s="61">
        <v>43823</v>
      </c>
      <c r="B921">
        <v>59.66</v>
      </c>
      <c r="C921">
        <v>28.35</v>
      </c>
      <c r="D921">
        <v>120.34</v>
      </c>
      <c r="E921">
        <v>46.54</v>
      </c>
      <c r="F921">
        <v>157.38</v>
      </c>
      <c r="I921" s="61">
        <v>43823</v>
      </c>
      <c r="J921" s="57">
        <f t="shared" si="116"/>
        <v>-6.7024131195407284E-4</v>
      </c>
      <c r="K921" s="57">
        <f t="shared" si="116"/>
        <v>1.4209830572653003E-2</v>
      </c>
      <c r="L921" s="57">
        <f t="shared" si="116"/>
        <v>8.3101342134434136E-5</v>
      </c>
      <c r="M921" s="57">
        <f t="shared" si="116"/>
        <v>2.3479339449748497E-2</v>
      </c>
      <c r="N921" s="57">
        <f t="shared" si="116"/>
        <v>-1.9060325989278269E-4</v>
      </c>
      <c r="O921" s="57">
        <f t="shared" si="117"/>
        <v>7.8715582924814963E-3</v>
      </c>
      <c r="Y921" s="61">
        <v>43823</v>
      </c>
      <c r="Z921" s="57">
        <f t="shared" si="118"/>
        <v>-2.8529748745738711E-3</v>
      </c>
      <c r="AA921" s="57">
        <f t="shared" si="119"/>
        <v>1.2197615009510394E-2</v>
      </c>
      <c r="AB921" s="57">
        <f t="shared" si="120"/>
        <v>-2.3797123520531092E-4</v>
      </c>
      <c r="AC921" s="57">
        <f t="shared" si="121"/>
        <v>2.2000553557683499E-2</v>
      </c>
      <c r="AD921" s="57">
        <f t="shared" si="122"/>
        <v>-1.169961301125228E-3</v>
      </c>
    </row>
    <row r="922" spans="1:30" x14ac:dyDescent="0.35">
      <c r="A922" s="61">
        <v>43822</v>
      </c>
      <c r="B922">
        <v>59.7</v>
      </c>
      <c r="C922">
        <v>27.95</v>
      </c>
      <c r="D922">
        <v>120.33</v>
      </c>
      <c r="E922">
        <v>45.46</v>
      </c>
      <c r="F922">
        <v>157.41</v>
      </c>
      <c r="I922" s="61">
        <v>43822</v>
      </c>
      <c r="J922" s="57">
        <f t="shared" si="116"/>
        <v>-2.342313267665382E-3</v>
      </c>
      <c r="K922" s="57">
        <f t="shared" si="116"/>
        <v>3.3099948426344922E-2</v>
      </c>
      <c r="L922" s="57">
        <f t="shared" si="116"/>
        <v>5.4164542239040258E-3</v>
      </c>
      <c r="M922" s="57">
        <f t="shared" si="116"/>
        <v>2.923989137442819E-2</v>
      </c>
      <c r="N922" s="57">
        <f t="shared" si="116"/>
        <v>0</v>
      </c>
      <c r="O922" s="57">
        <f t="shared" si="117"/>
        <v>1.8505701462589324E-2</v>
      </c>
      <c r="Y922" s="61">
        <v>43822</v>
      </c>
      <c r="Z922" s="57">
        <f t="shared" si="118"/>
        <v>-4.5250468302851805E-3</v>
      </c>
      <c r="AA922" s="57">
        <f t="shared" si="119"/>
        <v>3.1087732863202312E-2</v>
      </c>
      <c r="AB922" s="57">
        <f t="shared" si="120"/>
        <v>5.0953816465642808E-3</v>
      </c>
      <c r="AC922" s="57">
        <f t="shared" si="121"/>
        <v>2.7761105482363192E-2</v>
      </c>
      <c r="AD922" s="57">
        <f t="shared" si="122"/>
        <v>-9.7935804123244524E-4</v>
      </c>
    </row>
    <row r="923" spans="1:30" x14ac:dyDescent="0.35">
      <c r="A923" s="61">
        <v>43819</v>
      </c>
      <c r="B923">
        <v>59.84</v>
      </c>
      <c r="C923">
        <v>27.04</v>
      </c>
      <c r="D923">
        <v>119.68</v>
      </c>
      <c r="E923">
        <v>44.15</v>
      </c>
      <c r="F923">
        <v>157.41</v>
      </c>
      <c r="I923" s="61">
        <v>43819</v>
      </c>
      <c r="J923" s="57">
        <f t="shared" si="116"/>
        <v>1.6342710626051991E-2</v>
      </c>
      <c r="K923" s="57">
        <f t="shared" si="116"/>
        <v>3.705080192545424E-3</v>
      </c>
      <c r="L923" s="57">
        <f t="shared" si="116"/>
        <v>1.3035801265738729E-2</v>
      </c>
      <c r="M923" s="57">
        <f t="shared" si="116"/>
        <v>3.0354135422689377E-2</v>
      </c>
      <c r="N923" s="57">
        <f t="shared" si="116"/>
        <v>1.0858563513396636E-2</v>
      </c>
      <c r="O923" s="57">
        <f t="shared" si="117"/>
        <v>9.4801387294018366E-3</v>
      </c>
      <c r="Y923" s="61">
        <v>43819</v>
      </c>
      <c r="Z923" s="57">
        <f t="shared" si="118"/>
        <v>1.4159977063432194E-2</v>
      </c>
      <c r="AA923" s="57">
        <f t="shared" si="119"/>
        <v>1.6928646294028151E-3</v>
      </c>
      <c r="AB923" s="57">
        <f t="shared" si="120"/>
        <v>1.2714728688398983E-2</v>
      </c>
      <c r="AC923" s="57">
        <f t="shared" si="121"/>
        <v>2.8875349530624379E-2</v>
      </c>
      <c r="AD923" s="57">
        <f t="shared" si="122"/>
        <v>9.87920547216419E-3</v>
      </c>
    </row>
    <row r="924" spans="1:30" x14ac:dyDescent="0.35">
      <c r="A924" s="61">
        <v>43818</v>
      </c>
      <c r="B924">
        <v>58.87</v>
      </c>
      <c r="C924">
        <v>26.94</v>
      </c>
      <c r="D924">
        <v>118.13</v>
      </c>
      <c r="E924">
        <v>42.83</v>
      </c>
      <c r="F924">
        <v>155.71</v>
      </c>
      <c r="I924" s="61">
        <v>43818</v>
      </c>
      <c r="J924" s="57">
        <f t="shared" si="116"/>
        <v>2.5635812486951237E-2</v>
      </c>
      <c r="K924" s="57">
        <f t="shared" si="116"/>
        <v>2.7471153646902922E-2</v>
      </c>
      <c r="L924" s="57">
        <f t="shared" si="116"/>
        <v>-3.5490995509859075E-3</v>
      </c>
      <c r="M924" s="57">
        <f t="shared" si="116"/>
        <v>1.2451705575047397E-2</v>
      </c>
      <c r="N924" s="57">
        <f t="shared" si="116"/>
        <v>8.6429846595833144E-3</v>
      </c>
      <c r="O924" s="57">
        <f t="shared" si="117"/>
        <v>1.9040913471487605E-2</v>
      </c>
      <c r="Y924" s="61">
        <v>43818</v>
      </c>
      <c r="Z924" s="57">
        <f t="shared" si="118"/>
        <v>2.345307892433144E-2</v>
      </c>
      <c r="AA924" s="57">
        <f t="shared" si="119"/>
        <v>2.5458938083760312E-2</v>
      </c>
      <c r="AB924" s="57">
        <f t="shared" si="120"/>
        <v>-3.8701721283256525E-3</v>
      </c>
      <c r="AC924" s="57">
        <f t="shared" si="121"/>
        <v>1.0972919682982397E-2</v>
      </c>
      <c r="AD924" s="57">
        <f t="shared" si="122"/>
        <v>7.6636266183508694E-3</v>
      </c>
    </row>
    <row r="925" spans="1:30" x14ac:dyDescent="0.35">
      <c r="A925" s="61">
        <v>43817</v>
      </c>
      <c r="B925">
        <v>57.38</v>
      </c>
      <c r="C925">
        <v>26.21</v>
      </c>
      <c r="D925">
        <v>118.55</v>
      </c>
      <c r="E925">
        <v>42.3</v>
      </c>
      <c r="F925">
        <v>154.37</v>
      </c>
      <c r="I925" s="61">
        <v>43817</v>
      </c>
      <c r="J925" s="57">
        <f t="shared" si="116"/>
        <v>5.4172260046019645E-3</v>
      </c>
      <c r="K925" s="57">
        <f t="shared" si="116"/>
        <v>3.6523095935212233E-2</v>
      </c>
      <c r="L925" s="57">
        <f t="shared" si="116"/>
        <v>-4.216740522105283E-4</v>
      </c>
      <c r="M925" s="57">
        <f t="shared" si="116"/>
        <v>-1.1049836186585159E-2</v>
      </c>
      <c r="N925" s="57">
        <f t="shared" si="116"/>
        <v>-2.0707960548235595E-3</v>
      </c>
      <c r="O925" s="57">
        <f t="shared" si="117"/>
        <v>1.9090838604217782E-2</v>
      </c>
      <c r="Y925" s="61">
        <v>43817</v>
      </c>
      <c r="Z925" s="57">
        <f t="shared" si="118"/>
        <v>3.2344924419821664E-3</v>
      </c>
      <c r="AA925" s="57">
        <f t="shared" si="119"/>
        <v>3.4510880372069626E-2</v>
      </c>
      <c r="AB925" s="57">
        <f t="shared" si="120"/>
        <v>-7.4274662955027331E-4</v>
      </c>
      <c r="AC925" s="57">
        <f t="shared" si="121"/>
        <v>-1.2528622078650159E-2</v>
      </c>
      <c r="AD925" s="57">
        <f t="shared" si="122"/>
        <v>-3.0501540960560045E-3</v>
      </c>
    </row>
    <row r="926" spans="1:30" x14ac:dyDescent="0.35">
      <c r="A926" s="61">
        <v>43816</v>
      </c>
      <c r="B926">
        <v>57.07</v>
      </c>
      <c r="C926">
        <v>25.27</v>
      </c>
      <c r="D926">
        <v>118.6</v>
      </c>
      <c r="E926">
        <v>42.77</v>
      </c>
      <c r="F926">
        <v>154.69</v>
      </c>
      <c r="I926" s="61">
        <v>43816</v>
      </c>
      <c r="J926" s="57">
        <f t="shared" si="116"/>
        <v>1.376168507268153E-2</v>
      </c>
      <c r="K926" s="57">
        <f t="shared" si="116"/>
        <v>-6.3116580339254063E-3</v>
      </c>
      <c r="L926" s="57">
        <f t="shared" si="116"/>
        <v>-6.3876498918257309E-3</v>
      </c>
      <c r="M926" s="57">
        <f t="shared" si="116"/>
        <v>9.8685011407540039E-3</v>
      </c>
      <c r="N926" s="57">
        <f t="shared" si="116"/>
        <v>-5.4155248078951767E-3</v>
      </c>
      <c r="O926" s="57">
        <f t="shared" si="117"/>
        <v>-1.690695790797025E-3</v>
      </c>
      <c r="Y926" s="61">
        <v>43816</v>
      </c>
      <c r="Z926" s="57">
        <f t="shared" si="118"/>
        <v>1.1578951510061733E-2</v>
      </c>
      <c r="AA926" s="57">
        <f t="shared" si="119"/>
        <v>-8.3238735970680156E-3</v>
      </c>
      <c r="AB926" s="57">
        <f t="shared" si="120"/>
        <v>-6.7087224691654759E-3</v>
      </c>
      <c r="AC926" s="57">
        <f t="shared" si="121"/>
        <v>8.3897152486890041E-3</v>
      </c>
      <c r="AD926" s="57">
        <f t="shared" si="122"/>
        <v>-6.3948828491276217E-3</v>
      </c>
    </row>
    <row r="927" spans="1:30" x14ac:dyDescent="0.35">
      <c r="A927" s="61">
        <v>43815</v>
      </c>
      <c r="B927">
        <v>56.29</v>
      </c>
      <c r="C927">
        <v>25.43</v>
      </c>
      <c r="D927">
        <v>119.36</v>
      </c>
      <c r="E927">
        <v>42.35</v>
      </c>
      <c r="F927">
        <v>155.53</v>
      </c>
      <c r="I927" s="61">
        <v>43815</v>
      </c>
      <c r="J927" s="57">
        <f t="shared" si="116"/>
        <v>5.165208740786029E-3</v>
      </c>
      <c r="K927" s="57">
        <f t="shared" si="116"/>
        <v>6.2469618096310173E-2</v>
      </c>
      <c r="L927" s="57">
        <f t="shared" si="116"/>
        <v>1.1798552508375335E-2</v>
      </c>
      <c r="M927" s="57">
        <f t="shared" si="116"/>
        <v>2.8744493974984599E-2</v>
      </c>
      <c r="N927" s="57">
        <f t="shared" si="116"/>
        <v>6.450386810865281E-3</v>
      </c>
      <c r="O927" s="57">
        <f t="shared" si="117"/>
        <v>3.654850386156358E-2</v>
      </c>
      <c r="Y927" s="61">
        <v>43815</v>
      </c>
      <c r="Z927" s="57">
        <f t="shared" si="118"/>
        <v>2.982475178166231E-3</v>
      </c>
      <c r="AA927" s="57">
        <f t="shared" si="119"/>
        <v>6.0457402533167566E-2</v>
      </c>
      <c r="AB927" s="57">
        <f t="shared" si="120"/>
        <v>1.1477479931035589E-2</v>
      </c>
      <c r="AC927" s="57">
        <f t="shared" si="121"/>
        <v>2.7265708082919601E-2</v>
      </c>
      <c r="AD927" s="57">
        <f t="shared" si="122"/>
        <v>5.4710287696328359E-3</v>
      </c>
    </row>
    <row r="928" spans="1:30" x14ac:dyDescent="0.35">
      <c r="A928" s="61">
        <v>43812</v>
      </c>
      <c r="B928">
        <v>56</v>
      </c>
      <c r="C928">
        <v>23.89</v>
      </c>
      <c r="D928">
        <v>117.96</v>
      </c>
      <c r="E928">
        <v>41.15</v>
      </c>
      <c r="F928">
        <v>154.53</v>
      </c>
      <c r="I928" s="61">
        <v>43812</v>
      </c>
      <c r="J928" s="57">
        <f t="shared" si="116"/>
        <v>-3.5707909681332786E-4</v>
      </c>
      <c r="K928" s="57">
        <f t="shared" si="116"/>
        <v>-3.7601882616500179E-3</v>
      </c>
      <c r="L928" s="57">
        <f t="shared" si="116"/>
        <v>-7.1799945231206296E-3</v>
      </c>
      <c r="M928" s="57">
        <f t="shared" si="116"/>
        <v>-3.4395556812043433E-2</v>
      </c>
      <c r="N928" s="57">
        <f t="shared" si="116"/>
        <v>8.3829324131552089E-3</v>
      </c>
      <c r="O928" s="57">
        <f t="shared" si="117"/>
        <v>-4.4561236582744855E-3</v>
      </c>
      <c r="Y928" s="61">
        <v>43812</v>
      </c>
      <c r="Z928" s="57">
        <f t="shared" si="118"/>
        <v>-2.539812659433126E-3</v>
      </c>
      <c r="AA928" s="57">
        <f t="shared" si="119"/>
        <v>-5.7724038247926272E-3</v>
      </c>
      <c r="AB928" s="57">
        <f t="shared" si="120"/>
        <v>-7.5010671004603745E-3</v>
      </c>
      <c r="AC928" s="57">
        <f t="shared" si="121"/>
        <v>-3.5874342704108435E-2</v>
      </c>
      <c r="AD928" s="57">
        <f t="shared" si="122"/>
        <v>7.4035743719227639E-3</v>
      </c>
    </row>
    <row r="929" spans="1:30" x14ac:dyDescent="0.35">
      <c r="A929" s="61">
        <v>43811</v>
      </c>
      <c r="B929">
        <v>56.02</v>
      </c>
      <c r="C929">
        <v>23.98</v>
      </c>
      <c r="D929">
        <v>118.81</v>
      </c>
      <c r="E929">
        <v>42.59</v>
      </c>
      <c r="F929">
        <v>153.24</v>
      </c>
      <c r="I929" s="61">
        <v>43811</v>
      </c>
      <c r="J929" s="57">
        <f t="shared" si="116"/>
        <v>3.0448165833760674E-2</v>
      </c>
      <c r="K929" s="57">
        <f t="shared" si="116"/>
        <v>1.9794287047389905E-2</v>
      </c>
      <c r="L929" s="57">
        <f t="shared" si="116"/>
        <v>2.1954591814579396E-2</v>
      </c>
      <c r="M929" s="57">
        <f t="shared" si="116"/>
        <v>7.6078594260366381E-2</v>
      </c>
      <c r="N929" s="57">
        <f t="shared" si="116"/>
        <v>1.0100433477961744E-2</v>
      </c>
      <c r="O929" s="57">
        <f t="shared" si="117"/>
        <v>2.3997448753684033E-2</v>
      </c>
      <c r="Y929" s="61">
        <v>43811</v>
      </c>
      <c r="Z929" s="57">
        <f t="shared" si="118"/>
        <v>2.8265432271140877E-2</v>
      </c>
      <c r="AA929" s="57">
        <f t="shared" si="119"/>
        <v>1.7782071484247295E-2</v>
      </c>
      <c r="AB929" s="57">
        <f t="shared" si="120"/>
        <v>2.1633519237239652E-2</v>
      </c>
      <c r="AC929" s="57">
        <f t="shared" si="121"/>
        <v>7.4599808368301379E-2</v>
      </c>
      <c r="AD929" s="57">
        <f t="shared" si="122"/>
        <v>9.1210754367292979E-3</v>
      </c>
    </row>
    <row r="930" spans="1:30" x14ac:dyDescent="0.35">
      <c r="A930" s="61">
        <v>43810</v>
      </c>
      <c r="B930">
        <v>54.34</v>
      </c>
      <c r="C930">
        <v>23.51</v>
      </c>
      <c r="D930">
        <v>116.23</v>
      </c>
      <c r="E930">
        <v>39.47</v>
      </c>
      <c r="F930">
        <v>151.69999999999999</v>
      </c>
      <c r="I930" s="61">
        <v>43810</v>
      </c>
      <c r="J930" s="57">
        <f t="shared" si="116"/>
        <v>1.5765883455042925E-2</v>
      </c>
      <c r="K930" s="57">
        <f t="shared" si="116"/>
        <v>1.0690715461459705E-2</v>
      </c>
      <c r="L930" s="57">
        <f t="shared" si="116"/>
        <v>-1.4180999648419422E-2</v>
      </c>
      <c r="M930" s="57">
        <f t="shared" si="116"/>
        <v>7.6035994032115823E-4</v>
      </c>
      <c r="N930" s="57">
        <f t="shared" si="116"/>
        <v>3.7644927724571611E-3</v>
      </c>
      <c r="O930" s="57">
        <f t="shared" si="117"/>
        <v>5.6008049406925543E-3</v>
      </c>
      <c r="Y930" s="61">
        <v>43810</v>
      </c>
      <c r="Z930" s="57">
        <f t="shared" si="118"/>
        <v>1.3583149892423128E-2</v>
      </c>
      <c r="AA930" s="57">
        <f t="shared" si="119"/>
        <v>8.678499898317097E-3</v>
      </c>
      <c r="AB930" s="57">
        <f t="shared" si="120"/>
        <v>-1.4502072225759168E-2</v>
      </c>
      <c r="AC930" s="57">
        <f t="shared" si="121"/>
        <v>-7.1842595174384093E-4</v>
      </c>
      <c r="AD930" s="57">
        <f t="shared" si="122"/>
        <v>2.7851347312247161E-3</v>
      </c>
    </row>
    <row r="931" spans="1:30" x14ac:dyDescent="0.35">
      <c r="A931" s="61">
        <v>43809</v>
      </c>
      <c r="B931">
        <v>53.49</v>
      </c>
      <c r="C931">
        <v>23.26</v>
      </c>
      <c r="D931">
        <v>117.89</v>
      </c>
      <c r="E931">
        <v>39.44</v>
      </c>
      <c r="F931">
        <v>151.13</v>
      </c>
      <c r="I931" s="61">
        <v>43809</v>
      </c>
      <c r="J931" s="57">
        <f t="shared" si="116"/>
        <v>8.4483746655516345E-3</v>
      </c>
      <c r="K931" s="57">
        <f t="shared" si="116"/>
        <v>2.7016893755536155E-2</v>
      </c>
      <c r="L931" s="57">
        <f t="shared" si="116"/>
        <v>5.017230644606306E-3</v>
      </c>
      <c r="M931" s="57">
        <f t="shared" si="116"/>
        <v>1.3015368112070227E-2</v>
      </c>
      <c r="N931" s="57">
        <f t="shared" si="116"/>
        <v>-1.5207117215390055E-3</v>
      </c>
      <c r="O931" s="57">
        <f t="shared" si="117"/>
        <v>1.6921940818963321E-2</v>
      </c>
      <c r="Y931" s="61">
        <v>43809</v>
      </c>
      <c r="Z931" s="57">
        <f t="shared" si="118"/>
        <v>6.2656411029318364E-3</v>
      </c>
      <c r="AA931" s="57">
        <f t="shared" si="119"/>
        <v>2.5004678192393544E-2</v>
      </c>
      <c r="AB931" s="57">
        <f t="shared" si="120"/>
        <v>4.696158067266561E-3</v>
      </c>
      <c r="AC931" s="57">
        <f t="shared" si="121"/>
        <v>1.1536582220005228E-2</v>
      </c>
      <c r="AD931" s="57">
        <f t="shared" si="122"/>
        <v>-2.5000697627714508E-3</v>
      </c>
    </row>
    <row r="932" spans="1:30" x14ac:dyDescent="0.35">
      <c r="A932" s="61">
        <v>43808</v>
      </c>
      <c r="B932">
        <v>53.04</v>
      </c>
      <c r="C932">
        <v>22.64</v>
      </c>
      <c r="D932">
        <v>117.3</v>
      </c>
      <c r="E932">
        <v>38.93</v>
      </c>
      <c r="F932">
        <v>151.36000000000001</v>
      </c>
      <c r="I932" s="61">
        <v>43808</v>
      </c>
      <c r="J932" s="57">
        <f t="shared" si="116"/>
        <v>0</v>
      </c>
      <c r="K932" s="57">
        <f t="shared" si="116"/>
        <v>1.1103822724318797E-2</v>
      </c>
      <c r="L932" s="57">
        <f t="shared" si="116"/>
        <v>-6.0346109782276301E-3</v>
      </c>
      <c r="M932" s="57">
        <f t="shared" si="116"/>
        <v>-1.7821245579979383E-2</v>
      </c>
      <c r="N932" s="57">
        <f t="shared" si="116"/>
        <v>-2.5733246360394482E-3</v>
      </c>
      <c r="O932" s="57">
        <f t="shared" si="117"/>
        <v>3.6020049604331664E-3</v>
      </c>
      <c r="Y932" s="61">
        <v>43808</v>
      </c>
      <c r="Z932" s="57">
        <f t="shared" si="118"/>
        <v>-2.182733562619798E-3</v>
      </c>
      <c r="AA932" s="57">
        <f t="shared" si="119"/>
        <v>9.0916071611761885E-3</v>
      </c>
      <c r="AB932" s="57">
        <f t="shared" si="120"/>
        <v>-6.3556835555673751E-3</v>
      </c>
      <c r="AC932" s="57">
        <f t="shared" si="121"/>
        <v>-1.9300031472044381E-2</v>
      </c>
      <c r="AD932" s="57">
        <f t="shared" si="122"/>
        <v>-3.5526826772718937E-3</v>
      </c>
    </row>
    <row r="933" spans="1:30" x14ac:dyDescent="0.35">
      <c r="A933" s="61">
        <v>43805</v>
      </c>
      <c r="B933">
        <v>53.04</v>
      </c>
      <c r="C933">
        <v>22.39</v>
      </c>
      <c r="D933">
        <v>118.01</v>
      </c>
      <c r="E933">
        <v>39.630000000000003</v>
      </c>
      <c r="F933">
        <v>151.75</v>
      </c>
      <c r="I933" s="61">
        <v>43805</v>
      </c>
      <c r="J933" s="57">
        <f t="shared" si="116"/>
        <v>1.6155440222285208E-2</v>
      </c>
      <c r="K933" s="57">
        <f t="shared" si="116"/>
        <v>1.6663299316129525E-2</v>
      </c>
      <c r="L933" s="57">
        <f t="shared" si="116"/>
        <v>1.4338386808982462E-2</v>
      </c>
      <c r="M933" s="57">
        <f t="shared" si="116"/>
        <v>2.5236593193896312E-4</v>
      </c>
      <c r="N933" s="57">
        <f t="shared" si="116"/>
        <v>1.206591143279578E-2</v>
      </c>
      <c r="O933" s="57">
        <f t="shared" si="117"/>
        <v>1.5337911049461561E-2</v>
      </c>
      <c r="Y933" s="61">
        <v>43805</v>
      </c>
      <c r="Z933" s="57">
        <f t="shared" si="118"/>
        <v>1.3972706659665411E-2</v>
      </c>
      <c r="AA933" s="57">
        <f t="shared" si="119"/>
        <v>1.4651083752986916E-2</v>
      </c>
      <c r="AB933" s="57">
        <f t="shared" si="120"/>
        <v>1.4017314231642717E-2</v>
      </c>
      <c r="AC933" s="57">
        <f t="shared" si="121"/>
        <v>-1.226419960126036E-3</v>
      </c>
      <c r="AD933" s="57">
        <f t="shared" si="122"/>
        <v>1.1086553391563335E-2</v>
      </c>
    </row>
    <row r="934" spans="1:30" x14ac:dyDescent="0.35">
      <c r="A934" s="61">
        <v>43804</v>
      </c>
      <c r="B934">
        <v>52.19</v>
      </c>
      <c r="C934">
        <v>22.02</v>
      </c>
      <c r="D934">
        <v>116.33</v>
      </c>
      <c r="E934">
        <v>39.619999999999997</v>
      </c>
      <c r="F934">
        <v>149.93</v>
      </c>
      <c r="I934" s="61">
        <v>43804</v>
      </c>
      <c r="J934" s="57">
        <f t="shared" ref="J934:N984" si="123">LN(B934/B935)</f>
        <v>-3.0610316612240188E-3</v>
      </c>
      <c r="K934" s="57">
        <f t="shared" si="123"/>
        <v>-8.1411575836998849E-3</v>
      </c>
      <c r="L934" s="57">
        <f t="shared" si="123"/>
        <v>-5.2300029188493543E-3</v>
      </c>
      <c r="M934" s="57">
        <f t="shared" si="123"/>
        <v>-1.7652255245691922E-3</v>
      </c>
      <c r="N934" s="57">
        <f t="shared" si="123"/>
        <v>5.3372474413965025E-4</v>
      </c>
      <c r="O934" s="57">
        <f t="shared" si="117"/>
        <v>-5.9590287091412187E-3</v>
      </c>
      <c r="Y934" s="61">
        <v>43804</v>
      </c>
      <c r="Z934" s="57">
        <f t="shared" si="118"/>
        <v>-5.2437652238438168E-3</v>
      </c>
      <c r="AA934" s="57">
        <f t="shared" si="119"/>
        <v>-1.0153373146842493E-2</v>
      </c>
      <c r="AB934" s="57">
        <f t="shared" si="120"/>
        <v>-5.5510754961890993E-3</v>
      </c>
      <c r="AC934" s="57">
        <f t="shared" si="121"/>
        <v>-3.2440114166341913E-3</v>
      </c>
      <c r="AD934" s="57">
        <f t="shared" si="122"/>
        <v>-4.4563329709279499E-4</v>
      </c>
    </row>
    <row r="935" spans="1:30" x14ac:dyDescent="0.35">
      <c r="A935" s="61">
        <v>43803</v>
      </c>
      <c r="B935">
        <v>52.35</v>
      </c>
      <c r="C935">
        <v>22.2</v>
      </c>
      <c r="D935">
        <v>116.94</v>
      </c>
      <c r="E935">
        <v>39.69</v>
      </c>
      <c r="F935">
        <v>149.85</v>
      </c>
      <c r="I935" s="61">
        <v>43803</v>
      </c>
      <c r="J935" s="57">
        <f t="shared" si="123"/>
        <v>8.4404874774082345E-3</v>
      </c>
      <c r="K935" s="57">
        <f t="shared" si="123"/>
        <v>-9.4149989346018741E-3</v>
      </c>
      <c r="L935" s="57">
        <f t="shared" si="123"/>
        <v>9.0195174012246814E-3</v>
      </c>
      <c r="M935" s="57">
        <f t="shared" si="123"/>
        <v>2.0105016170573475E-2</v>
      </c>
      <c r="N935" s="57">
        <f t="shared" si="123"/>
        <v>3.6101122240995722E-3</v>
      </c>
      <c r="O935" s="57">
        <f t="shared" si="117"/>
        <v>-2.5804546989948319E-4</v>
      </c>
      <c r="Y935" s="61">
        <v>43803</v>
      </c>
      <c r="Z935" s="57">
        <f t="shared" si="118"/>
        <v>6.2577539147884364E-3</v>
      </c>
      <c r="AA935" s="57">
        <f t="shared" si="119"/>
        <v>-1.1427214497744483E-2</v>
      </c>
      <c r="AB935" s="57">
        <f t="shared" si="120"/>
        <v>8.6984448238849356E-3</v>
      </c>
      <c r="AC935" s="57">
        <f t="shared" si="121"/>
        <v>1.8626230278508477E-2</v>
      </c>
      <c r="AD935" s="57">
        <f t="shared" si="122"/>
        <v>2.6307541828671267E-3</v>
      </c>
    </row>
    <row r="936" spans="1:30" x14ac:dyDescent="0.35">
      <c r="A936" s="61">
        <v>43802</v>
      </c>
      <c r="B936">
        <v>51.91</v>
      </c>
      <c r="C936">
        <v>22.41</v>
      </c>
      <c r="D936">
        <v>115.89</v>
      </c>
      <c r="E936">
        <v>38.9</v>
      </c>
      <c r="F936">
        <v>149.31</v>
      </c>
      <c r="I936" s="61">
        <v>43802</v>
      </c>
      <c r="J936" s="57">
        <f t="shared" si="123"/>
        <v>-7.6761075433821055E-3</v>
      </c>
      <c r="K936" s="57">
        <f t="shared" si="123"/>
        <v>4.0241502997253268E-3</v>
      </c>
      <c r="L936" s="57">
        <f t="shared" si="123"/>
        <v>-7.8216050478270328E-3</v>
      </c>
      <c r="M936" s="57">
        <f t="shared" si="123"/>
        <v>4.3797570977399331E-3</v>
      </c>
      <c r="N936" s="57">
        <f t="shared" si="123"/>
        <v>-1.6061035373845821E-3</v>
      </c>
      <c r="O936" s="57">
        <f t="shared" si="117"/>
        <v>-1.1668457176926047E-3</v>
      </c>
      <c r="Y936" s="61">
        <v>43802</v>
      </c>
      <c r="Z936" s="57">
        <f t="shared" si="118"/>
        <v>-9.8588411060019036E-3</v>
      </c>
      <c r="AA936" s="57">
        <f t="shared" si="119"/>
        <v>2.0119347365827179E-3</v>
      </c>
      <c r="AB936" s="57">
        <f t="shared" si="120"/>
        <v>-8.1426776251667787E-3</v>
      </c>
      <c r="AC936" s="57">
        <f t="shared" si="121"/>
        <v>2.9009712056749341E-3</v>
      </c>
      <c r="AD936" s="57">
        <f t="shared" si="122"/>
        <v>-2.5854615786170274E-3</v>
      </c>
    </row>
    <row r="937" spans="1:30" x14ac:dyDescent="0.35">
      <c r="A937" s="61">
        <v>43801</v>
      </c>
      <c r="B937">
        <v>52.31</v>
      </c>
      <c r="C937">
        <v>22.32</v>
      </c>
      <c r="D937">
        <v>116.8</v>
      </c>
      <c r="E937">
        <v>38.729999999999997</v>
      </c>
      <c r="F937">
        <v>149.55000000000001</v>
      </c>
      <c r="I937" s="61">
        <v>43801</v>
      </c>
      <c r="J937" s="57">
        <f t="shared" si="123"/>
        <v>-3.5308832195503015E-2</v>
      </c>
      <c r="K937" s="57">
        <f t="shared" si="123"/>
        <v>1.4440684154794428E-2</v>
      </c>
      <c r="L937" s="57">
        <f t="shared" si="123"/>
        <v>-2.8213586876565978E-3</v>
      </c>
      <c r="M937" s="57">
        <f t="shared" si="123"/>
        <v>-1.0785928910151331E-2</v>
      </c>
      <c r="N937" s="57">
        <f t="shared" si="123"/>
        <v>-1.2162446805064245E-2</v>
      </c>
      <c r="O937" s="57">
        <f t="shared" si="117"/>
        <v>-1.2235874649374524E-3</v>
      </c>
      <c r="Y937" s="61">
        <v>43801</v>
      </c>
      <c r="Z937" s="57">
        <f t="shared" si="118"/>
        <v>-3.7491565758122812E-2</v>
      </c>
      <c r="AA937" s="57">
        <f t="shared" si="119"/>
        <v>1.2428468591651819E-2</v>
      </c>
      <c r="AB937" s="57">
        <f t="shared" si="120"/>
        <v>-3.1424312649963428E-3</v>
      </c>
      <c r="AC937" s="57">
        <f t="shared" si="121"/>
        <v>-1.2264714802216331E-2</v>
      </c>
      <c r="AD937" s="57">
        <f t="shared" si="122"/>
        <v>-1.3141804846296691E-2</v>
      </c>
    </row>
    <row r="938" spans="1:30" x14ac:dyDescent="0.35">
      <c r="A938" s="61">
        <v>43798</v>
      </c>
      <c r="B938">
        <v>54.19</v>
      </c>
      <c r="C938">
        <v>22</v>
      </c>
      <c r="D938">
        <v>117.13</v>
      </c>
      <c r="E938">
        <v>39.15</v>
      </c>
      <c r="F938">
        <v>151.38</v>
      </c>
      <c r="I938" s="61">
        <v>43798</v>
      </c>
      <c r="J938" s="57">
        <f t="shared" si="123"/>
        <v>-6.8046239571838696E-3</v>
      </c>
      <c r="K938" s="57">
        <f t="shared" si="123"/>
        <v>-4.0825640737099534E-3</v>
      </c>
      <c r="L938" s="57">
        <f t="shared" si="123"/>
        <v>-7.993239837235027E-3</v>
      </c>
      <c r="M938" s="57">
        <f t="shared" si="123"/>
        <v>-6.6191687701001424E-3</v>
      </c>
      <c r="N938" s="57">
        <f t="shared" si="123"/>
        <v>-6.1903391620338382E-3</v>
      </c>
      <c r="O938" s="57">
        <f t="shared" si="117"/>
        <v>-5.6625142284708139E-3</v>
      </c>
      <c r="Y938" s="61">
        <v>43798</v>
      </c>
      <c r="Z938" s="57">
        <f t="shared" si="118"/>
        <v>-8.9873575198036668E-3</v>
      </c>
      <c r="AA938" s="57">
        <f t="shared" si="119"/>
        <v>-6.0947796368525618E-3</v>
      </c>
      <c r="AB938" s="57">
        <f t="shared" si="120"/>
        <v>-8.3143124145747729E-3</v>
      </c>
      <c r="AC938" s="57">
        <f t="shared" si="121"/>
        <v>-8.0979546621651414E-3</v>
      </c>
      <c r="AD938" s="57">
        <f t="shared" si="122"/>
        <v>-7.1696972032662832E-3</v>
      </c>
    </row>
    <row r="939" spans="1:30" x14ac:dyDescent="0.35">
      <c r="A939" s="61">
        <v>43796</v>
      </c>
      <c r="B939">
        <v>54.56</v>
      </c>
      <c r="C939">
        <v>22.09</v>
      </c>
      <c r="D939">
        <v>118.07</v>
      </c>
      <c r="E939">
        <v>39.409999999999997</v>
      </c>
      <c r="F939">
        <v>152.32</v>
      </c>
      <c r="I939" s="61">
        <v>43796</v>
      </c>
      <c r="J939" s="57">
        <f t="shared" si="123"/>
        <v>5.6980211146377959E-3</v>
      </c>
      <c r="K939" s="57">
        <f t="shared" si="123"/>
        <v>7.2694550022289785E-3</v>
      </c>
      <c r="L939" s="57">
        <f t="shared" si="123"/>
        <v>2.374290948325153E-3</v>
      </c>
      <c r="M939" s="57">
        <f t="shared" si="123"/>
        <v>1.0714388212406268E-2</v>
      </c>
      <c r="N939" s="57">
        <f t="shared" si="123"/>
        <v>1.9057012503106029E-3</v>
      </c>
      <c r="O939" s="57">
        <f t="shared" si="117"/>
        <v>5.794551017213016E-3</v>
      </c>
      <c r="Y939" s="61">
        <v>43796</v>
      </c>
      <c r="Z939" s="57">
        <f t="shared" si="118"/>
        <v>3.5152875520179979E-3</v>
      </c>
      <c r="AA939" s="57">
        <f t="shared" si="119"/>
        <v>5.2572394390863701E-3</v>
      </c>
      <c r="AB939" s="57">
        <f t="shared" si="120"/>
        <v>2.0532183709854081E-3</v>
      </c>
      <c r="AC939" s="57">
        <f t="shared" si="121"/>
        <v>9.2356023203412681E-3</v>
      </c>
      <c r="AD939" s="57">
        <f t="shared" si="122"/>
        <v>9.2634320907815761E-4</v>
      </c>
    </row>
    <row r="940" spans="1:30" x14ac:dyDescent="0.35">
      <c r="A940" s="61">
        <v>43795</v>
      </c>
      <c r="B940">
        <v>54.25</v>
      </c>
      <c r="C940">
        <v>21.93</v>
      </c>
      <c r="D940">
        <v>117.79</v>
      </c>
      <c r="E940">
        <v>38.99</v>
      </c>
      <c r="F940">
        <v>152.03</v>
      </c>
      <c r="I940" s="61">
        <v>43795</v>
      </c>
      <c r="J940" s="57">
        <f t="shared" si="123"/>
        <v>-1.9169916107720172E-2</v>
      </c>
      <c r="K940" s="57">
        <f t="shared" si="123"/>
        <v>-2.209785521421714E-2</v>
      </c>
      <c r="L940" s="57">
        <f t="shared" si="123"/>
        <v>-4.9964112918857205E-3</v>
      </c>
      <c r="M940" s="57">
        <f t="shared" si="123"/>
        <v>-2.0310421444331251E-2</v>
      </c>
      <c r="N940" s="57">
        <f t="shared" si="123"/>
        <v>5.2760130300954534E-3</v>
      </c>
      <c r="O940" s="57">
        <f t="shared" si="117"/>
        <v>-1.6712806875911087E-2</v>
      </c>
      <c r="Y940" s="61">
        <v>43795</v>
      </c>
      <c r="Z940" s="57">
        <f t="shared" si="118"/>
        <v>-2.1352649670339969E-2</v>
      </c>
      <c r="AA940" s="57">
        <f t="shared" si="119"/>
        <v>-2.411007077735975E-2</v>
      </c>
      <c r="AB940" s="57">
        <f t="shared" si="120"/>
        <v>-5.3174838692254655E-3</v>
      </c>
      <c r="AC940" s="57">
        <f t="shared" si="121"/>
        <v>-2.1789207336396249E-2</v>
      </c>
      <c r="AD940" s="57">
        <f t="shared" si="122"/>
        <v>4.2966549888630084E-3</v>
      </c>
    </row>
    <row r="941" spans="1:30" x14ac:dyDescent="0.35">
      <c r="A941" s="61">
        <v>43794</v>
      </c>
      <c r="B941">
        <v>55.3</v>
      </c>
      <c r="C941">
        <v>22.42</v>
      </c>
      <c r="D941">
        <v>118.38</v>
      </c>
      <c r="E941">
        <v>39.79</v>
      </c>
      <c r="F941">
        <v>151.22999999999999</v>
      </c>
      <c r="I941" s="61">
        <v>43794</v>
      </c>
      <c r="J941" s="57">
        <f t="shared" si="123"/>
        <v>4.7778018334037234E-2</v>
      </c>
      <c r="K941" s="57">
        <f t="shared" si="123"/>
        <v>9.8611287657802103E-3</v>
      </c>
      <c r="L941" s="57">
        <f t="shared" si="123"/>
        <v>-2.1096164104329428E-3</v>
      </c>
      <c r="M941" s="57">
        <f t="shared" si="123"/>
        <v>1.6215202002025284E-2</v>
      </c>
      <c r="N941" s="57">
        <f t="shared" si="123"/>
        <v>1.0903638376279516E-2</v>
      </c>
      <c r="O941" s="57">
        <f t="shared" si="117"/>
        <v>1.5115657346248784E-2</v>
      </c>
      <c r="Y941" s="61">
        <v>43794</v>
      </c>
      <c r="Z941" s="57">
        <f t="shared" si="118"/>
        <v>4.5595284771417437E-2</v>
      </c>
      <c r="AA941" s="57">
        <f t="shared" si="119"/>
        <v>7.8489132026376019E-3</v>
      </c>
      <c r="AB941" s="57">
        <f t="shared" si="120"/>
        <v>-2.4306889877726877E-3</v>
      </c>
      <c r="AC941" s="57">
        <f t="shared" si="121"/>
        <v>1.4736416109960284E-2</v>
      </c>
      <c r="AD941" s="57">
        <f t="shared" si="122"/>
        <v>9.9242803350470706E-3</v>
      </c>
    </row>
    <row r="942" spans="1:30" x14ac:dyDescent="0.35">
      <c r="A942" s="61">
        <v>43791</v>
      </c>
      <c r="B942">
        <v>52.72</v>
      </c>
      <c r="C942">
        <v>22.2</v>
      </c>
      <c r="D942">
        <v>118.63</v>
      </c>
      <c r="E942">
        <v>39.15</v>
      </c>
      <c r="F942">
        <v>149.59</v>
      </c>
      <c r="I942" s="61">
        <v>43791</v>
      </c>
      <c r="J942" s="57">
        <f t="shared" si="123"/>
        <v>3.2297928712916638E-3</v>
      </c>
      <c r="K942" s="57">
        <f t="shared" si="123"/>
        <v>-6.3693569672007011E-2</v>
      </c>
      <c r="L942" s="57">
        <f t="shared" si="123"/>
        <v>-1.17944411313707E-3</v>
      </c>
      <c r="M942" s="57">
        <f t="shared" si="123"/>
        <v>-9.4064504428550532E-3</v>
      </c>
      <c r="N942" s="57">
        <f t="shared" si="123"/>
        <v>7.3561376908654942E-4</v>
      </c>
      <c r="O942" s="57">
        <f t="shared" si="117"/>
        <v>-3.2209876771694054E-2</v>
      </c>
      <c r="Y942" s="61">
        <v>43791</v>
      </c>
      <c r="Z942" s="57">
        <f t="shared" si="118"/>
        <v>1.0470593086718658E-3</v>
      </c>
      <c r="AA942" s="57">
        <f t="shared" si="119"/>
        <v>-6.5705785235149625E-2</v>
      </c>
      <c r="AB942" s="57">
        <f t="shared" si="120"/>
        <v>-1.500516690476815E-3</v>
      </c>
      <c r="AC942" s="57">
        <f t="shared" si="121"/>
        <v>-1.0885236334920053E-2</v>
      </c>
      <c r="AD942" s="57">
        <f t="shared" si="122"/>
        <v>-2.4374427214589583E-4</v>
      </c>
    </row>
    <row r="943" spans="1:30" x14ac:dyDescent="0.35">
      <c r="A943" s="61">
        <v>43790</v>
      </c>
      <c r="B943">
        <v>52.55</v>
      </c>
      <c r="C943">
        <v>23.66</v>
      </c>
      <c r="D943">
        <v>118.77</v>
      </c>
      <c r="E943">
        <v>39.520000000000003</v>
      </c>
      <c r="F943">
        <v>149.47999999999999</v>
      </c>
      <c r="I943" s="61">
        <v>43790</v>
      </c>
      <c r="J943" s="57">
        <f t="shared" si="123"/>
        <v>-4.7460933892556805E-3</v>
      </c>
      <c r="K943" s="57">
        <f t="shared" si="123"/>
        <v>7.6368635903449706E-3</v>
      </c>
      <c r="L943" s="57">
        <f t="shared" si="123"/>
        <v>1.2113146288435092E-2</v>
      </c>
      <c r="M943" s="57">
        <f t="shared" si="123"/>
        <v>-3.6277269931086487E-2</v>
      </c>
      <c r="N943" s="57">
        <f t="shared" si="123"/>
        <v>-9.3614182697584125E-4</v>
      </c>
      <c r="O943" s="57">
        <f t="shared" si="117"/>
        <v>4.3706129909554595E-3</v>
      </c>
      <c r="Y943" s="61">
        <v>43790</v>
      </c>
      <c r="Z943" s="57">
        <f t="shared" si="118"/>
        <v>-6.9288269518754785E-3</v>
      </c>
      <c r="AA943" s="57">
        <f t="shared" si="119"/>
        <v>5.6246480272023613E-3</v>
      </c>
      <c r="AB943" s="57">
        <f t="shared" si="120"/>
        <v>1.1792073711095346E-2</v>
      </c>
      <c r="AC943" s="57">
        <f t="shared" si="121"/>
        <v>-3.7756055823151488E-2</v>
      </c>
      <c r="AD943" s="57">
        <f t="shared" si="122"/>
        <v>-1.9154998682082865E-3</v>
      </c>
    </row>
    <row r="944" spans="1:30" x14ac:dyDescent="0.35">
      <c r="A944" s="61">
        <v>43789</v>
      </c>
      <c r="B944">
        <v>52.8</v>
      </c>
      <c r="C944">
        <v>23.48</v>
      </c>
      <c r="D944">
        <v>117.34</v>
      </c>
      <c r="E944">
        <v>40.98</v>
      </c>
      <c r="F944">
        <v>149.62</v>
      </c>
      <c r="I944" s="61">
        <v>43789</v>
      </c>
      <c r="J944" s="57">
        <f t="shared" si="123"/>
        <v>1.5267472130788381E-2</v>
      </c>
      <c r="K944" s="57">
        <f t="shared" si="123"/>
        <v>-2.0654053486397216E-2</v>
      </c>
      <c r="L944" s="57">
        <f t="shared" si="123"/>
        <v>7.6137071673637305E-3</v>
      </c>
      <c r="M944" s="57">
        <f t="shared" si="123"/>
        <v>-7.5361970872451995E-3</v>
      </c>
      <c r="N944" s="57">
        <f t="shared" si="123"/>
        <v>-5.1331734992627314E-3</v>
      </c>
      <c r="O944" s="57">
        <f t="shared" si="117"/>
        <v>-6.1084806544243562E-3</v>
      </c>
      <c r="Y944" s="61">
        <v>43789</v>
      </c>
      <c r="Z944" s="57">
        <f t="shared" si="118"/>
        <v>1.3084738568168584E-2</v>
      </c>
      <c r="AA944" s="57">
        <f t="shared" si="119"/>
        <v>-2.2666269049539826E-2</v>
      </c>
      <c r="AB944" s="57">
        <f t="shared" si="120"/>
        <v>7.2926345900239855E-3</v>
      </c>
      <c r="AC944" s="57">
        <f t="shared" si="121"/>
        <v>-9.0149829793101984E-3</v>
      </c>
      <c r="AD944" s="57">
        <f t="shared" si="122"/>
        <v>-6.1125315404951764E-3</v>
      </c>
    </row>
    <row r="945" spans="1:30" x14ac:dyDescent="0.35">
      <c r="A945" s="61">
        <v>43788</v>
      </c>
      <c r="B945">
        <v>52</v>
      </c>
      <c r="C945">
        <v>23.97</v>
      </c>
      <c r="D945">
        <v>116.45</v>
      </c>
      <c r="E945">
        <v>41.29</v>
      </c>
      <c r="F945">
        <v>150.38999999999999</v>
      </c>
      <c r="I945" s="61">
        <v>43788</v>
      </c>
      <c r="J945" s="57">
        <f t="shared" si="123"/>
        <v>-2.0368078258376235E-2</v>
      </c>
      <c r="K945" s="57">
        <f t="shared" si="123"/>
        <v>2.7062962412954503E-2</v>
      </c>
      <c r="L945" s="57">
        <f t="shared" si="123"/>
        <v>-1.7872816181064399E-2</v>
      </c>
      <c r="M945" s="57">
        <f t="shared" si="123"/>
        <v>3.4745394804361125E-2</v>
      </c>
      <c r="N945" s="57">
        <f t="shared" si="123"/>
        <v>3.3252419419886126E-4</v>
      </c>
      <c r="O945" s="57">
        <f t="shared" si="117"/>
        <v>6.7872119058216811E-3</v>
      </c>
      <c r="Y945" s="61">
        <v>43788</v>
      </c>
      <c r="Z945" s="57">
        <f t="shared" si="118"/>
        <v>-2.2550811820996032E-2</v>
      </c>
      <c r="AA945" s="57">
        <f t="shared" si="119"/>
        <v>2.5050746849811893E-2</v>
      </c>
      <c r="AB945" s="57">
        <f t="shared" si="120"/>
        <v>-1.8193888758404143E-2</v>
      </c>
      <c r="AC945" s="57">
        <f t="shared" si="121"/>
        <v>3.3266608912296124E-2</v>
      </c>
      <c r="AD945" s="57">
        <f t="shared" si="122"/>
        <v>-6.4683384703358398E-4</v>
      </c>
    </row>
    <row r="946" spans="1:30" x14ac:dyDescent="0.35">
      <c r="A946" s="61">
        <v>43787</v>
      </c>
      <c r="B946">
        <v>53.07</v>
      </c>
      <c r="C946">
        <v>23.33</v>
      </c>
      <c r="D946">
        <v>118.55</v>
      </c>
      <c r="E946">
        <v>39.880000000000003</v>
      </c>
      <c r="F946">
        <v>150.34</v>
      </c>
      <c r="I946" s="61">
        <v>43787</v>
      </c>
      <c r="J946" s="57">
        <f t="shared" si="123"/>
        <v>3.8806252229129021E-2</v>
      </c>
      <c r="K946" s="57">
        <f t="shared" si="123"/>
        <v>-6.4089089265572429E-3</v>
      </c>
      <c r="L946" s="57">
        <f t="shared" si="123"/>
        <v>-1.7476091748231511E-2</v>
      </c>
      <c r="M946" s="57">
        <f t="shared" si="123"/>
        <v>3.3659475351292815E-2</v>
      </c>
      <c r="N946" s="57">
        <f t="shared" si="123"/>
        <v>2.4641216557342643E-3</v>
      </c>
      <c r="O946" s="57">
        <f t="shared" si="117"/>
        <v>1.9167384719493055E-3</v>
      </c>
      <c r="Y946" s="61">
        <v>43787</v>
      </c>
      <c r="Z946" s="57">
        <f t="shared" si="118"/>
        <v>3.6623518666509224E-2</v>
      </c>
      <c r="AA946" s="57">
        <f t="shared" si="119"/>
        <v>-8.4211244896998522E-3</v>
      </c>
      <c r="AB946" s="57">
        <f t="shared" si="120"/>
        <v>-1.7797164325571255E-2</v>
      </c>
      <c r="AC946" s="57">
        <f t="shared" si="121"/>
        <v>3.2180689459227814E-2</v>
      </c>
      <c r="AD946" s="57">
        <f t="shared" si="122"/>
        <v>1.4847636145018191E-3</v>
      </c>
    </row>
    <row r="947" spans="1:30" x14ac:dyDescent="0.35">
      <c r="A947" s="61">
        <v>43784</v>
      </c>
      <c r="B947">
        <v>51.05</v>
      </c>
      <c r="C947">
        <v>23.48</v>
      </c>
      <c r="D947">
        <v>120.64</v>
      </c>
      <c r="E947">
        <v>38.56</v>
      </c>
      <c r="F947">
        <v>149.97</v>
      </c>
      <c r="I947" s="61">
        <v>43784</v>
      </c>
      <c r="J947" s="57">
        <f t="shared" si="123"/>
        <v>-2.7054790231631775E-2</v>
      </c>
      <c r="K947" s="57">
        <f t="shared" si="123"/>
        <v>8.1249110636461199E-3</v>
      </c>
      <c r="L947" s="57">
        <f t="shared" si="123"/>
        <v>-1.0882217860407998E-2</v>
      </c>
      <c r="M947" s="57">
        <f t="shared" si="123"/>
        <v>5.4609419290797051E-3</v>
      </c>
      <c r="N947" s="57">
        <f t="shared" si="123"/>
        <v>1.2817677078636368E-2</v>
      </c>
      <c r="O947" s="57">
        <f t="shared" si="117"/>
        <v>-3.1777452369581289E-3</v>
      </c>
      <c r="Y947" s="61">
        <v>43784</v>
      </c>
      <c r="Z947" s="57">
        <f t="shared" si="118"/>
        <v>-2.9237523794251572E-2</v>
      </c>
      <c r="AA947" s="57">
        <f t="shared" si="119"/>
        <v>6.1126955005035115E-3</v>
      </c>
      <c r="AB947" s="57">
        <f t="shared" si="120"/>
        <v>-1.1203290437747744E-2</v>
      </c>
      <c r="AC947" s="57">
        <f t="shared" si="121"/>
        <v>3.9821560370147061E-3</v>
      </c>
      <c r="AD947" s="57">
        <f t="shared" si="122"/>
        <v>1.1838319037403922E-2</v>
      </c>
    </row>
    <row r="948" spans="1:30" x14ac:dyDescent="0.35">
      <c r="A948" s="61">
        <v>43783</v>
      </c>
      <c r="B948">
        <v>52.45</v>
      </c>
      <c r="C948">
        <v>23.29</v>
      </c>
      <c r="D948">
        <v>121.96</v>
      </c>
      <c r="E948">
        <v>38.35</v>
      </c>
      <c r="F948">
        <v>148.06</v>
      </c>
      <c r="I948" s="61">
        <v>43783</v>
      </c>
      <c r="J948" s="57">
        <f t="shared" si="123"/>
        <v>5.9279263369504884E-3</v>
      </c>
      <c r="K948" s="57">
        <f t="shared" si="123"/>
        <v>9.4910117105873153E-3</v>
      </c>
      <c r="L948" s="57">
        <f t="shared" si="123"/>
        <v>-2.6203749025797505E-3</v>
      </c>
      <c r="M948" s="57">
        <f t="shared" si="123"/>
        <v>2.188040367524131E-2</v>
      </c>
      <c r="N948" s="57">
        <f t="shared" si="123"/>
        <v>5.0783871881053969E-3</v>
      </c>
      <c r="O948" s="57">
        <f t="shared" si="117"/>
        <v>6.3327663243533819E-3</v>
      </c>
      <c r="Y948" s="61">
        <v>43783</v>
      </c>
      <c r="Z948" s="57">
        <f t="shared" si="118"/>
        <v>3.7451927743306903E-3</v>
      </c>
      <c r="AA948" s="57">
        <f t="shared" si="119"/>
        <v>7.4787961474447068E-3</v>
      </c>
      <c r="AB948" s="57">
        <f t="shared" si="120"/>
        <v>-2.9414474799194954E-3</v>
      </c>
      <c r="AC948" s="57">
        <f t="shared" si="121"/>
        <v>2.0401617783176312E-2</v>
      </c>
      <c r="AD948" s="57">
        <f t="shared" si="122"/>
        <v>4.0990291468729519E-3</v>
      </c>
    </row>
    <row r="949" spans="1:30" x14ac:dyDescent="0.35">
      <c r="A949" s="61">
        <v>43782</v>
      </c>
      <c r="B949">
        <v>52.14</v>
      </c>
      <c r="C949">
        <v>23.07</v>
      </c>
      <c r="D949">
        <v>122.28</v>
      </c>
      <c r="E949">
        <v>37.520000000000003</v>
      </c>
      <c r="F949">
        <v>147.31</v>
      </c>
      <c r="I949" s="61">
        <v>43782</v>
      </c>
      <c r="J949" s="57">
        <f t="shared" si="123"/>
        <v>-4.9741828216408107E-3</v>
      </c>
      <c r="K949" s="57">
        <f t="shared" si="123"/>
        <v>-1.1207013847676231E-2</v>
      </c>
      <c r="L949" s="57">
        <f t="shared" si="123"/>
        <v>1.085358459141085E-2</v>
      </c>
      <c r="M949" s="57">
        <f t="shared" si="123"/>
        <v>2.1824926629281018E-2</v>
      </c>
      <c r="N949" s="57">
        <f t="shared" si="123"/>
        <v>1.6305459146247676E-3</v>
      </c>
      <c r="O949" s="57">
        <f t="shared" si="117"/>
        <v>-3.4830282363199172E-3</v>
      </c>
      <c r="Y949" s="61">
        <v>43782</v>
      </c>
      <c r="Z949" s="57">
        <f t="shared" si="118"/>
        <v>-7.1569163842606087E-3</v>
      </c>
      <c r="AA949" s="57">
        <f t="shared" si="119"/>
        <v>-1.321922941081884E-2</v>
      </c>
      <c r="AB949" s="57">
        <f t="shared" si="120"/>
        <v>1.0532512014071104E-2</v>
      </c>
      <c r="AC949" s="57">
        <f t="shared" si="121"/>
        <v>2.034614073721602E-2</v>
      </c>
      <c r="AD949" s="57">
        <f t="shared" si="122"/>
        <v>6.5118787339232234E-4</v>
      </c>
    </row>
    <row r="950" spans="1:30" x14ac:dyDescent="0.35">
      <c r="A950" s="61">
        <v>43781</v>
      </c>
      <c r="B950">
        <v>52.4</v>
      </c>
      <c r="C950">
        <v>23.33</v>
      </c>
      <c r="D950">
        <v>120.96</v>
      </c>
      <c r="E950">
        <v>36.71</v>
      </c>
      <c r="F950">
        <v>147.07</v>
      </c>
      <c r="I950" s="61">
        <v>43781</v>
      </c>
      <c r="J950" s="57">
        <f t="shared" si="123"/>
        <v>6.7017962660186319E-3</v>
      </c>
      <c r="K950" s="57">
        <f t="shared" si="123"/>
        <v>1.3811181986063931E-2</v>
      </c>
      <c r="L950" s="57">
        <f t="shared" si="123"/>
        <v>1.2408488997504054E-3</v>
      </c>
      <c r="M950" s="57">
        <f t="shared" si="123"/>
        <v>1.0956012082498377E-2</v>
      </c>
      <c r="N950" s="57">
        <f t="shared" si="123"/>
        <v>6.5489012282290609E-3</v>
      </c>
      <c r="O950" s="57">
        <f t="shared" si="117"/>
        <v>9.2261995506106049E-3</v>
      </c>
      <c r="Y950" s="61">
        <v>43781</v>
      </c>
      <c r="Z950" s="57">
        <f t="shared" si="118"/>
        <v>4.5190627033988339E-3</v>
      </c>
      <c r="AA950" s="57">
        <f t="shared" si="119"/>
        <v>1.1798966422921322E-2</v>
      </c>
      <c r="AB950" s="57">
        <f t="shared" si="120"/>
        <v>9.1977632241066031E-4</v>
      </c>
      <c r="AC950" s="57">
        <f t="shared" si="121"/>
        <v>9.4772261904333775E-3</v>
      </c>
      <c r="AD950" s="57">
        <f t="shared" si="122"/>
        <v>5.5695431869966158E-3</v>
      </c>
    </row>
    <row r="951" spans="1:30" x14ac:dyDescent="0.35">
      <c r="A951" s="61">
        <v>43780</v>
      </c>
      <c r="B951">
        <v>52.05</v>
      </c>
      <c r="C951">
        <v>23.01</v>
      </c>
      <c r="D951">
        <v>120.81</v>
      </c>
      <c r="E951">
        <v>36.31</v>
      </c>
      <c r="F951">
        <v>146.11000000000001</v>
      </c>
      <c r="I951" s="61">
        <v>43780</v>
      </c>
      <c r="J951" s="57">
        <f t="shared" si="123"/>
        <v>1.9230775157414838E-3</v>
      </c>
      <c r="K951" s="57">
        <f t="shared" si="123"/>
        <v>2.3302879021784233E-2</v>
      </c>
      <c r="L951" s="57">
        <f t="shared" si="123"/>
        <v>-9.9280226571160754E-4</v>
      </c>
      <c r="M951" s="57">
        <f t="shared" si="123"/>
        <v>5.5096420126544694E-4</v>
      </c>
      <c r="N951" s="57">
        <f t="shared" si="123"/>
        <v>1.0271511157462668E-3</v>
      </c>
      <c r="O951" s="57">
        <f t="shared" si="117"/>
        <v>1.2041453428955958E-2</v>
      </c>
      <c r="Y951" s="61">
        <v>43780</v>
      </c>
      <c r="Z951" s="57">
        <f t="shared" si="118"/>
        <v>-2.596560468783142E-4</v>
      </c>
      <c r="AA951" s="57">
        <f t="shared" si="119"/>
        <v>2.1290663458641623E-2</v>
      </c>
      <c r="AB951" s="57">
        <f t="shared" si="120"/>
        <v>-1.3138748430513527E-3</v>
      </c>
      <c r="AC951" s="57">
        <f t="shared" si="121"/>
        <v>-9.2782169079955222E-4</v>
      </c>
      <c r="AD951" s="57">
        <f t="shared" si="122"/>
        <v>4.7793074513821513E-5</v>
      </c>
    </row>
    <row r="952" spans="1:30" x14ac:dyDescent="0.35">
      <c r="A952" s="61">
        <v>43777</v>
      </c>
      <c r="B952">
        <v>51.95</v>
      </c>
      <c r="C952">
        <v>22.48</v>
      </c>
      <c r="D952">
        <v>120.93</v>
      </c>
      <c r="E952">
        <v>36.29</v>
      </c>
      <c r="F952">
        <v>145.96</v>
      </c>
      <c r="I952" s="61">
        <v>43777</v>
      </c>
      <c r="J952" s="57">
        <f t="shared" si="123"/>
        <v>-2.6912742118638368E-3</v>
      </c>
      <c r="K952" s="57">
        <f t="shared" si="123"/>
        <v>4.9052495234521397E-3</v>
      </c>
      <c r="L952" s="57">
        <f t="shared" si="123"/>
        <v>-7.9071328705609314E-3</v>
      </c>
      <c r="M952" s="57">
        <f t="shared" si="123"/>
        <v>2.7559597804306652E-4</v>
      </c>
      <c r="N952" s="57">
        <f t="shared" si="123"/>
        <v>1.1715384492720448E-2</v>
      </c>
      <c r="O952" s="57">
        <f t="shared" si="117"/>
        <v>5.7756408149008944E-4</v>
      </c>
      <c r="Y952" s="61">
        <v>43777</v>
      </c>
      <c r="Z952" s="57">
        <f t="shared" si="118"/>
        <v>-4.8740077744836349E-3</v>
      </c>
      <c r="AA952" s="57">
        <f t="shared" si="119"/>
        <v>2.8930339603095308E-3</v>
      </c>
      <c r="AB952" s="57">
        <f t="shared" si="120"/>
        <v>-8.2282054479006772E-3</v>
      </c>
      <c r="AC952" s="57">
        <f t="shared" si="121"/>
        <v>-1.2031899140219327E-3</v>
      </c>
      <c r="AD952" s="57">
        <f t="shared" si="122"/>
        <v>1.0736026451488002E-2</v>
      </c>
    </row>
    <row r="953" spans="1:30" x14ac:dyDescent="0.35">
      <c r="A953" s="61">
        <v>43776</v>
      </c>
      <c r="B953">
        <v>52.09</v>
      </c>
      <c r="C953">
        <v>22.37</v>
      </c>
      <c r="D953">
        <v>121.89</v>
      </c>
      <c r="E953">
        <v>36.28</v>
      </c>
      <c r="F953">
        <v>144.26</v>
      </c>
      <c r="I953" s="61">
        <v>43776</v>
      </c>
      <c r="J953" s="57">
        <f t="shared" si="123"/>
        <v>3.4615419179626693E-3</v>
      </c>
      <c r="K953" s="57">
        <f t="shared" si="123"/>
        <v>2.7187900255582303E-2</v>
      </c>
      <c r="L953" s="57">
        <f t="shared" si="123"/>
        <v>1.6460936634276453E-2</v>
      </c>
      <c r="M953" s="57">
        <f t="shared" si="123"/>
        <v>9.6940241215086095E-3</v>
      </c>
      <c r="N953" s="57">
        <f t="shared" si="123"/>
        <v>1.3873476143095435E-3</v>
      </c>
      <c r="O953" s="57">
        <f t="shared" si="117"/>
        <v>1.853977911386246E-2</v>
      </c>
      <c r="Y953" s="61">
        <v>43776</v>
      </c>
      <c r="Z953" s="57">
        <f t="shared" si="118"/>
        <v>1.2788083553428712E-3</v>
      </c>
      <c r="AA953" s="57">
        <f t="shared" si="119"/>
        <v>2.5175684692439693E-2</v>
      </c>
      <c r="AB953" s="57">
        <f t="shared" si="120"/>
        <v>1.6139864056936709E-2</v>
      </c>
      <c r="AC953" s="57">
        <f t="shared" si="121"/>
        <v>8.2152382294436097E-3</v>
      </c>
      <c r="AD953" s="57">
        <f t="shared" si="122"/>
        <v>4.0798957307709824E-4</v>
      </c>
    </row>
    <row r="954" spans="1:30" x14ac:dyDescent="0.35">
      <c r="A954" s="61">
        <v>43775</v>
      </c>
      <c r="B954">
        <v>51.91</v>
      </c>
      <c r="C954">
        <v>21.77</v>
      </c>
      <c r="D954">
        <v>119.9</v>
      </c>
      <c r="E954">
        <v>35.93</v>
      </c>
      <c r="F954">
        <v>144.06</v>
      </c>
      <c r="I954" s="61">
        <v>43775</v>
      </c>
      <c r="J954" s="57">
        <f t="shared" si="123"/>
        <v>-9.3951414878589157E-3</v>
      </c>
      <c r="K954" s="57">
        <f t="shared" si="123"/>
        <v>2.8892969754169138E-2</v>
      </c>
      <c r="L954" s="57">
        <f t="shared" si="123"/>
        <v>-1.6871058446201442E-2</v>
      </c>
      <c r="M954" s="57">
        <f t="shared" si="123"/>
        <v>-6.1043474793463096E-3</v>
      </c>
      <c r="N954" s="57">
        <f t="shared" si="123"/>
        <v>-2.7727731614839374E-3</v>
      </c>
      <c r="O954" s="57">
        <f t="shared" si="117"/>
        <v>8.6891626210170974E-3</v>
      </c>
      <c r="Y954" s="61">
        <v>43775</v>
      </c>
      <c r="Z954" s="57">
        <f t="shared" si="118"/>
        <v>-1.1577875050478713E-2</v>
      </c>
      <c r="AA954" s="57">
        <f t="shared" si="119"/>
        <v>2.6880754191026528E-2</v>
      </c>
      <c r="AB954" s="57">
        <f t="shared" si="120"/>
        <v>-1.7192131023541186E-2</v>
      </c>
      <c r="AC954" s="57">
        <f t="shared" si="121"/>
        <v>-7.5831333714113085E-3</v>
      </c>
      <c r="AD954" s="57">
        <f t="shared" si="122"/>
        <v>-3.7521312027163824E-3</v>
      </c>
    </row>
    <row r="955" spans="1:30" x14ac:dyDescent="0.35">
      <c r="A955" s="61">
        <v>43774</v>
      </c>
      <c r="B955">
        <v>52.4</v>
      </c>
      <c r="C955">
        <v>21.15</v>
      </c>
      <c r="D955">
        <v>121.94</v>
      </c>
      <c r="E955">
        <v>36.15</v>
      </c>
      <c r="F955">
        <v>144.46</v>
      </c>
      <c r="I955" s="61">
        <v>43774</v>
      </c>
      <c r="J955" s="57">
        <f t="shared" si="123"/>
        <v>-4.1896842851501396E-3</v>
      </c>
      <c r="K955" s="57">
        <f t="shared" si="123"/>
        <v>-4.7270149781171629E-4</v>
      </c>
      <c r="L955" s="57">
        <f t="shared" si="123"/>
        <v>3.0388919119675117E-3</v>
      </c>
      <c r="M955" s="57">
        <f t="shared" si="123"/>
        <v>-3.8652726202052343E-3</v>
      </c>
      <c r="N955" s="57">
        <f t="shared" si="123"/>
        <v>-6.2281583965429594E-4</v>
      </c>
      <c r="O955" s="57">
        <f t="shared" si="117"/>
        <v>-5.6010774874706317E-4</v>
      </c>
      <c r="Y955" s="61">
        <v>43774</v>
      </c>
      <c r="Z955" s="57">
        <f t="shared" si="118"/>
        <v>-6.3724178477699376E-3</v>
      </c>
      <c r="AA955" s="57">
        <f t="shared" si="119"/>
        <v>-2.484917060954325E-3</v>
      </c>
      <c r="AB955" s="57">
        <f t="shared" si="120"/>
        <v>2.7178193346277667E-3</v>
      </c>
      <c r="AC955" s="57">
        <f t="shared" si="121"/>
        <v>-5.3440585122702337E-3</v>
      </c>
      <c r="AD955" s="57">
        <f t="shared" si="122"/>
        <v>-1.6021738808867413E-3</v>
      </c>
    </row>
    <row r="956" spans="1:30" x14ac:dyDescent="0.35">
      <c r="A956" s="61">
        <v>43773</v>
      </c>
      <c r="B956">
        <v>52.62</v>
      </c>
      <c r="C956">
        <v>21.16</v>
      </c>
      <c r="D956">
        <v>121.57</v>
      </c>
      <c r="E956">
        <v>36.29</v>
      </c>
      <c r="F956">
        <v>144.55000000000001</v>
      </c>
      <c r="I956" s="61">
        <v>43773</v>
      </c>
      <c r="J956" s="57">
        <f t="shared" si="123"/>
        <v>3.8157044917454176E-2</v>
      </c>
      <c r="K956" s="57">
        <f t="shared" si="123"/>
        <v>1.2842031421624114E-2</v>
      </c>
      <c r="L956" s="57">
        <f t="shared" si="123"/>
        <v>4.5091329332920316E-2</v>
      </c>
      <c r="M956" s="57">
        <f t="shared" si="123"/>
        <v>3.9341966026296103E-2</v>
      </c>
      <c r="N956" s="57">
        <f t="shared" si="123"/>
        <v>5.7585062170372753E-3</v>
      </c>
      <c r="O956" s="57">
        <f t="shared" si="117"/>
        <v>2.5822733921687362E-2</v>
      </c>
      <c r="Y956" s="61">
        <v>43773</v>
      </c>
      <c r="Z956" s="57">
        <f t="shared" si="118"/>
        <v>3.5974311354834379E-2</v>
      </c>
      <c r="AA956" s="57">
        <f t="shared" si="119"/>
        <v>1.0829815858481506E-2</v>
      </c>
      <c r="AB956" s="57">
        <f t="shared" si="120"/>
        <v>4.4770256755580572E-2</v>
      </c>
      <c r="AC956" s="57">
        <f t="shared" si="121"/>
        <v>3.7863180134231102E-2</v>
      </c>
      <c r="AD956" s="57">
        <f t="shared" si="122"/>
        <v>4.7791481758048303E-3</v>
      </c>
    </row>
    <row r="957" spans="1:30" x14ac:dyDescent="0.35">
      <c r="A957" s="61">
        <v>43770</v>
      </c>
      <c r="B957">
        <v>50.65</v>
      </c>
      <c r="C957">
        <v>20.89</v>
      </c>
      <c r="D957">
        <v>116.21</v>
      </c>
      <c r="E957">
        <v>34.89</v>
      </c>
      <c r="F957">
        <v>143.72</v>
      </c>
      <c r="I957" s="61">
        <v>43770</v>
      </c>
      <c r="J957" s="57">
        <f t="shared" si="123"/>
        <v>7.7296985792462457E-3</v>
      </c>
      <c r="K957" s="57">
        <f t="shared" si="123"/>
        <v>-4.7755582640671502E-3</v>
      </c>
      <c r="L957" s="57">
        <f t="shared" si="123"/>
        <v>6.0253929087845254E-4</v>
      </c>
      <c r="M957" s="57">
        <f t="shared" si="123"/>
        <v>2.7900676402544036E-2</v>
      </c>
      <c r="N957" s="57">
        <f t="shared" si="123"/>
        <v>2.4382609871413685E-3</v>
      </c>
      <c r="O957" s="57">
        <f t="shared" si="117"/>
        <v>2.9404541191176896E-4</v>
      </c>
      <c r="Y957" s="61">
        <v>43770</v>
      </c>
      <c r="Z957" s="57">
        <f t="shared" si="118"/>
        <v>5.5469650166264477E-3</v>
      </c>
      <c r="AA957" s="57">
        <f t="shared" si="119"/>
        <v>-6.7877738272097594E-3</v>
      </c>
      <c r="AB957" s="57">
        <f t="shared" si="120"/>
        <v>2.8146671353870747E-4</v>
      </c>
      <c r="AC957" s="57">
        <f t="shared" si="121"/>
        <v>2.6421890510479037E-2</v>
      </c>
      <c r="AD957" s="57">
        <f t="shared" si="122"/>
        <v>1.4589029459089232E-3</v>
      </c>
    </row>
    <row r="958" spans="1:30" x14ac:dyDescent="0.35">
      <c r="A958" s="61">
        <v>43769</v>
      </c>
      <c r="B958">
        <v>50.26</v>
      </c>
      <c r="C958">
        <v>20.99</v>
      </c>
      <c r="D958">
        <v>116.14</v>
      </c>
      <c r="E958">
        <v>33.93</v>
      </c>
      <c r="F958">
        <v>143.37</v>
      </c>
      <c r="I958" s="61">
        <v>43769</v>
      </c>
      <c r="J958" s="57">
        <f t="shared" si="123"/>
        <v>-9.7020858064505913E-3</v>
      </c>
      <c r="K958" s="57">
        <f t="shared" si="123"/>
        <v>-4.7630389088141906E-4</v>
      </c>
      <c r="L958" s="57">
        <f t="shared" si="123"/>
        <v>-1.8924736830970526E-3</v>
      </c>
      <c r="M958" s="57">
        <f t="shared" si="123"/>
        <v>2.3860362484334176E-2</v>
      </c>
      <c r="N958" s="57">
        <f t="shared" si="123"/>
        <v>-8.6117623685243432E-3</v>
      </c>
      <c r="O958" s="57">
        <f t="shared" si="117"/>
        <v>-2.117018204522236E-3</v>
      </c>
      <c r="Y958" s="61">
        <v>43769</v>
      </c>
      <c r="Z958" s="57">
        <f t="shared" si="118"/>
        <v>-1.188481936907039E-2</v>
      </c>
      <c r="AA958" s="57">
        <f t="shared" si="119"/>
        <v>-2.4885194540240278E-3</v>
      </c>
      <c r="AB958" s="57">
        <f t="shared" si="120"/>
        <v>-2.2135462604367978E-3</v>
      </c>
      <c r="AC958" s="57">
        <f t="shared" si="121"/>
        <v>2.2381576592269178E-2</v>
      </c>
      <c r="AD958" s="57">
        <f t="shared" si="122"/>
        <v>-9.5911204097567891E-3</v>
      </c>
    </row>
    <row r="959" spans="1:30" x14ac:dyDescent="0.35">
      <c r="A959" s="61">
        <v>43768</v>
      </c>
      <c r="B959">
        <v>50.75</v>
      </c>
      <c r="C959">
        <v>21</v>
      </c>
      <c r="D959">
        <v>116.36</v>
      </c>
      <c r="E959">
        <v>33.130000000000003</v>
      </c>
      <c r="F959">
        <v>144.61000000000001</v>
      </c>
      <c r="I959" s="61">
        <v>43768</v>
      </c>
      <c r="J959" s="57">
        <f t="shared" si="123"/>
        <v>3.9416634329816284E-4</v>
      </c>
      <c r="K959" s="57">
        <f t="shared" si="123"/>
        <v>-3.8022859497384592E-3</v>
      </c>
      <c r="L959" s="57">
        <f t="shared" si="123"/>
        <v>-1.5096879333427671E-2</v>
      </c>
      <c r="M959" s="57">
        <f t="shared" si="123"/>
        <v>3.0229769091063259E-3</v>
      </c>
      <c r="N959" s="57">
        <f t="shared" si="123"/>
        <v>1.2385351752163636E-2</v>
      </c>
      <c r="O959" s="57">
        <f t="shared" si="117"/>
        <v>-4.7056708900314013E-3</v>
      </c>
      <c r="Y959" s="61">
        <v>43768</v>
      </c>
      <c r="Z959" s="57">
        <f t="shared" si="118"/>
        <v>-1.7885672193216351E-3</v>
      </c>
      <c r="AA959" s="57">
        <f t="shared" si="119"/>
        <v>-5.814501512881068E-3</v>
      </c>
      <c r="AB959" s="57">
        <f t="shared" si="120"/>
        <v>-1.5417951910767417E-2</v>
      </c>
      <c r="AC959" s="57">
        <f t="shared" si="121"/>
        <v>1.5441910170413268E-3</v>
      </c>
      <c r="AD959" s="57">
        <f t="shared" si="122"/>
        <v>1.140599371093119E-2</v>
      </c>
    </row>
    <row r="960" spans="1:30" x14ac:dyDescent="0.35">
      <c r="A960" s="61">
        <v>43767</v>
      </c>
      <c r="B960">
        <v>50.73</v>
      </c>
      <c r="C960">
        <v>21.08</v>
      </c>
      <c r="D960">
        <v>118.13</v>
      </c>
      <c r="E960">
        <v>33.03</v>
      </c>
      <c r="F960">
        <v>142.83000000000001</v>
      </c>
      <c r="I960" s="61">
        <v>43767</v>
      </c>
      <c r="J960" s="57">
        <f t="shared" si="123"/>
        <v>-1.894032993578499E-2</v>
      </c>
      <c r="K960" s="57">
        <f t="shared" si="123"/>
        <v>-3.5876197868437737E-2</v>
      </c>
      <c r="L960" s="57">
        <f t="shared" si="123"/>
        <v>-2.9584569991148143E-3</v>
      </c>
      <c r="M960" s="57">
        <f t="shared" si="123"/>
        <v>-1.9784818015763123E-2</v>
      </c>
      <c r="N960" s="57">
        <f t="shared" si="123"/>
        <v>-9.4767624440183426E-3</v>
      </c>
      <c r="O960" s="57">
        <f t="shared" si="117"/>
        <v>-2.3675158260510382E-2</v>
      </c>
      <c r="Y960" s="61">
        <v>43767</v>
      </c>
      <c r="Z960" s="57">
        <f t="shared" si="118"/>
        <v>-2.1123063498404787E-2</v>
      </c>
      <c r="AA960" s="57">
        <f t="shared" si="119"/>
        <v>-3.7888413431580344E-2</v>
      </c>
      <c r="AB960" s="57">
        <f t="shared" si="120"/>
        <v>-3.2795295764545592E-3</v>
      </c>
      <c r="AC960" s="57">
        <f t="shared" si="121"/>
        <v>-2.1263603907828121E-2</v>
      </c>
      <c r="AD960" s="57">
        <f t="shared" si="122"/>
        <v>-1.0456120485250789E-2</v>
      </c>
    </row>
    <row r="961" spans="1:30" x14ac:dyDescent="0.35">
      <c r="A961" s="61">
        <v>43766</v>
      </c>
      <c r="B961">
        <v>51.7</v>
      </c>
      <c r="C961">
        <v>21.85</v>
      </c>
      <c r="D961">
        <v>118.48</v>
      </c>
      <c r="E961">
        <v>33.69</v>
      </c>
      <c r="F961">
        <v>144.19</v>
      </c>
      <c r="I961" s="61">
        <v>43766</v>
      </c>
      <c r="J961" s="57">
        <f t="shared" si="123"/>
        <v>1.1086372422475533E-2</v>
      </c>
      <c r="K961" s="57">
        <f t="shared" si="123"/>
        <v>-1.3720560121812078E-3</v>
      </c>
      <c r="L961" s="57">
        <f t="shared" si="123"/>
        <v>-1.6023617175043579E-3</v>
      </c>
      <c r="M961" s="57">
        <f t="shared" si="123"/>
        <v>2.9520215868168848E-2</v>
      </c>
      <c r="N961" s="57">
        <f t="shared" si="123"/>
        <v>2.4288713310079313E-2</v>
      </c>
      <c r="O961" s="57">
        <f t="shared" si="117"/>
        <v>2.9913149738301937E-3</v>
      </c>
      <c r="Y961" s="61">
        <v>43766</v>
      </c>
      <c r="Z961" s="57">
        <f t="shared" si="118"/>
        <v>8.9036388598557337E-3</v>
      </c>
      <c r="AA961" s="57">
        <f t="shared" si="119"/>
        <v>-3.3842715753238167E-3</v>
      </c>
      <c r="AB961" s="57">
        <f t="shared" si="120"/>
        <v>-1.923434294844103E-3</v>
      </c>
      <c r="AC961" s="57">
        <f t="shared" si="121"/>
        <v>2.804142997610385E-2</v>
      </c>
      <c r="AD961" s="57">
        <f t="shared" si="122"/>
        <v>2.3309355268846869E-2</v>
      </c>
    </row>
    <row r="962" spans="1:30" x14ac:dyDescent="0.35">
      <c r="A962" s="61">
        <v>43763</v>
      </c>
      <c r="B962">
        <v>51.13</v>
      </c>
      <c r="C962">
        <v>21.88</v>
      </c>
      <c r="D962">
        <v>118.67</v>
      </c>
      <c r="E962">
        <v>32.71</v>
      </c>
      <c r="F962">
        <v>140.72999999999999</v>
      </c>
      <c r="I962" s="61">
        <v>43763</v>
      </c>
      <c r="J962" s="57">
        <f t="shared" si="123"/>
        <v>3.8071364128998197E-2</v>
      </c>
      <c r="K962" s="57">
        <f t="shared" si="123"/>
        <v>9.0841204333372963E-2</v>
      </c>
      <c r="L962" s="57">
        <f t="shared" si="123"/>
        <v>9.2275787029387525E-3</v>
      </c>
      <c r="M962" s="57">
        <f t="shared" si="123"/>
        <v>3.073344478364546E-2</v>
      </c>
      <c r="N962" s="57">
        <f t="shared" si="123"/>
        <v>5.6294016907256408E-3</v>
      </c>
      <c r="O962" s="57">
        <f t="shared" si="117"/>
        <v>5.7070813000769008E-2</v>
      </c>
      <c r="Y962" s="61">
        <v>43763</v>
      </c>
      <c r="Z962" s="57">
        <f t="shared" si="118"/>
        <v>3.58886305663784E-2</v>
      </c>
      <c r="AA962" s="57">
        <f t="shared" si="119"/>
        <v>8.8828988770230349E-2</v>
      </c>
      <c r="AB962" s="57">
        <f t="shared" si="120"/>
        <v>8.9065061255990067E-3</v>
      </c>
      <c r="AC962" s="57">
        <f t="shared" si="121"/>
        <v>2.9254658891580462E-2</v>
      </c>
      <c r="AD962" s="57">
        <f t="shared" si="122"/>
        <v>4.6500436494931957E-3</v>
      </c>
    </row>
    <row r="963" spans="1:30" x14ac:dyDescent="0.35">
      <c r="A963" s="61">
        <v>43762</v>
      </c>
      <c r="B963">
        <v>49.22</v>
      </c>
      <c r="C963">
        <v>19.98</v>
      </c>
      <c r="D963">
        <v>117.58</v>
      </c>
      <c r="E963">
        <v>31.72</v>
      </c>
      <c r="F963">
        <v>139.94</v>
      </c>
      <c r="I963" s="61">
        <v>43762</v>
      </c>
      <c r="J963" s="57">
        <f t="shared" si="123"/>
        <v>9.1846752409485664E-3</v>
      </c>
      <c r="K963" s="57">
        <f t="shared" si="123"/>
        <v>0.16269559233720612</v>
      </c>
      <c r="L963" s="57">
        <f t="shared" si="123"/>
        <v>-3.3961656008204338E-3</v>
      </c>
      <c r="M963" s="57">
        <f t="shared" si="123"/>
        <v>1.1414201284440191E-2</v>
      </c>
      <c r="N963" s="57">
        <f t="shared" si="123"/>
        <v>1.9482541327501542E-2</v>
      </c>
      <c r="O963" s="57">
        <f t="shared" si="117"/>
        <v>8.466542131238014E-2</v>
      </c>
      <c r="Y963" s="61">
        <v>43762</v>
      </c>
      <c r="Z963" s="57">
        <f t="shared" si="118"/>
        <v>7.0019416783287684E-3</v>
      </c>
      <c r="AA963" s="57">
        <f t="shared" si="119"/>
        <v>0.16068337677406352</v>
      </c>
      <c r="AB963" s="57">
        <f t="shared" si="120"/>
        <v>-3.7172381781601788E-3</v>
      </c>
      <c r="AC963" s="57">
        <f t="shared" si="121"/>
        <v>9.9354153923751909E-3</v>
      </c>
      <c r="AD963" s="57">
        <f t="shared" si="122"/>
        <v>1.8503183286269098E-2</v>
      </c>
    </row>
    <row r="964" spans="1:30" x14ac:dyDescent="0.35">
      <c r="A964" s="61">
        <v>43761</v>
      </c>
      <c r="B964">
        <v>48.77</v>
      </c>
      <c r="C964">
        <v>16.98</v>
      </c>
      <c r="D964">
        <v>117.98</v>
      </c>
      <c r="E964">
        <v>31.36</v>
      </c>
      <c r="F964">
        <v>137.24</v>
      </c>
      <c r="I964" s="61">
        <v>43761</v>
      </c>
      <c r="J964" s="57">
        <f t="shared" si="123"/>
        <v>-2.6620267588650572E-3</v>
      </c>
      <c r="K964" s="57">
        <f t="shared" si="123"/>
        <v>-3.5273405179682992E-3</v>
      </c>
      <c r="L964" s="57">
        <f t="shared" si="123"/>
        <v>1.5268473574429303E-3</v>
      </c>
      <c r="M964" s="57">
        <f t="shared" si="123"/>
        <v>-4.7717602869762161E-3</v>
      </c>
      <c r="N964" s="57">
        <f t="shared" si="123"/>
        <v>6.359438120506467E-3</v>
      </c>
      <c r="O964" s="57">
        <f t="shared" ref="O964:O1027" si="124">J964*$X$10+K964*$X$11+L964*$X$12+M964*$X$13+N964*$X$14</f>
        <v>-1.9353050132715232E-3</v>
      </c>
      <c r="Y964" s="61">
        <v>43761</v>
      </c>
      <c r="Z964" s="57">
        <f t="shared" ref="Z964:Z1027" si="125">J964-$R$4</f>
        <v>-4.8447603214848553E-3</v>
      </c>
      <c r="AA964" s="57">
        <f t="shared" ref="AA964:AA1027" si="126">K964-$S$4</f>
        <v>-5.5395560811109081E-3</v>
      </c>
      <c r="AB964" s="57">
        <f t="shared" ref="AB964:AB1027" si="127">L964-$T$4</f>
        <v>1.2057747801031853E-3</v>
      </c>
      <c r="AC964" s="57">
        <f t="shared" ref="AC964:AC1027" si="128">M964-$U$4</f>
        <v>-6.2505461790412151E-3</v>
      </c>
      <c r="AD964" s="57">
        <f t="shared" ref="AD964:AD1027" si="129">N964-$V$4</f>
        <v>5.380080079274022E-3</v>
      </c>
    </row>
    <row r="965" spans="1:30" x14ac:dyDescent="0.35">
      <c r="A965" s="61">
        <v>43760</v>
      </c>
      <c r="B965">
        <v>48.9</v>
      </c>
      <c r="C965">
        <v>17.04</v>
      </c>
      <c r="D965">
        <v>117.8</v>
      </c>
      <c r="E965">
        <v>31.51</v>
      </c>
      <c r="F965">
        <v>136.37</v>
      </c>
      <c r="I965" s="61">
        <v>43760</v>
      </c>
      <c r="J965" s="57">
        <f t="shared" si="123"/>
        <v>-2.0429016298002933E-3</v>
      </c>
      <c r="K965" s="57">
        <f t="shared" si="123"/>
        <v>8.2498994721418393E-3</v>
      </c>
      <c r="L965" s="57">
        <f t="shared" si="123"/>
        <v>1.0153237685244782E-2</v>
      </c>
      <c r="M965" s="57">
        <f t="shared" si="123"/>
        <v>-1.6368007851883491E-2</v>
      </c>
      <c r="N965" s="57">
        <f t="shared" si="123"/>
        <v>-1.4993002829901025E-2</v>
      </c>
      <c r="O965" s="57">
        <f t="shared" si="124"/>
        <v>4.9897045274671144E-3</v>
      </c>
      <c r="Y965" s="61">
        <v>43760</v>
      </c>
      <c r="Z965" s="57">
        <f t="shared" si="125"/>
        <v>-4.2256351924200913E-3</v>
      </c>
      <c r="AA965" s="57">
        <f t="shared" si="126"/>
        <v>6.2376839089992309E-3</v>
      </c>
      <c r="AB965" s="57">
        <f t="shared" si="127"/>
        <v>9.832165107905036E-3</v>
      </c>
      <c r="AC965" s="57">
        <f t="shared" si="128"/>
        <v>-1.7846793743948489E-2</v>
      </c>
      <c r="AD965" s="57">
        <f t="shared" si="129"/>
        <v>-1.5972360871133469E-2</v>
      </c>
    </row>
    <row r="966" spans="1:30" x14ac:dyDescent="0.35">
      <c r="A966" s="61">
        <v>43759</v>
      </c>
      <c r="B966">
        <v>49</v>
      </c>
      <c r="C966">
        <v>16.899999999999999</v>
      </c>
      <c r="D966">
        <v>116.61</v>
      </c>
      <c r="E966">
        <v>32.03</v>
      </c>
      <c r="F966">
        <v>138.43</v>
      </c>
      <c r="I966" s="61">
        <v>43759</v>
      </c>
      <c r="J966" s="57">
        <f t="shared" si="123"/>
        <v>2.8567457051909967E-2</v>
      </c>
      <c r="K966" s="57">
        <f t="shared" si="123"/>
        <v>-1.3517690407000816E-2</v>
      </c>
      <c r="L966" s="57">
        <f t="shared" si="123"/>
        <v>1.6166334358516554E-2</v>
      </c>
      <c r="M966" s="57">
        <f t="shared" si="123"/>
        <v>3.3653969635955398E-2</v>
      </c>
      <c r="N966" s="57">
        <f t="shared" si="123"/>
        <v>7.3956253559607672E-3</v>
      </c>
      <c r="O966" s="57">
        <f t="shared" si="124"/>
        <v>3.9137088618280778E-3</v>
      </c>
      <c r="Y966" s="61">
        <v>43759</v>
      </c>
      <c r="Z966" s="57">
        <f t="shared" si="125"/>
        <v>2.638472348929017E-2</v>
      </c>
      <c r="AA966" s="57">
        <f t="shared" si="126"/>
        <v>-1.5529905970143424E-2</v>
      </c>
      <c r="AB966" s="57">
        <f t="shared" si="127"/>
        <v>1.584526178117681E-2</v>
      </c>
      <c r="AC966" s="57">
        <f t="shared" si="128"/>
        <v>3.2175183743890397E-2</v>
      </c>
      <c r="AD966" s="57">
        <f t="shared" si="129"/>
        <v>6.4162673147283222E-3</v>
      </c>
    </row>
    <row r="967" spans="1:30" x14ac:dyDescent="0.35">
      <c r="A967" s="61">
        <v>43756</v>
      </c>
      <c r="B967">
        <v>47.62</v>
      </c>
      <c r="C967">
        <v>17.13</v>
      </c>
      <c r="D967">
        <v>114.74</v>
      </c>
      <c r="E967">
        <v>30.97</v>
      </c>
      <c r="F967">
        <v>137.41</v>
      </c>
      <c r="I967" s="61">
        <v>43756</v>
      </c>
      <c r="J967" s="57">
        <f t="shared" si="123"/>
        <v>-1.9753215298936842E-2</v>
      </c>
      <c r="K967" s="57">
        <f t="shared" si="123"/>
        <v>-1.9081238075427765E-2</v>
      </c>
      <c r="L967" s="57">
        <f t="shared" si="123"/>
        <v>-5.302285446037721E-3</v>
      </c>
      <c r="M967" s="57">
        <f t="shared" si="123"/>
        <v>-5.4741724207408582E-3</v>
      </c>
      <c r="N967" s="57">
        <f t="shared" si="123"/>
        <v>-1.6456524395776512E-2</v>
      </c>
      <c r="O967" s="57">
        <f t="shared" si="124"/>
        <v>-1.559684496270086E-2</v>
      </c>
      <c r="Y967" s="61">
        <v>43756</v>
      </c>
      <c r="Z967" s="57">
        <f t="shared" si="125"/>
        <v>-2.1935948861556639E-2</v>
      </c>
      <c r="AA967" s="57">
        <f t="shared" si="126"/>
        <v>-2.1093453638570375E-2</v>
      </c>
      <c r="AB967" s="57">
        <f t="shared" si="127"/>
        <v>-5.6233580233774659E-3</v>
      </c>
      <c r="AC967" s="57">
        <f t="shared" si="128"/>
        <v>-6.9529583128058571E-3</v>
      </c>
      <c r="AD967" s="57">
        <f t="shared" si="129"/>
        <v>-1.7435882437008957E-2</v>
      </c>
    </row>
    <row r="968" spans="1:30" x14ac:dyDescent="0.35">
      <c r="A968" s="61">
        <v>43755</v>
      </c>
      <c r="B968">
        <v>48.57</v>
      </c>
      <c r="C968">
        <v>17.46</v>
      </c>
      <c r="D968">
        <v>115.35</v>
      </c>
      <c r="E968">
        <v>31.14</v>
      </c>
      <c r="F968">
        <v>139.69</v>
      </c>
      <c r="I968" s="61">
        <v>43755</v>
      </c>
      <c r="J968" s="57">
        <f t="shared" si="123"/>
        <v>4.118616203194936E-4</v>
      </c>
      <c r="K968" s="57">
        <f t="shared" si="123"/>
        <v>8.0506472771669901E-3</v>
      </c>
      <c r="L968" s="57">
        <f t="shared" si="123"/>
        <v>2.0827916927918517E-3</v>
      </c>
      <c r="M968" s="57">
        <f t="shared" si="123"/>
        <v>1.0653853797275807E-2</v>
      </c>
      <c r="N968" s="57">
        <f t="shared" si="123"/>
        <v>-5.1410323870912777E-3</v>
      </c>
      <c r="O968" s="57">
        <f t="shared" si="124"/>
        <v>4.8179182386980188E-3</v>
      </c>
      <c r="Y968" s="61">
        <v>43755</v>
      </c>
      <c r="Z968" s="57">
        <f t="shared" si="125"/>
        <v>-1.7708719423003044E-3</v>
      </c>
      <c r="AA968" s="57">
        <f t="shared" si="126"/>
        <v>6.0384317140243816E-3</v>
      </c>
      <c r="AB968" s="57">
        <f t="shared" si="127"/>
        <v>1.7617191154521068E-3</v>
      </c>
      <c r="AC968" s="57">
        <f t="shared" si="128"/>
        <v>9.1750679052108076E-3</v>
      </c>
      <c r="AD968" s="57">
        <f t="shared" si="129"/>
        <v>-6.1203904283237227E-3</v>
      </c>
    </row>
    <row r="969" spans="1:30" x14ac:dyDescent="0.35">
      <c r="A969" s="61">
        <v>43754</v>
      </c>
      <c r="B969">
        <v>48.55</v>
      </c>
      <c r="C969">
        <v>17.32</v>
      </c>
      <c r="D969">
        <v>115.11</v>
      </c>
      <c r="E969">
        <v>30.81</v>
      </c>
      <c r="F969">
        <v>140.41</v>
      </c>
      <c r="I969" s="61">
        <v>43754</v>
      </c>
      <c r="J969" s="57">
        <f t="shared" si="123"/>
        <v>-1.1061153332627374E-2</v>
      </c>
      <c r="K969" s="57">
        <f t="shared" si="123"/>
        <v>7.5340837395311382E-3</v>
      </c>
      <c r="L969" s="57">
        <f t="shared" si="123"/>
        <v>-1.0370847423976743E-2</v>
      </c>
      <c r="M969" s="57">
        <f t="shared" si="123"/>
        <v>2.9254043291051359E-3</v>
      </c>
      <c r="N969" s="57">
        <f t="shared" si="123"/>
        <v>-8.227580279855002E-3</v>
      </c>
      <c r="O969" s="57">
        <f t="shared" si="124"/>
        <v>-9.108899666529439E-4</v>
      </c>
      <c r="Y969" s="61">
        <v>43754</v>
      </c>
      <c r="Z969" s="57">
        <f t="shared" si="125"/>
        <v>-1.3243886895247171E-2</v>
      </c>
      <c r="AA969" s="57">
        <f t="shared" si="126"/>
        <v>5.5218681763885297E-3</v>
      </c>
      <c r="AB969" s="57">
        <f t="shared" si="127"/>
        <v>-1.0691920001316489E-2</v>
      </c>
      <c r="AC969" s="57">
        <f t="shared" si="128"/>
        <v>1.4466184370401367E-3</v>
      </c>
      <c r="AD969" s="57">
        <f t="shared" si="129"/>
        <v>-9.2069383210874479E-3</v>
      </c>
    </row>
    <row r="970" spans="1:30" x14ac:dyDescent="0.35">
      <c r="A970" s="61">
        <v>43753</v>
      </c>
      <c r="B970">
        <v>49.09</v>
      </c>
      <c r="C970">
        <v>17.190000000000001</v>
      </c>
      <c r="D970">
        <v>116.31</v>
      </c>
      <c r="E970">
        <v>30.72</v>
      </c>
      <c r="F970">
        <v>141.57</v>
      </c>
      <c r="I970" s="61">
        <v>43753</v>
      </c>
      <c r="J970" s="57">
        <f t="shared" si="123"/>
        <v>5.1411237249731609E-2</v>
      </c>
      <c r="K970" s="57">
        <f t="shared" si="123"/>
        <v>3.4965070587295271E-3</v>
      </c>
      <c r="L970" s="57">
        <f t="shared" si="123"/>
        <v>1.1183277865610341E-3</v>
      </c>
      <c r="M970" s="57">
        <f t="shared" si="123"/>
        <v>6.2041015326848711E-3</v>
      </c>
      <c r="N970" s="57">
        <f t="shared" si="123"/>
        <v>1.4371334424074459E-2</v>
      </c>
      <c r="O970" s="57">
        <f t="shared" si="124"/>
        <v>1.3123964698832235E-2</v>
      </c>
      <c r="Y970" s="61">
        <v>43753</v>
      </c>
      <c r="Z970" s="57">
        <f t="shared" si="125"/>
        <v>4.9228503687111812E-2</v>
      </c>
      <c r="AA970" s="57">
        <f t="shared" si="126"/>
        <v>1.4842914955869183E-3</v>
      </c>
      <c r="AB970" s="57">
        <f t="shared" si="127"/>
        <v>7.9725520922128903E-4</v>
      </c>
      <c r="AC970" s="57">
        <f t="shared" si="128"/>
        <v>4.7253156406198722E-3</v>
      </c>
      <c r="AD970" s="57">
        <f t="shared" si="129"/>
        <v>1.3391976382842013E-2</v>
      </c>
    </row>
    <row r="971" spans="1:30" x14ac:dyDescent="0.35">
      <c r="A971" s="61">
        <v>43752</v>
      </c>
      <c r="B971">
        <v>46.63</v>
      </c>
      <c r="C971">
        <v>17.13</v>
      </c>
      <c r="D971">
        <v>116.18</v>
      </c>
      <c r="E971">
        <v>30.53</v>
      </c>
      <c r="F971">
        <v>139.55000000000001</v>
      </c>
      <c r="I971" s="61">
        <v>43752</v>
      </c>
      <c r="J971" s="57">
        <f t="shared" si="123"/>
        <v>2.7917982269189852E-3</v>
      </c>
      <c r="K971" s="57">
        <f t="shared" si="123"/>
        <v>3.56544005030957E-2</v>
      </c>
      <c r="L971" s="57">
        <f t="shared" si="123"/>
        <v>2.5825334796827584E-4</v>
      </c>
      <c r="M971" s="57">
        <f t="shared" si="123"/>
        <v>2.5880674755147749E-2</v>
      </c>
      <c r="N971" s="57">
        <f t="shared" si="123"/>
        <v>-9.3113210896089444E-4</v>
      </c>
      <c r="O971" s="57">
        <f t="shared" si="124"/>
        <v>1.9545903674356678E-2</v>
      </c>
      <c r="Y971" s="61">
        <v>43752</v>
      </c>
      <c r="Z971" s="57">
        <f t="shared" si="125"/>
        <v>6.0906466429918715E-4</v>
      </c>
      <c r="AA971" s="57">
        <f t="shared" si="126"/>
        <v>3.3642184939953093E-2</v>
      </c>
      <c r="AB971" s="57">
        <f t="shared" si="127"/>
        <v>-6.2819229371469229E-5</v>
      </c>
      <c r="AC971" s="57">
        <f t="shared" si="128"/>
        <v>2.4401888863082751E-2</v>
      </c>
      <c r="AD971" s="57">
        <f t="shared" si="129"/>
        <v>-1.9104901501933397E-3</v>
      </c>
    </row>
    <row r="972" spans="1:30" x14ac:dyDescent="0.35">
      <c r="A972" s="61">
        <v>43749</v>
      </c>
      <c r="B972">
        <v>46.5</v>
      </c>
      <c r="C972">
        <v>16.53</v>
      </c>
      <c r="D972">
        <v>116.15</v>
      </c>
      <c r="E972">
        <v>29.75</v>
      </c>
      <c r="F972">
        <v>139.68</v>
      </c>
      <c r="I972" s="61">
        <v>43749</v>
      </c>
      <c r="J972" s="57">
        <f t="shared" si="123"/>
        <v>1.6041965521768252E-2</v>
      </c>
      <c r="K972" s="57">
        <f t="shared" si="123"/>
        <v>1.2785562296971925E-2</v>
      </c>
      <c r="L972" s="57">
        <f t="shared" si="123"/>
        <v>1.3521918778061283E-2</v>
      </c>
      <c r="M972" s="57">
        <f t="shared" si="123"/>
        <v>4.7144460259742227E-2</v>
      </c>
      <c r="N972" s="57">
        <f t="shared" si="123"/>
        <v>4.160993161894882E-3</v>
      </c>
      <c r="O972" s="57">
        <f t="shared" si="124"/>
        <v>1.4473302452252987E-2</v>
      </c>
      <c r="Y972" s="61">
        <v>43749</v>
      </c>
      <c r="Z972" s="57">
        <f t="shared" si="125"/>
        <v>1.3859231959148455E-2</v>
      </c>
      <c r="AA972" s="57">
        <f t="shared" si="126"/>
        <v>1.0773346733829316E-2</v>
      </c>
      <c r="AB972" s="57">
        <f t="shared" si="127"/>
        <v>1.3200846200721537E-2</v>
      </c>
      <c r="AC972" s="57">
        <f t="shared" si="128"/>
        <v>4.5665674367677225E-2</v>
      </c>
      <c r="AD972" s="57">
        <f t="shared" si="129"/>
        <v>3.181635120662437E-3</v>
      </c>
    </row>
    <row r="973" spans="1:30" x14ac:dyDescent="0.35">
      <c r="A973" s="61">
        <v>43748</v>
      </c>
      <c r="B973">
        <v>45.76</v>
      </c>
      <c r="C973">
        <v>16.32</v>
      </c>
      <c r="D973">
        <v>114.59</v>
      </c>
      <c r="E973">
        <v>28.38</v>
      </c>
      <c r="F973">
        <v>139.1</v>
      </c>
      <c r="I973" s="61">
        <v>43748</v>
      </c>
      <c r="J973" s="57">
        <f t="shared" si="123"/>
        <v>1.2755836031685164E-2</v>
      </c>
      <c r="K973" s="57">
        <f t="shared" si="123"/>
        <v>1.2262417232442935E-3</v>
      </c>
      <c r="L973" s="57">
        <f t="shared" si="123"/>
        <v>1.2734550523347153E-2</v>
      </c>
      <c r="M973" s="57">
        <f t="shared" si="123"/>
        <v>-2.8149209298097841E-3</v>
      </c>
      <c r="N973" s="57">
        <f t="shared" si="123"/>
        <v>6.2017938736515787E-3</v>
      </c>
      <c r="O973" s="57">
        <f t="shared" si="124"/>
        <v>6.1619607056378261E-3</v>
      </c>
      <c r="Y973" s="61">
        <v>43748</v>
      </c>
      <c r="Z973" s="57">
        <f t="shared" si="125"/>
        <v>1.0573102469065367E-2</v>
      </c>
      <c r="AA973" s="57">
        <f t="shared" si="126"/>
        <v>-7.8597383989831532E-4</v>
      </c>
      <c r="AB973" s="57">
        <f t="shared" si="127"/>
        <v>1.2413477946007407E-2</v>
      </c>
      <c r="AC973" s="57">
        <f t="shared" si="128"/>
        <v>-4.2937068218747831E-3</v>
      </c>
      <c r="AD973" s="57">
        <f t="shared" si="129"/>
        <v>5.2224358324191337E-3</v>
      </c>
    </row>
    <row r="974" spans="1:30" x14ac:dyDescent="0.35">
      <c r="A974" s="61">
        <v>43747</v>
      </c>
      <c r="B974">
        <v>45.18</v>
      </c>
      <c r="C974">
        <v>16.3</v>
      </c>
      <c r="D974">
        <v>113.14</v>
      </c>
      <c r="E974">
        <v>28.46</v>
      </c>
      <c r="F974">
        <v>138.24</v>
      </c>
      <c r="I974" s="61">
        <v>43747</v>
      </c>
      <c r="J974" s="57">
        <f t="shared" si="123"/>
        <v>1.9444125828459082E-2</v>
      </c>
      <c r="K974" s="57">
        <f t="shared" si="123"/>
        <v>1.8576385572935457E-2</v>
      </c>
      <c r="L974" s="57">
        <f t="shared" si="123"/>
        <v>1.2719762332252596E-2</v>
      </c>
      <c r="M974" s="57">
        <f t="shared" si="123"/>
        <v>8.1143503963084541E-3</v>
      </c>
      <c r="N974" s="57">
        <f t="shared" si="123"/>
        <v>1.8765838558528449E-2</v>
      </c>
      <c r="O974" s="57">
        <f t="shared" si="124"/>
        <v>1.7100032176073643E-2</v>
      </c>
      <c r="Y974" s="61">
        <v>43747</v>
      </c>
      <c r="Z974" s="57">
        <f t="shared" si="125"/>
        <v>1.7261392265839285E-2</v>
      </c>
      <c r="AA974" s="57">
        <f t="shared" si="126"/>
        <v>1.6564170009792847E-2</v>
      </c>
      <c r="AB974" s="57">
        <f t="shared" si="127"/>
        <v>1.239868975491285E-2</v>
      </c>
      <c r="AC974" s="57">
        <f t="shared" si="128"/>
        <v>6.6355645042434552E-3</v>
      </c>
      <c r="AD974" s="57">
        <f t="shared" si="129"/>
        <v>1.7786480517296005E-2</v>
      </c>
    </row>
    <row r="975" spans="1:30" x14ac:dyDescent="0.35">
      <c r="A975" s="61">
        <v>43746</v>
      </c>
      <c r="B975">
        <v>44.31</v>
      </c>
      <c r="C975">
        <v>16</v>
      </c>
      <c r="D975">
        <v>111.71</v>
      </c>
      <c r="E975">
        <v>28.23</v>
      </c>
      <c r="F975">
        <v>135.66999999999999</v>
      </c>
      <c r="I975" s="61">
        <v>43746</v>
      </c>
      <c r="J975" s="57">
        <f t="shared" si="123"/>
        <v>-3.9168631176237596E-2</v>
      </c>
      <c r="K975" s="57">
        <f t="shared" si="123"/>
        <v>9.4192219164915582E-3</v>
      </c>
      <c r="L975" s="57">
        <f t="shared" si="123"/>
        <v>-1.3779833102902076E-2</v>
      </c>
      <c r="M975" s="57">
        <f t="shared" si="123"/>
        <v>-2.4493876722645743E-2</v>
      </c>
      <c r="N975" s="57">
        <f t="shared" si="123"/>
        <v>-1.0630988352252577E-2</v>
      </c>
      <c r="O975" s="57">
        <f t="shared" si="124"/>
        <v>-7.4080192332680031E-3</v>
      </c>
      <c r="Y975" s="61">
        <v>43746</v>
      </c>
      <c r="Z975" s="57">
        <f t="shared" si="125"/>
        <v>-4.1351364738857393E-2</v>
      </c>
      <c r="AA975" s="57">
        <f t="shared" si="126"/>
        <v>7.4070063533489498E-3</v>
      </c>
      <c r="AB975" s="57">
        <f t="shared" si="127"/>
        <v>-1.4100905680241822E-2</v>
      </c>
      <c r="AC975" s="57">
        <f t="shared" si="128"/>
        <v>-2.5972662614710741E-2</v>
      </c>
      <c r="AD975" s="57">
        <f t="shared" si="129"/>
        <v>-1.1610346393485023E-2</v>
      </c>
    </row>
    <row r="976" spans="1:30" x14ac:dyDescent="0.35">
      <c r="A976" s="61">
        <v>43745</v>
      </c>
      <c r="B976">
        <v>46.08</v>
      </c>
      <c r="C976">
        <v>15.85</v>
      </c>
      <c r="D976">
        <v>113.26</v>
      </c>
      <c r="E976">
        <v>28.93</v>
      </c>
      <c r="F976">
        <v>137.12</v>
      </c>
      <c r="I976" s="61">
        <v>43745</v>
      </c>
      <c r="J976" s="57">
        <f t="shared" si="123"/>
        <v>1.2886494805723098E-2</v>
      </c>
      <c r="K976" s="57">
        <f t="shared" si="123"/>
        <v>2.6855833948220095E-2</v>
      </c>
      <c r="L976" s="57">
        <f t="shared" si="123"/>
        <v>-5.1957318240895712E-3</v>
      </c>
      <c r="M976" s="57">
        <f t="shared" si="123"/>
        <v>-2.7614791452689998E-3</v>
      </c>
      <c r="N976" s="57">
        <f t="shared" si="123"/>
        <v>-7.2664176723218994E-3</v>
      </c>
      <c r="O976" s="57">
        <f t="shared" si="124"/>
        <v>1.4738134976674481E-2</v>
      </c>
      <c r="Y976" s="61">
        <v>43745</v>
      </c>
      <c r="Z976" s="57">
        <f t="shared" si="125"/>
        <v>1.0703761243103301E-2</v>
      </c>
      <c r="AA976" s="57">
        <f t="shared" si="126"/>
        <v>2.4843618385077485E-2</v>
      </c>
      <c r="AB976" s="57">
        <f t="shared" si="127"/>
        <v>-5.5168044014293162E-3</v>
      </c>
      <c r="AC976" s="57">
        <f t="shared" si="128"/>
        <v>-4.2402650373339987E-3</v>
      </c>
      <c r="AD976" s="57">
        <f t="shared" si="129"/>
        <v>-8.2457757135543444E-3</v>
      </c>
    </row>
    <row r="977" spans="1:30" x14ac:dyDescent="0.35">
      <c r="A977" s="61">
        <v>43742</v>
      </c>
      <c r="B977">
        <v>45.49</v>
      </c>
      <c r="C977">
        <v>15.43</v>
      </c>
      <c r="D977">
        <v>113.85</v>
      </c>
      <c r="E977">
        <v>29.01</v>
      </c>
      <c r="F977">
        <v>138.12</v>
      </c>
      <c r="I977" s="61">
        <v>43742</v>
      </c>
      <c r="J977" s="57">
        <f t="shared" si="123"/>
        <v>3.5234566291550157E-3</v>
      </c>
      <c r="K977" s="57">
        <f t="shared" si="123"/>
        <v>-7.103678564431822E-3</v>
      </c>
      <c r="L977" s="57">
        <f t="shared" si="123"/>
        <v>6.1674204302020683E-3</v>
      </c>
      <c r="M977" s="57">
        <f t="shared" si="123"/>
        <v>1.1440582401893138E-2</v>
      </c>
      <c r="N977" s="57">
        <f t="shared" si="123"/>
        <v>1.3411279729025703E-2</v>
      </c>
      <c r="O977" s="57">
        <f t="shared" si="124"/>
        <v>-6.8177886454890129E-4</v>
      </c>
      <c r="Y977" s="61">
        <v>43742</v>
      </c>
      <c r="Z977" s="57">
        <f t="shared" si="125"/>
        <v>1.3407230665352177E-3</v>
      </c>
      <c r="AA977" s="57">
        <f t="shared" si="126"/>
        <v>-9.1158941275744313E-3</v>
      </c>
      <c r="AB977" s="57">
        <f t="shared" si="127"/>
        <v>5.8463478528623233E-3</v>
      </c>
      <c r="AC977" s="57">
        <f t="shared" si="128"/>
        <v>9.9617965098281382E-3</v>
      </c>
      <c r="AD977" s="57">
        <f t="shared" si="129"/>
        <v>1.2431921687793257E-2</v>
      </c>
    </row>
    <row r="978" spans="1:30" x14ac:dyDescent="0.35">
      <c r="A978" s="61">
        <v>43741</v>
      </c>
      <c r="B978">
        <v>45.33</v>
      </c>
      <c r="C978">
        <v>15.54</v>
      </c>
      <c r="D978">
        <v>113.15</v>
      </c>
      <c r="E978">
        <v>28.68</v>
      </c>
      <c r="F978">
        <v>136.28</v>
      </c>
      <c r="I978" s="61">
        <v>43741</v>
      </c>
      <c r="J978" s="57">
        <f t="shared" si="123"/>
        <v>4.6740644427845167E-2</v>
      </c>
      <c r="K978" s="57">
        <f t="shared" si="123"/>
        <v>-4.221099080808343E-2</v>
      </c>
      <c r="L978" s="57">
        <f t="shared" si="123"/>
        <v>7.6295614950991795E-3</v>
      </c>
      <c r="M978" s="57">
        <f t="shared" si="123"/>
        <v>1.2984916607611363E-2</v>
      </c>
      <c r="N978" s="57">
        <f t="shared" si="123"/>
        <v>1.2032773535157883E-2</v>
      </c>
      <c r="O978" s="57">
        <f t="shared" si="124"/>
        <v>-9.4049767595891561E-3</v>
      </c>
      <c r="Y978" s="61">
        <v>43741</v>
      </c>
      <c r="Z978" s="57">
        <f t="shared" si="125"/>
        <v>4.455791086522537E-2</v>
      </c>
      <c r="AA978" s="57">
        <f t="shared" si="126"/>
        <v>-4.4223206371226037E-2</v>
      </c>
      <c r="AB978" s="57">
        <f t="shared" si="127"/>
        <v>7.3084889177594346E-3</v>
      </c>
      <c r="AC978" s="57">
        <f t="shared" si="128"/>
        <v>1.1506130715546363E-2</v>
      </c>
      <c r="AD978" s="57">
        <f t="shared" si="129"/>
        <v>1.1053415493925437E-2</v>
      </c>
    </row>
    <row r="979" spans="1:30" x14ac:dyDescent="0.35">
      <c r="A979" s="61">
        <v>43740</v>
      </c>
      <c r="B979">
        <v>43.26</v>
      </c>
      <c r="C979">
        <v>16.21</v>
      </c>
      <c r="D979">
        <v>112.29</v>
      </c>
      <c r="E979">
        <v>28.31</v>
      </c>
      <c r="F979">
        <v>134.65</v>
      </c>
      <c r="I979" s="61">
        <v>43740</v>
      </c>
      <c r="J979" s="57">
        <f t="shared" si="123"/>
        <v>-5.5325175697257785E-3</v>
      </c>
      <c r="K979" s="57">
        <f t="shared" si="123"/>
        <v>-6.1500808853376847E-3</v>
      </c>
      <c r="L979" s="57">
        <f t="shared" si="123"/>
        <v>-3.2591583702868097E-2</v>
      </c>
      <c r="M979" s="57">
        <f t="shared" si="123"/>
        <v>-1.5770433729037771E-2</v>
      </c>
      <c r="N979" s="57">
        <f t="shared" si="123"/>
        <v>-1.7812924985681797E-2</v>
      </c>
      <c r="O979" s="57">
        <f t="shared" si="124"/>
        <v>-1.2641041922328112E-2</v>
      </c>
      <c r="Y979" s="61">
        <v>43740</v>
      </c>
      <c r="Z979" s="57">
        <f t="shared" si="125"/>
        <v>-7.7152511323455766E-3</v>
      </c>
      <c r="AA979" s="57">
        <f t="shared" si="126"/>
        <v>-8.162296448480294E-3</v>
      </c>
      <c r="AB979" s="57">
        <f t="shared" si="127"/>
        <v>-3.2912656280207842E-2</v>
      </c>
      <c r="AC979" s="57">
        <f t="shared" si="128"/>
        <v>-1.724921962110277E-2</v>
      </c>
      <c r="AD979" s="57">
        <f t="shared" si="129"/>
        <v>-1.8792283026914242E-2</v>
      </c>
    </row>
    <row r="980" spans="1:30" x14ac:dyDescent="0.35">
      <c r="A980" s="61">
        <v>43739</v>
      </c>
      <c r="B980">
        <v>43.5</v>
      </c>
      <c r="C980">
        <v>16.309999999999999</v>
      </c>
      <c r="D980">
        <v>116.01</v>
      </c>
      <c r="E980">
        <v>28.76</v>
      </c>
      <c r="F980">
        <v>137.07</v>
      </c>
      <c r="I980" s="61">
        <v>43739</v>
      </c>
      <c r="J980" s="57">
        <f t="shared" si="123"/>
        <v>-4.5966445304880451E-4</v>
      </c>
      <c r="K980" s="57">
        <f t="shared" si="123"/>
        <v>1.5446708114306949E-2</v>
      </c>
      <c r="L980" s="57">
        <f t="shared" si="123"/>
        <v>-2.2080092276309613E-2</v>
      </c>
      <c r="M980" s="57">
        <f t="shared" si="123"/>
        <v>-7.9654100807180633E-3</v>
      </c>
      <c r="N980" s="57">
        <f t="shared" si="123"/>
        <v>-1.4197992938162221E-2</v>
      </c>
      <c r="O980" s="57">
        <f t="shared" si="124"/>
        <v>2.0713512602103523E-3</v>
      </c>
      <c r="Y980" s="61">
        <v>43739</v>
      </c>
      <c r="Z980" s="57">
        <f t="shared" si="125"/>
        <v>-2.6423980156686025E-3</v>
      </c>
      <c r="AA980" s="57">
        <f t="shared" si="126"/>
        <v>1.3434492551164341E-2</v>
      </c>
      <c r="AB980" s="57">
        <f t="shared" si="127"/>
        <v>-2.2401164853649357E-2</v>
      </c>
      <c r="AC980" s="57">
        <f t="shared" si="128"/>
        <v>-9.4441959727830632E-3</v>
      </c>
      <c r="AD980" s="57">
        <f t="shared" si="129"/>
        <v>-1.5177350979394667E-2</v>
      </c>
    </row>
    <row r="981" spans="1:30" x14ac:dyDescent="0.35">
      <c r="A981" s="61">
        <v>43738</v>
      </c>
      <c r="B981">
        <v>43.52</v>
      </c>
      <c r="C981">
        <v>16.059999999999999</v>
      </c>
      <c r="D981">
        <v>118.6</v>
      </c>
      <c r="E981">
        <v>28.99</v>
      </c>
      <c r="F981">
        <v>139.03</v>
      </c>
      <c r="I981" s="61">
        <v>43738</v>
      </c>
      <c r="J981" s="57">
        <f t="shared" si="123"/>
        <v>1.3416810097052307E-2</v>
      </c>
      <c r="K981" s="57">
        <f t="shared" si="123"/>
        <v>-4.9689543231872897E-3</v>
      </c>
      <c r="L981" s="57">
        <f t="shared" si="123"/>
        <v>0</v>
      </c>
      <c r="M981" s="57">
        <f t="shared" si="123"/>
        <v>9.3571987535406628E-3</v>
      </c>
      <c r="N981" s="57">
        <f t="shared" si="123"/>
        <v>9.3944902522116545E-3</v>
      </c>
      <c r="O981" s="57">
        <f t="shared" si="124"/>
        <v>8.2392443356862281E-4</v>
      </c>
      <c r="Y981" s="61">
        <v>43738</v>
      </c>
      <c r="Z981" s="57">
        <f t="shared" si="125"/>
        <v>1.1234076534432508E-2</v>
      </c>
      <c r="AA981" s="57">
        <f t="shared" si="126"/>
        <v>-6.981169886329899E-3</v>
      </c>
      <c r="AB981" s="57">
        <f t="shared" si="127"/>
        <v>-3.2107257733974507E-4</v>
      </c>
      <c r="AC981" s="57">
        <f t="shared" si="128"/>
        <v>7.8784128614756629E-3</v>
      </c>
      <c r="AD981" s="57">
        <f t="shared" si="129"/>
        <v>8.4151322109792086E-3</v>
      </c>
    </row>
    <row r="982" spans="1:30" x14ac:dyDescent="0.35">
      <c r="A982" s="61">
        <v>43735</v>
      </c>
      <c r="B982">
        <v>42.94</v>
      </c>
      <c r="C982">
        <v>16.14</v>
      </c>
      <c r="D982">
        <v>118.6</v>
      </c>
      <c r="E982">
        <v>28.72</v>
      </c>
      <c r="F982">
        <v>137.72999999999999</v>
      </c>
      <c r="I982" s="61">
        <v>43735</v>
      </c>
      <c r="J982" s="57">
        <f t="shared" si="123"/>
        <v>-3.2083411737530557E-2</v>
      </c>
      <c r="K982" s="57">
        <f t="shared" si="123"/>
        <v>-1.8570107472127711E-3</v>
      </c>
      <c r="L982" s="57">
        <f t="shared" si="123"/>
        <v>-1.3067701452199548E-2</v>
      </c>
      <c r="M982" s="57">
        <f t="shared" si="123"/>
        <v>-2.5779052569579977E-2</v>
      </c>
      <c r="N982" s="57">
        <f t="shared" si="123"/>
        <v>-1.3056051581850135E-2</v>
      </c>
      <c r="O982" s="57">
        <f t="shared" si="124"/>
        <v>-1.1658004042915232E-2</v>
      </c>
      <c r="Y982" s="61">
        <v>43735</v>
      </c>
      <c r="Z982" s="57">
        <f t="shared" si="125"/>
        <v>-3.4266145300150354E-2</v>
      </c>
      <c r="AA982" s="57">
        <f t="shared" si="126"/>
        <v>-3.8692263103553802E-3</v>
      </c>
      <c r="AB982" s="57">
        <f t="shared" si="127"/>
        <v>-1.3388774029539294E-2</v>
      </c>
      <c r="AC982" s="57">
        <f t="shared" si="128"/>
        <v>-2.7257838461644975E-2</v>
      </c>
      <c r="AD982" s="57">
        <f t="shared" si="129"/>
        <v>-1.4035409623082581E-2</v>
      </c>
    </row>
    <row r="983" spans="1:30" x14ac:dyDescent="0.35">
      <c r="A983" s="61">
        <v>43734</v>
      </c>
      <c r="B983">
        <v>44.34</v>
      </c>
      <c r="C983">
        <v>16.170000000000002</v>
      </c>
      <c r="D983">
        <v>120.16</v>
      </c>
      <c r="E983">
        <v>29.47</v>
      </c>
      <c r="F983">
        <v>139.54</v>
      </c>
      <c r="I983" s="61">
        <v>43734</v>
      </c>
      <c r="J983" s="57">
        <f t="shared" si="123"/>
        <v>-4.949391430863188E-3</v>
      </c>
      <c r="K983" s="57">
        <f t="shared" si="123"/>
        <v>5.8578170535594935E-2</v>
      </c>
      <c r="L983" s="57">
        <f t="shared" si="123"/>
        <v>-2.7497936434098473E-2</v>
      </c>
      <c r="M983" s="57">
        <f t="shared" si="123"/>
        <v>-2.3724803536303565E-3</v>
      </c>
      <c r="N983" s="57">
        <f t="shared" si="123"/>
        <v>1.2907854068976072E-3</v>
      </c>
      <c r="O983" s="57">
        <f t="shared" si="124"/>
        <v>2.2535706506484562E-2</v>
      </c>
      <c r="Y983" s="61">
        <v>43734</v>
      </c>
      <c r="Z983" s="57">
        <f t="shared" si="125"/>
        <v>-7.1321249934829861E-3</v>
      </c>
      <c r="AA983" s="57">
        <f t="shared" si="126"/>
        <v>5.6565954972452329E-2</v>
      </c>
      <c r="AB983" s="57">
        <f t="shared" si="127"/>
        <v>-2.7819009011438217E-2</v>
      </c>
      <c r="AC983" s="57">
        <f t="shared" si="128"/>
        <v>-3.8512662456953554E-3</v>
      </c>
      <c r="AD983" s="57">
        <f t="shared" si="129"/>
        <v>3.1142736566516197E-4</v>
      </c>
    </row>
    <row r="984" spans="1:30" x14ac:dyDescent="0.35">
      <c r="A984" s="61">
        <v>43733</v>
      </c>
      <c r="B984">
        <v>44.56</v>
      </c>
      <c r="C984">
        <v>15.25</v>
      </c>
      <c r="D984">
        <v>123.51</v>
      </c>
      <c r="E984">
        <v>29.54</v>
      </c>
      <c r="F984">
        <v>139.36000000000001</v>
      </c>
      <c r="I984" s="61">
        <v>43733</v>
      </c>
      <c r="J984" s="57">
        <f t="shared" si="123"/>
        <v>3.2617784959276863E-2</v>
      </c>
      <c r="K984" s="57">
        <f t="shared" si="123"/>
        <v>2.4561473648474854E-2</v>
      </c>
      <c r="L984" s="57">
        <f t="shared" si="123"/>
        <v>-1.8604656529196783E-3</v>
      </c>
      <c r="M984" s="57">
        <f t="shared" si="123"/>
        <v>6.7727737096197132E-4</v>
      </c>
      <c r="N984" s="57">
        <f t="shared" si="123"/>
        <v>1.4309704318457149E-2</v>
      </c>
      <c r="O984" s="57">
        <f t="shared" si="124"/>
        <v>1.915062902406121E-2</v>
      </c>
      <c r="Y984" s="61">
        <v>43733</v>
      </c>
      <c r="Z984" s="57">
        <f t="shared" si="125"/>
        <v>3.0435051396657066E-2</v>
      </c>
      <c r="AA984" s="57">
        <f t="shared" si="126"/>
        <v>2.2549258085332244E-2</v>
      </c>
      <c r="AB984" s="57">
        <f t="shared" si="127"/>
        <v>-2.1815382302594233E-3</v>
      </c>
      <c r="AC984" s="57">
        <f t="shared" si="128"/>
        <v>-8.0150852110302785E-4</v>
      </c>
      <c r="AD984" s="57">
        <f t="shared" si="129"/>
        <v>1.3330346277224703E-2</v>
      </c>
    </row>
    <row r="985" spans="1:30" x14ac:dyDescent="0.35">
      <c r="A985" s="61">
        <v>43732</v>
      </c>
      <c r="B985">
        <v>43.13</v>
      </c>
      <c r="C985">
        <v>14.88</v>
      </c>
      <c r="D985">
        <v>123.74</v>
      </c>
      <c r="E985">
        <v>29.52</v>
      </c>
      <c r="F985">
        <v>137.38</v>
      </c>
      <c r="I985" s="61">
        <v>43732</v>
      </c>
      <c r="J985" s="57">
        <f t="shared" ref="J985:N1035" si="130">LN(B985/B986)</f>
        <v>-1.3358098215471386E-2</v>
      </c>
      <c r="K985" s="57">
        <f t="shared" si="130"/>
        <v>-7.7558234345874374E-2</v>
      </c>
      <c r="L985" s="57">
        <f t="shared" si="130"/>
        <v>-9.3308270286893511E-3</v>
      </c>
      <c r="M985" s="57">
        <f t="shared" si="130"/>
        <v>-3.7238345140118881E-2</v>
      </c>
      <c r="N985" s="57">
        <f t="shared" si="130"/>
        <v>-1.2729811709759706E-2</v>
      </c>
      <c r="O985" s="57">
        <f t="shared" si="124"/>
        <v>-4.5805075527735849E-2</v>
      </c>
      <c r="Y985" s="61">
        <v>43732</v>
      </c>
      <c r="Z985" s="57">
        <f t="shared" si="125"/>
        <v>-1.5540831778091183E-2</v>
      </c>
      <c r="AA985" s="57">
        <f t="shared" si="126"/>
        <v>-7.9570449909016988E-2</v>
      </c>
      <c r="AB985" s="57">
        <f t="shared" si="127"/>
        <v>-9.6518996060290969E-3</v>
      </c>
      <c r="AC985" s="57">
        <f t="shared" si="128"/>
        <v>-3.8717131032183882E-2</v>
      </c>
      <c r="AD985" s="57">
        <f t="shared" si="129"/>
        <v>-1.3709169750992152E-2</v>
      </c>
    </row>
    <row r="986" spans="1:30" x14ac:dyDescent="0.35">
      <c r="A986" s="61">
        <v>43731</v>
      </c>
      <c r="B986">
        <v>43.71</v>
      </c>
      <c r="C986">
        <v>16.079999999999998</v>
      </c>
      <c r="D986">
        <v>124.9</v>
      </c>
      <c r="E986">
        <v>30.64</v>
      </c>
      <c r="F986">
        <v>139.13999999999999</v>
      </c>
      <c r="I986" s="61">
        <v>43731</v>
      </c>
      <c r="J986" s="57">
        <f t="shared" si="130"/>
        <v>1.2431099307837016E-2</v>
      </c>
      <c r="K986" s="57">
        <f t="shared" si="130"/>
        <v>2.4906613124518304E-3</v>
      </c>
      <c r="L986" s="57">
        <f t="shared" si="130"/>
        <v>4.6545305121947359E-3</v>
      </c>
      <c r="M986" s="57">
        <f t="shared" si="130"/>
        <v>1.9443683891174034E-2</v>
      </c>
      <c r="N986" s="57">
        <f t="shared" si="130"/>
        <v>-2.1537807162703006E-3</v>
      </c>
      <c r="O986" s="57">
        <f t="shared" si="124"/>
        <v>5.4004667379900931E-3</v>
      </c>
      <c r="Y986" s="61">
        <v>43731</v>
      </c>
      <c r="Z986" s="57">
        <f t="shared" si="125"/>
        <v>1.0248365745217217E-2</v>
      </c>
      <c r="AA986" s="57">
        <f t="shared" si="126"/>
        <v>4.7844574930922153E-4</v>
      </c>
      <c r="AB986" s="57">
        <f t="shared" si="127"/>
        <v>4.3334579348549909E-3</v>
      </c>
      <c r="AC986" s="57">
        <f t="shared" si="128"/>
        <v>1.7964897999109036E-2</v>
      </c>
      <c r="AD986" s="57">
        <f t="shared" si="129"/>
        <v>-3.133138757502746E-3</v>
      </c>
    </row>
    <row r="987" spans="1:30" x14ac:dyDescent="0.35">
      <c r="A987" s="61">
        <v>43728</v>
      </c>
      <c r="B987">
        <v>43.17</v>
      </c>
      <c r="C987">
        <v>16.04</v>
      </c>
      <c r="D987">
        <v>124.32</v>
      </c>
      <c r="E987">
        <v>30.05</v>
      </c>
      <c r="F987">
        <v>139.44</v>
      </c>
      <c r="I987" s="61">
        <v>43728</v>
      </c>
      <c r="J987" s="57">
        <f t="shared" si="130"/>
        <v>-2.4257482312849143E-2</v>
      </c>
      <c r="K987" s="57">
        <f t="shared" si="130"/>
        <v>-2.4631787189665504E-2</v>
      </c>
      <c r="L987" s="57">
        <f t="shared" si="130"/>
        <v>5.3230224889147205E-3</v>
      </c>
      <c r="M987" s="57">
        <f t="shared" si="130"/>
        <v>-7.9549640579292934E-3</v>
      </c>
      <c r="N987" s="57">
        <f t="shared" si="130"/>
        <v>-1.1621819874645417E-2</v>
      </c>
      <c r="O987" s="57">
        <f t="shared" si="124"/>
        <v>-1.687395860421231E-2</v>
      </c>
      <c r="Y987" s="61">
        <v>43728</v>
      </c>
      <c r="Z987" s="57">
        <f t="shared" si="125"/>
        <v>-2.644021587546894E-2</v>
      </c>
      <c r="AA987" s="57">
        <f t="shared" si="126"/>
        <v>-2.6644002752808114E-2</v>
      </c>
      <c r="AB987" s="57">
        <f t="shared" si="127"/>
        <v>5.0019499115749756E-3</v>
      </c>
      <c r="AC987" s="57">
        <f t="shared" si="128"/>
        <v>-9.4337499499942933E-3</v>
      </c>
      <c r="AD987" s="57">
        <f t="shared" si="129"/>
        <v>-1.2601177915877863E-2</v>
      </c>
    </row>
    <row r="988" spans="1:30" x14ac:dyDescent="0.35">
      <c r="A988" s="61">
        <v>43727</v>
      </c>
      <c r="B988">
        <v>44.23</v>
      </c>
      <c r="C988">
        <v>16.440000000000001</v>
      </c>
      <c r="D988">
        <v>123.66</v>
      </c>
      <c r="E988">
        <v>30.29</v>
      </c>
      <c r="F988">
        <v>141.07</v>
      </c>
      <c r="I988" s="61">
        <v>43727</v>
      </c>
      <c r="J988" s="57">
        <f t="shared" si="130"/>
        <v>-1.7036950972845608E-2</v>
      </c>
      <c r="K988" s="57">
        <f t="shared" si="130"/>
        <v>1.2856008101533955E-2</v>
      </c>
      <c r="L988" s="57">
        <f t="shared" si="130"/>
        <v>-4.1962618063241513E-3</v>
      </c>
      <c r="M988" s="57">
        <f t="shared" si="130"/>
        <v>-4.2826617920009588E-3</v>
      </c>
      <c r="N988" s="57">
        <f t="shared" si="130"/>
        <v>1.82415015521897E-2</v>
      </c>
      <c r="O988" s="57">
        <f t="shared" si="124"/>
        <v>2.5987173994417171E-3</v>
      </c>
      <c r="Y988" s="61">
        <v>43727</v>
      </c>
      <c r="Z988" s="57">
        <f t="shared" si="125"/>
        <v>-1.9219684535465405E-2</v>
      </c>
      <c r="AA988" s="57">
        <f t="shared" si="126"/>
        <v>1.0843792538391347E-2</v>
      </c>
      <c r="AB988" s="57">
        <f t="shared" si="127"/>
        <v>-4.5173343836638962E-3</v>
      </c>
      <c r="AC988" s="57">
        <f t="shared" si="128"/>
        <v>-5.7614476840659578E-3</v>
      </c>
      <c r="AD988" s="57">
        <f t="shared" si="129"/>
        <v>1.7262143510957256E-2</v>
      </c>
    </row>
    <row r="989" spans="1:30" x14ac:dyDescent="0.35">
      <c r="A989" s="61">
        <v>43726</v>
      </c>
      <c r="B989">
        <v>44.99</v>
      </c>
      <c r="C989">
        <v>16.23</v>
      </c>
      <c r="D989">
        <v>124.18</v>
      </c>
      <c r="E989">
        <v>30.42</v>
      </c>
      <c r="F989">
        <v>138.52000000000001</v>
      </c>
      <c r="I989" s="61">
        <v>43726</v>
      </c>
      <c r="J989" s="57">
        <f t="shared" si="130"/>
        <v>-6.2043185947863047E-3</v>
      </c>
      <c r="K989" s="57">
        <f t="shared" si="130"/>
        <v>-5.5299680094610861E-3</v>
      </c>
      <c r="L989" s="57">
        <f t="shared" si="130"/>
        <v>2.3380508090992584E-3</v>
      </c>
      <c r="M989" s="57">
        <f t="shared" si="130"/>
        <v>-1.8564284968509929E-2</v>
      </c>
      <c r="N989" s="57">
        <f t="shared" si="130"/>
        <v>8.1911225983645336E-3</v>
      </c>
      <c r="O989" s="57">
        <f t="shared" si="124"/>
        <v>-3.8886347139546092E-3</v>
      </c>
      <c r="Y989" s="61">
        <v>43726</v>
      </c>
      <c r="Z989" s="57">
        <f t="shared" si="125"/>
        <v>-8.3870521574061028E-3</v>
      </c>
      <c r="AA989" s="57">
        <f t="shared" si="126"/>
        <v>-7.5421835726036945E-3</v>
      </c>
      <c r="AB989" s="57">
        <f t="shared" si="127"/>
        <v>2.0169782317595135E-3</v>
      </c>
      <c r="AC989" s="57">
        <f t="shared" si="128"/>
        <v>-2.0043070860574927E-2</v>
      </c>
      <c r="AD989" s="57">
        <f t="shared" si="129"/>
        <v>7.2117645571320886E-3</v>
      </c>
    </row>
    <row r="990" spans="1:30" x14ac:dyDescent="0.35">
      <c r="A990" s="61">
        <v>43725</v>
      </c>
      <c r="B990">
        <v>45.27</v>
      </c>
      <c r="C990">
        <v>16.32</v>
      </c>
      <c r="D990">
        <v>123.89</v>
      </c>
      <c r="E990">
        <v>30.99</v>
      </c>
      <c r="F990">
        <v>137.38999999999999</v>
      </c>
      <c r="I990" s="61">
        <v>43725</v>
      </c>
      <c r="J990" s="57">
        <f t="shared" si="130"/>
        <v>4.8715773935205332E-3</v>
      </c>
      <c r="K990" s="57">
        <f t="shared" si="130"/>
        <v>7.9975818464171986E-3</v>
      </c>
      <c r="L990" s="57">
        <f t="shared" si="130"/>
        <v>-1.8547644525320468E-3</v>
      </c>
      <c r="M990" s="57">
        <f t="shared" si="130"/>
        <v>5.1763299015979564E-3</v>
      </c>
      <c r="N990" s="57">
        <f t="shared" si="130"/>
        <v>7.7451797378183503E-3</v>
      </c>
      <c r="O990" s="57">
        <f t="shared" si="124"/>
        <v>5.0613634311811144E-3</v>
      </c>
      <c r="Y990" s="61">
        <v>43725</v>
      </c>
      <c r="Z990" s="57">
        <f t="shared" si="125"/>
        <v>2.6888438309007352E-3</v>
      </c>
      <c r="AA990" s="57">
        <f t="shared" si="126"/>
        <v>5.9853662832745902E-3</v>
      </c>
      <c r="AB990" s="57">
        <f t="shared" si="127"/>
        <v>-2.175837029871792E-3</v>
      </c>
      <c r="AC990" s="57">
        <f t="shared" si="128"/>
        <v>3.6975440095329574E-3</v>
      </c>
      <c r="AD990" s="57">
        <f t="shared" si="129"/>
        <v>6.7658216965859053E-3</v>
      </c>
    </row>
    <row r="991" spans="1:30" x14ac:dyDescent="0.35">
      <c r="A991" s="61">
        <v>43724</v>
      </c>
      <c r="B991">
        <v>45.05</v>
      </c>
      <c r="C991">
        <v>16.190000000000001</v>
      </c>
      <c r="D991">
        <v>124.12</v>
      </c>
      <c r="E991">
        <v>30.83</v>
      </c>
      <c r="F991">
        <v>136.33000000000001</v>
      </c>
      <c r="I991" s="61">
        <v>43724</v>
      </c>
      <c r="J991" s="57">
        <f t="shared" si="130"/>
        <v>-9.4996848279883632E-3</v>
      </c>
      <c r="K991" s="57">
        <f t="shared" si="130"/>
        <v>-9.8341296537186734E-3</v>
      </c>
      <c r="L991" s="57">
        <f t="shared" si="130"/>
        <v>2.1334576799576351E-2</v>
      </c>
      <c r="M991" s="57">
        <f t="shared" si="130"/>
        <v>4.5513732664141078E-3</v>
      </c>
      <c r="N991" s="57">
        <f t="shared" si="130"/>
        <v>-7.2355513914528274E-3</v>
      </c>
      <c r="O991" s="57">
        <f t="shared" si="124"/>
        <v>-2.2374381397554559E-3</v>
      </c>
      <c r="Y991" s="61">
        <v>43724</v>
      </c>
      <c r="Z991" s="57">
        <f t="shared" si="125"/>
        <v>-1.168241839060816E-2</v>
      </c>
      <c r="AA991" s="57">
        <f t="shared" si="126"/>
        <v>-1.1846345216861282E-2</v>
      </c>
      <c r="AB991" s="57">
        <f t="shared" si="127"/>
        <v>2.1013504222236606E-2</v>
      </c>
      <c r="AC991" s="57">
        <f t="shared" si="128"/>
        <v>3.0725873743491089E-3</v>
      </c>
      <c r="AD991" s="57">
        <f t="shared" si="129"/>
        <v>-8.2149094326852724E-3</v>
      </c>
    </row>
    <row r="992" spans="1:30" x14ac:dyDescent="0.35">
      <c r="A992" s="61">
        <v>43721</v>
      </c>
      <c r="B992">
        <v>45.48</v>
      </c>
      <c r="C992">
        <v>16.350000000000001</v>
      </c>
      <c r="D992">
        <v>121.5</v>
      </c>
      <c r="E992">
        <v>30.69</v>
      </c>
      <c r="F992">
        <v>137.32</v>
      </c>
      <c r="I992" s="61">
        <v>43721</v>
      </c>
      <c r="J992" s="57">
        <f t="shared" si="130"/>
        <v>-1.2889310065490444E-2</v>
      </c>
      <c r="K992" s="57">
        <f t="shared" si="130"/>
        <v>-2.4434954124758746E-3</v>
      </c>
      <c r="L992" s="57">
        <f t="shared" si="130"/>
        <v>6.5865307831524896E-4</v>
      </c>
      <c r="M992" s="57">
        <f t="shared" si="130"/>
        <v>1.5763873233064149E-2</v>
      </c>
      <c r="N992" s="57">
        <f t="shared" si="130"/>
        <v>-1.4553924851026068E-3</v>
      </c>
      <c r="O992" s="57">
        <f t="shared" si="124"/>
        <v>-3.2233862045474354E-3</v>
      </c>
      <c r="Y992" s="61">
        <v>43721</v>
      </c>
      <c r="Z992" s="57">
        <f t="shared" si="125"/>
        <v>-1.5072043628110241E-2</v>
      </c>
      <c r="AA992" s="57">
        <f t="shared" si="126"/>
        <v>-4.4557109756184834E-3</v>
      </c>
      <c r="AB992" s="57">
        <f t="shared" si="127"/>
        <v>3.375805009755039E-4</v>
      </c>
      <c r="AC992" s="57">
        <f t="shared" si="128"/>
        <v>1.4285087340999149E-2</v>
      </c>
      <c r="AD992" s="57">
        <f t="shared" si="129"/>
        <v>-2.4347505263350522E-3</v>
      </c>
    </row>
    <row r="993" spans="1:30" x14ac:dyDescent="0.35">
      <c r="A993" s="61">
        <v>43720</v>
      </c>
      <c r="B993">
        <v>46.07</v>
      </c>
      <c r="C993">
        <v>16.39</v>
      </c>
      <c r="D993">
        <v>121.42</v>
      </c>
      <c r="E993">
        <v>30.21</v>
      </c>
      <c r="F993">
        <v>137.52000000000001</v>
      </c>
      <c r="I993" s="61">
        <v>43720</v>
      </c>
      <c r="J993" s="57">
        <f t="shared" si="130"/>
        <v>-2.1703743981013786E-4</v>
      </c>
      <c r="K993" s="57">
        <f t="shared" si="130"/>
        <v>-4.8691514338104818E-3</v>
      </c>
      <c r="L993" s="57">
        <f t="shared" si="130"/>
        <v>1.1536878082265131E-3</v>
      </c>
      <c r="M993" s="57">
        <f t="shared" si="130"/>
        <v>1.5007785433689516E-2</v>
      </c>
      <c r="N993" s="57">
        <f t="shared" si="130"/>
        <v>1.0232511441888879E-2</v>
      </c>
      <c r="O993" s="57">
        <f t="shared" si="124"/>
        <v>-1.4119889860338738E-3</v>
      </c>
      <c r="Y993" s="61">
        <v>43720</v>
      </c>
      <c r="Z993" s="57">
        <f t="shared" si="125"/>
        <v>-2.3997710024299358E-3</v>
      </c>
      <c r="AA993" s="57">
        <f t="shared" si="126"/>
        <v>-6.8813669969530911E-3</v>
      </c>
      <c r="AB993" s="57">
        <f t="shared" si="127"/>
        <v>8.3261523088676802E-4</v>
      </c>
      <c r="AC993" s="57">
        <f t="shared" si="128"/>
        <v>1.3528999541624516E-2</v>
      </c>
      <c r="AD993" s="57">
        <f t="shared" si="129"/>
        <v>9.2531534006564334E-3</v>
      </c>
    </row>
    <row r="994" spans="1:30" x14ac:dyDescent="0.35">
      <c r="A994" s="61">
        <v>43719</v>
      </c>
      <c r="B994">
        <v>46.08</v>
      </c>
      <c r="C994">
        <v>16.47</v>
      </c>
      <c r="D994">
        <v>121.28</v>
      </c>
      <c r="E994">
        <v>29.76</v>
      </c>
      <c r="F994">
        <v>136.12</v>
      </c>
      <c r="I994" s="61">
        <v>43719</v>
      </c>
      <c r="J994" s="57">
        <f t="shared" si="130"/>
        <v>6.0949252674965615E-3</v>
      </c>
      <c r="K994" s="57">
        <f t="shared" si="130"/>
        <v>4.7879831835286463E-2</v>
      </c>
      <c r="L994" s="57">
        <f t="shared" si="130"/>
        <v>-4.68885817715363E-3</v>
      </c>
      <c r="M994" s="57">
        <f t="shared" si="130"/>
        <v>-1.5669598826475489E-2</v>
      </c>
      <c r="N994" s="57">
        <f t="shared" si="130"/>
        <v>2.9390154509864656E-4</v>
      </c>
      <c r="O994" s="57">
        <f t="shared" si="124"/>
        <v>2.39602446576474E-2</v>
      </c>
      <c r="Y994" s="61">
        <v>43719</v>
      </c>
      <c r="Z994" s="57">
        <f t="shared" si="125"/>
        <v>3.9121917048767635E-3</v>
      </c>
      <c r="AA994" s="57">
        <f t="shared" si="126"/>
        <v>4.5867616272143856E-2</v>
      </c>
      <c r="AB994" s="57">
        <f t="shared" si="127"/>
        <v>-5.009930754493375E-3</v>
      </c>
      <c r="AC994" s="57">
        <f t="shared" si="128"/>
        <v>-1.7148384718540487E-2</v>
      </c>
      <c r="AD994" s="57">
        <f t="shared" si="129"/>
        <v>-6.8545649613379863E-4</v>
      </c>
    </row>
    <row r="995" spans="1:30" x14ac:dyDescent="0.35">
      <c r="A995" s="61">
        <v>43718</v>
      </c>
      <c r="B995">
        <v>45.8</v>
      </c>
      <c r="C995">
        <v>15.7</v>
      </c>
      <c r="D995">
        <v>121.85</v>
      </c>
      <c r="E995">
        <v>30.23</v>
      </c>
      <c r="F995">
        <v>136.08000000000001</v>
      </c>
      <c r="I995" s="61">
        <v>43718</v>
      </c>
      <c r="J995" s="57">
        <f t="shared" si="130"/>
        <v>1.4958483930335824E-2</v>
      </c>
      <c r="K995" s="57">
        <f t="shared" si="130"/>
        <v>1.6051709010507825E-2</v>
      </c>
      <c r="L995" s="57">
        <f t="shared" si="130"/>
        <v>2.0395334713918346E-2</v>
      </c>
      <c r="M995" s="57">
        <f t="shared" si="130"/>
        <v>-8.8918748219992336E-3</v>
      </c>
      <c r="N995" s="57">
        <f t="shared" si="130"/>
        <v>-1.0526412986987504E-2</v>
      </c>
      <c r="O995" s="57">
        <f t="shared" si="124"/>
        <v>1.5077604994906787E-2</v>
      </c>
      <c r="Y995" s="61">
        <v>43718</v>
      </c>
      <c r="Z995" s="57">
        <f t="shared" si="125"/>
        <v>1.2775750367716027E-2</v>
      </c>
      <c r="AA995" s="57">
        <f t="shared" si="126"/>
        <v>1.4039493447365216E-2</v>
      </c>
      <c r="AB995" s="57">
        <f t="shared" si="127"/>
        <v>2.0074262136578602E-2</v>
      </c>
      <c r="AC995" s="57">
        <f t="shared" si="128"/>
        <v>-1.0370660714064233E-2</v>
      </c>
      <c r="AD995" s="57">
        <f t="shared" si="129"/>
        <v>-1.150577102821995E-2</v>
      </c>
    </row>
    <row r="996" spans="1:30" x14ac:dyDescent="0.35">
      <c r="A996" s="61">
        <v>43717</v>
      </c>
      <c r="B996">
        <v>45.12</v>
      </c>
      <c r="C996">
        <v>15.45</v>
      </c>
      <c r="D996">
        <v>119.39</v>
      </c>
      <c r="E996">
        <v>30.5</v>
      </c>
      <c r="F996">
        <v>137.52000000000001</v>
      </c>
      <c r="I996" s="61">
        <v>43717</v>
      </c>
      <c r="J996" s="57">
        <f t="shared" si="130"/>
        <v>1.0247360777791677E-2</v>
      </c>
      <c r="K996" s="57">
        <f t="shared" si="130"/>
        <v>1.8948623129528889E-2</v>
      </c>
      <c r="L996" s="57">
        <f t="shared" si="130"/>
        <v>9.5098549646131132E-3</v>
      </c>
      <c r="M996" s="57">
        <f t="shared" si="130"/>
        <v>-1.9652806849537567E-3</v>
      </c>
      <c r="N996" s="57">
        <f t="shared" si="130"/>
        <v>-1.142373785480328E-2</v>
      </c>
      <c r="O996" s="57">
        <f t="shared" si="124"/>
        <v>1.3364308327713214E-2</v>
      </c>
      <c r="Y996" s="61">
        <v>43717</v>
      </c>
      <c r="Z996" s="57">
        <f t="shared" si="125"/>
        <v>8.0646272151718781E-3</v>
      </c>
      <c r="AA996" s="57">
        <f t="shared" si="126"/>
        <v>1.6936407566386279E-2</v>
      </c>
      <c r="AB996" s="57">
        <f t="shared" si="127"/>
        <v>9.1887823872733674E-3</v>
      </c>
      <c r="AC996" s="57">
        <f t="shared" si="128"/>
        <v>-3.4440665770187557E-3</v>
      </c>
      <c r="AD996" s="57">
        <f t="shared" si="129"/>
        <v>-1.2403095896035726E-2</v>
      </c>
    </row>
    <row r="997" spans="1:30" x14ac:dyDescent="0.35">
      <c r="A997" s="61">
        <v>43714</v>
      </c>
      <c r="B997">
        <v>44.66</v>
      </c>
      <c r="C997">
        <v>15.16</v>
      </c>
      <c r="D997">
        <v>118.26</v>
      </c>
      <c r="E997">
        <v>30.56</v>
      </c>
      <c r="F997">
        <v>139.1</v>
      </c>
      <c r="I997" s="61">
        <v>43714</v>
      </c>
      <c r="J997" s="57">
        <f t="shared" si="130"/>
        <v>-6.2500203451712946E-3</v>
      </c>
      <c r="K997" s="57">
        <f t="shared" si="130"/>
        <v>-9.8458294553667777E-3</v>
      </c>
      <c r="L997" s="57">
        <f t="shared" si="130"/>
        <v>5.2564767068895343E-3</v>
      </c>
      <c r="M997" s="57">
        <f t="shared" si="130"/>
        <v>-3.0295581533267685E-2</v>
      </c>
      <c r="N997" s="57">
        <f t="shared" si="130"/>
        <v>-6.8064027767204584E-3</v>
      </c>
      <c r="O997" s="57">
        <f t="shared" si="124"/>
        <v>-6.3290046986217525E-3</v>
      </c>
      <c r="Y997" s="61">
        <v>43714</v>
      </c>
      <c r="Z997" s="57">
        <f t="shared" si="125"/>
        <v>-8.4327539077910935E-3</v>
      </c>
      <c r="AA997" s="57">
        <f t="shared" si="126"/>
        <v>-1.1858045018509386E-2</v>
      </c>
      <c r="AB997" s="57">
        <f t="shared" si="127"/>
        <v>4.9354041295497893E-3</v>
      </c>
      <c r="AC997" s="57">
        <f t="shared" si="128"/>
        <v>-3.1774367425332684E-2</v>
      </c>
      <c r="AD997" s="57">
        <f t="shared" si="129"/>
        <v>-7.7857608179529034E-3</v>
      </c>
    </row>
    <row r="998" spans="1:30" x14ac:dyDescent="0.35">
      <c r="A998" s="61">
        <v>43713</v>
      </c>
      <c r="B998">
        <v>44.94</v>
      </c>
      <c r="C998">
        <v>15.31</v>
      </c>
      <c r="D998">
        <v>117.64</v>
      </c>
      <c r="E998">
        <v>31.5</v>
      </c>
      <c r="F998">
        <v>140.05000000000001</v>
      </c>
      <c r="I998" s="61">
        <v>43713</v>
      </c>
      <c r="J998" s="57">
        <f t="shared" si="130"/>
        <v>6.3145040620935858E-2</v>
      </c>
      <c r="K998" s="57">
        <f t="shared" si="130"/>
        <v>3.9978675056246263E-2</v>
      </c>
      <c r="L998" s="57">
        <f t="shared" si="130"/>
        <v>3.320706359405443E-3</v>
      </c>
      <c r="M998" s="57">
        <f t="shared" si="130"/>
        <v>1.7614546700982305E-2</v>
      </c>
      <c r="N998" s="57">
        <f t="shared" si="130"/>
        <v>1.7430576714676384E-2</v>
      </c>
      <c r="O998" s="57">
        <f t="shared" si="124"/>
        <v>3.4983268345514636E-2</v>
      </c>
      <c r="Y998" s="61">
        <v>43713</v>
      </c>
      <c r="Z998" s="57">
        <f t="shared" si="125"/>
        <v>6.0962307058316061E-2</v>
      </c>
      <c r="AA998" s="57">
        <f t="shared" si="126"/>
        <v>3.7966459493103656E-2</v>
      </c>
      <c r="AB998" s="57">
        <f t="shared" si="127"/>
        <v>2.999633782065698E-3</v>
      </c>
      <c r="AC998" s="57">
        <f t="shared" si="128"/>
        <v>1.6135760808917307E-2</v>
      </c>
      <c r="AD998" s="57">
        <f t="shared" si="129"/>
        <v>1.645121867344394E-2</v>
      </c>
    </row>
    <row r="999" spans="1:30" x14ac:dyDescent="0.35">
      <c r="A999" s="61">
        <v>43712</v>
      </c>
      <c r="B999">
        <v>42.19</v>
      </c>
      <c r="C999">
        <v>14.71</v>
      </c>
      <c r="D999">
        <v>117.25</v>
      </c>
      <c r="E999">
        <v>30.95</v>
      </c>
      <c r="F999">
        <v>137.63</v>
      </c>
      <c r="I999" s="61">
        <v>43712</v>
      </c>
      <c r="J999" s="57">
        <f t="shared" si="130"/>
        <v>2.7636025273733121E-2</v>
      </c>
      <c r="K999" s="57">
        <f t="shared" si="130"/>
        <v>-1.9522666488863895E-2</v>
      </c>
      <c r="L999" s="57">
        <f t="shared" si="130"/>
        <v>8.3933346458720786E-3</v>
      </c>
      <c r="M999" s="57">
        <f t="shared" si="130"/>
        <v>1.616815226905256E-3</v>
      </c>
      <c r="N999" s="57">
        <f t="shared" si="130"/>
        <v>1.1619964852446388E-2</v>
      </c>
      <c r="O999" s="57">
        <f t="shared" si="124"/>
        <v>-1.9895906678701813E-3</v>
      </c>
      <c r="Y999" s="61">
        <v>43712</v>
      </c>
      <c r="Z999" s="57">
        <f t="shared" si="125"/>
        <v>2.5453291711113324E-2</v>
      </c>
      <c r="AA999" s="57">
        <f t="shared" si="126"/>
        <v>-2.1534882052006505E-2</v>
      </c>
      <c r="AB999" s="57">
        <f t="shared" si="127"/>
        <v>8.0722620685323328E-3</v>
      </c>
      <c r="AC999" s="57">
        <f t="shared" si="128"/>
        <v>1.3802933484025688E-4</v>
      </c>
      <c r="AD999" s="57">
        <f t="shared" si="129"/>
        <v>1.0640606811213942E-2</v>
      </c>
    </row>
    <row r="1000" spans="1:30" x14ac:dyDescent="0.35">
      <c r="A1000" s="61">
        <v>43711</v>
      </c>
      <c r="B1000">
        <v>41.04</v>
      </c>
      <c r="C1000">
        <v>15</v>
      </c>
      <c r="D1000">
        <v>116.27</v>
      </c>
      <c r="E1000">
        <v>30.9</v>
      </c>
      <c r="F1000">
        <v>136.04</v>
      </c>
      <c r="I1000" s="61">
        <v>43711</v>
      </c>
      <c r="J1000" s="57">
        <f t="shared" si="130"/>
        <v>-2.0261185139822082E-2</v>
      </c>
      <c r="K1000" s="57">
        <f t="shared" si="130"/>
        <v>-2.6631174194836618E-3</v>
      </c>
      <c r="L1000" s="57">
        <f t="shared" si="130"/>
        <v>-1.2393850684755276E-2</v>
      </c>
      <c r="M1000" s="57">
        <f t="shared" si="130"/>
        <v>-1.764279924274979E-2</v>
      </c>
      <c r="N1000" s="57">
        <f t="shared" si="130"/>
        <v>-1.3289717318511172E-2</v>
      </c>
      <c r="O1000" s="57">
        <f t="shared" si="124"/>
        <v>-9.2570171432317556E-3</v>
      </c>
      <c r="Y1000" s="61">
        <v>43711</v>
      </c>
      <c r="Z1000" s="57">
        <f t="shared" si="125"/>
        <v>-2.2443918702441879E-2</v>
      </c>
      <c r="AA1000" s="57">
        <f t="shared" si="126"/>
        <v>-4.6753329826262711E-3</v>
      </c>
      <c r="AB1000" s="57">
        <f t="shared" si="127"/>
        <v>-1.2714923262095022E-2</v>
      </c>
      <c r="AC1000" s="57">
        <f t="shared" si="128"/>
        <v>-1.9121585134814788E-2</v>
      </c>
      <c r="AD1000" s="57">
        <f t="shared" si="129"/>
        <v>-1.4269075359743618E-2</v>
      </c>
    </row>
    <row r="1001" spans="1:30" x14ac:dyDescent="0.35">
      <c r="A1001" s="61">
        <v>43707</v>
      </c>
      <c r="B1001">
        <v>41.88</v>
      </c>
      <c r="C1001">
        <v>15.04</v>
      </c>
      <c r="D1001">
        <v>117.72</v>
      </c>
      <c r="E1001">
        <v>31.45</v>
      </c>
      <c r="F1001">
        <v>137.86000000000001</v>
      </c>
      <c r="I1001" s="61">
        <v>43707</v>
      </c>
      <c r="J1001" s="57">
        <f t="shared" si="130"/>
        <v>3.1089347054716106E-3</v>
      </c>
      <c r="K1001" s="57">
        <f t="shared" si="130"/>
        <v>1.7438403001638118E-2</v>
      </c>
      <c r="L1001" s="57">
        <f t="shared" si="130"/>
        <v>1.7003914996501035E-3</v>
      </c>
      <c r="M1001" s="57">
        <f t="shared" si="130"/>
        <v>0</v>
      </c>
      <c r="N1001" s="57">
        <f t="shared" si="130"/>
        <v>-1.8841950642857889E-3</v>
      </c>
      <c r="O1001" s="57">
        <f t="shared" si="124"/>
        <v>9.7925716089747421E-3</v>
      </c>
      <c r="Y1001" s="61">
        <v>43707</v>
      </c>
      <c r="Z1001" s="57">
        <f t="shared" si="125"/>
        <v>9.262011428518126E-4</v>
      </c>
      <c r="AA1001" s="57">
        <f t="shared" si="126"/>
        <v>1.542618743849551E-2</v>
      </c>
      <c r="AB1001" s="57">
        <f t="shared" si="127"/>
        <v>1.3793189223103583E-3</v>
      </c>
      <c r="AC1001" s="57">
        <f t="shared" si="128"/>
        <v>-1.4787858920649992E-3</v>
      </c>
      <c r="AD1001" s="57">
        <f t="shared" si="129"/>
        <v>-2.8635531055182344E-3</v>
      </c>
    </row>
    <row r="1002" spans="1:30" x14ac:dyDescent="0.35">
      <c r="A1002" s="61">
        <v>43706</v>
      </c>
      <c r="B1002">
        <v>41.75</v>
      </c>
      <c r="C1002">
        <v>14.78</v>
      </c>
      <c r="D1002">
        <v>117.52</v>
      </c>
      <c r="E1002">
        <v>31.45</v>
      </c>
      <c r="F1002">
        <v>138.12</v>
      </c>
      <c r="I1002" s="61">
        <v>43706</v>
      </c>
      <c r="J1002" s="57">
        <f t="shared" si="130"/>
        <v>3.5347982344227355E-2</v>
      </c>
      <c r="K1002" s="57">
        <f t="shared" si="130"/>
        <v>2.813221542912208E-2</v>
      </c>
      <c r="L1002" s="57">
        <f t="shared" si="130"/>
        <v>5.888645136564806E-3</v>
      </c>
      <c r="M1002" s="57">
        <f t="shared" si="130"/>
        <v>2.1533854735716389E-2</v>
      </c>
      <c r="N1002" s="57">
        <f t="shared" si="130"/>
        <v>1.8708525782940907E-2</v>
      </c>
      <c r="O1002" s="57">
        <f t="shared" si="124"/>
        <v>2.4091100872553187E-2</v>
      </c>
      <c r="Y1002" s="61">
        <v>43706</v>
      </c>
      <c r="Z1002" s="57">
        <f t="shared" si="125"/>
        <v>3.3165248781607558E-2</v>
      </c>
      <c r="AA1002" s="57">
        <f t="shared" si="126"/>
        <v>2.611999986597947E-2</v>
      </c>
      <c r="AB1002" s="57">
        <f t="shared" si="127"/>
        <v>5.567572559225061E-3</v>
      </c>
      <c r="AC1002" s="57">
        <f t="shared" si="128"/>
        <v>2.0055068843651391E-2</v>
      </c>
      <c r="AD1002" s="57">
        <f t="shared" si="129"/>
        <v>1.7729167741708463E-2</v>
      </c>
    </row>
    <row r="1003" spans="1:30" x14ac:dyDescent="0.35">
      <c r="A1003" s="61">
        <v>43705</v>
      </c>
      <c r="B1003">
        <v>40.299999999999997</v>
      </c>
      <c r="C1003">
        <v>14.37</v>
      </c>
      <c r="D1003">
        <v>116.83</v>
      </c>
      <c r="E1003">
        <v>30.78</v>
      </c>
      <c r="F1003">
        <v>135.56</v>
      </c>
      <c r="I1003" s="61">
        <v>43705</v>
      </c>
      <c r="J1003" s="57">
        <f t="shared" si="130"/>
        <v>-3.7151745518635426E-3</v>
      </c>
      <c r="K1003" s="57">
        <f t="shared" si="130"/>
        <v>6.9832686021884405E-3</v>
      </c>
      <c r="L1003" s="57">
        <f t="shared" si="130"/>
        <v>8.5962877848023474E-3</v>
      </c>
      <c r="M1003" s="57">
        <f t="shared" si="130"/>
        <v>1.9023204029909289E-2</v>
      </c>
      <c r="N1003" s="57">
        <f t="shared" si="130"/>
        <v>-1.3269445367617273E-3</v>
      </c>
      <c r="O1003" s="57">
        <f t="shared" si="124"/>
        <v>5.3027779866643742E-3</v>
      </c>
      <c r="Y1003" s="61">
        <v>43705</v>
      </c>
      <c r="Z1003" s="57">
        <f t="shared" si="125"/>
        <v>-5.8979081144833407E-3</v>
      </c>
      <c r="AA1003" s="57">
        <f t="shared" si="126"/>
        <v>4.9710530390458321E-3</v>
      </c>
      <c r="AB1003" s="57">
        <f t="shared" si="127"/>
        <v>8.2752152074626016E-3</v>
      </c>
      <c r="AC1003" s="57">
        <f t="shared" si="128"/>
        <v>1.7544418137844291E-2</v>
      </c>
      <c r="AD1003" s="57">
        <f t="shared" si="129"/>
        <v>-2.3063025779941726E-3</v>
      </c>
    </row>
    <row r="1004" spans="1:30" x14ac:dyDescent="0.35">
      <c r="A1004" s="61">
        <v>43704</v>
      </c>
      <c r="B1004">
        <v>40.450000000000003</v>
      </c>
      <c r="C1004">
        <v>14.27</v>
      </c>
      <c r="D1004">
        <v>115.83</v>
      </c>
      <c r="E1004">
        <v>30.2</v>
      </c>
      <c r="F1004">
        <v>135.74</v>
      </c>
      <c r="I1004" s="61">
        <v>43704</v>
      </c>
      <c r="J1004" s="57">
        <f t="shared" si="130"/>
        <v>-2.2247586695672943E-2</v>
      </c>
      <c r="K1004" s="57">
        <f t="shared" si="130"/>
        <v>-4.1958103513354246E-3</v>
      </c>
      <c r="L1004" s="57">
        <f t="shared" si="130"/>
        <v>7.7730279856201285E-4</v>
      </c>
      <c r="M1004" s="57">
        <f t="shared" si="130"/>
        <v>-2.6455041884241655E-3</v>
      </c>
      <c r="N1004" s="57">
        <f t="shared" si="130"/>
        <v>2.1387227445082719E-3</v>
      </c>
      <c r="O1004" s="57">
        <f t="shared" si="124"/>
        <v>-6.478325400421695E-3</v>
      </c>
      <c r="Y1004" s="61">
        <v>43704</v>
      </c>
      <c r="Z1004" s="57">
        <f t="shared" si="125"/>
        <v>-2.443032025829274E-2</v>
      </c>
      <c r="AA1004" s="57">
        <f t="shared" si="126"/>
        <v>-6.2080259144780339E-3</v>
      </c>
      <c r="AB1004" s="57">
        <f t="shared" si="127"/>
        <v>4.5623022122226779E-4</v>
      </c>
      <c r="AC1004" s="57">
        <f t="shared" si="128"/>
        <v>-4.1242900804891649E-3</v>
      </c>
      <c r="AD1004" s="57">
        <f t="shared" si="129"/>
        <v>1.1593647032758266E-3</v>
      </c>
    </row>
    <row r="1005" spans="1:30" x14ac:dyDescent="0.35">
      <c r="A1005" s="61">
        <v>43703</v>
      </c>
      <c r="B1005">
        <v>41.36</v>
      </c>
      <c r="C1005">
        <v>14.33</v>
      </c>
      <c r="D1005">
        <v>115.74</v>
      </c>
      <c r="E1005">
        <v>30.28</v>
      </c>
      <c r="F1005">
        <v>135.44999999999999</v>
      </c>
      <c r="I1005" s="61">
        <v>43703</v>
      </c>
      <c r="J1005" s="57">
        <f t="shared" si="130"/>
        <v>1.8299888501967211E-2</v>
      </c>
      <c r="K1005" s="57">
        <f t="shared" si="130"/>
        <v>1.6889915929491718E-2</v>
      </c>
      <c r="L1005" s="57">
        <f t="shared" si="130"/>
        <v>4.8501740671662895E-3</v>
      </c>
      <c r="M1005" s="57">
        <f t="shared" si="130"/>
        <v>2.4742151466014242E-2</v>
      </c>
      <c r="N1005" s="57">
        <f t="shared" si="130"/>
        <v>1.5325400378151378E-2</v>
      </c>
      <c r="O1005" s="57">
        <f t="shared" si="124"/>
        <v>1.4697911419464776E-2</v>
      </c>
      <c r="Y1005" s="61">
        <v>43703</v>
      </c>
      <c r="Z1005" s="57">
        <f t="shared" si="125"/>
        <v>1.6117154939347414E-2</v>
      </c>
      <c r="AA1005" s="57">
        <f t="shared" si="126"/>
        <v>1.487770036634911E-2</v>
      </c>
      <c r="AB1005" s="57">
        <f t="shared" si="127"/>
        <v>4.5291014898265446E-3</v>
      </c>
      <c r="AC1005" s="57">
        <f t="shared" si="128"/>
        <v>2.3263365573949243E-2</v>
      </c>
      <c r="AD1005" s="57">
        <f t="shared" si="129"/>
        <v>1.4346042336918932E-2</v>
      </c>
    </row>
    <row r="1006" spans="1:30" x14ac:dyDescent="0.35">
      <c r="A1006" s="61">
        <v>43700</v>
      </c>
      <c r="B1006">
        <v>40.61</v>
      </c>
      <c r="C1006">
        <v>14.09</v>
      </c>
      <c r="D1006">
        <v>115.18</v>
      </c>
      <c r="E1006">
        <v>29.54</v>
      </c>
      <c r="F1006">
        <v>133.38999999999999</v>
      </c>
      <c r="I1006" s="61">
        <v>43700</v>
      </c>
      <c r="J1006" s="57">
        <f t="shared" si="130"/>
        <v>-5.4157938911679263E-2</v>
      </c>
      <c r="K1006" s="57">
        <f t="shared" si="130"/>
        <v>-4.9837302369118645E-2</v>
      </c>
      <c r="L1006" s="57">
        <f t="shared" si="130"/>
        <v>-2.189774501157906E-2</v>
      </c>
      <c r="M1006" s="57">
        <f t="shared" si="130"/>
        <v>-7.6860732687565131E-2</v>
      </c>
      <c r="N1006" s="57">
        <f t="shared" si="130"/>
        <v>-3.2381042012097232E-2</v>
      </c>
      <c r="O1006" s="57">
        <f t="shared" si="124"/>
        <v>-4.4796621984303571E-2</v>
      </c>
      <c r="Y1006" s="61">
        <v>43700</v>
      </c>
      <c r="Z1006" s="57">
        <f t="shared" si="125"/>
        <v>-5.634067247429906E-2</v>
      </c>
      <c r="AA1006" s="57">
        <f t="shared" si="126"/>
        <v>-5.1849517932261252E-2</v>
      </c>
      <c r="AB1006" s="57">
        <f t="shared" si="127"/>
        <v>-2.2218817588918804E-2</v>
      </c>
      <c r="AC1006" s="57">
        <f t="shared" si="128"/>
        <v>-7.8339518579630132E-2</v>
      </c>
      <c r="AD1006" s="57">
        <f t="shared" si="129"/>
        <v>-3.3360400053329679E-2</v>
      </c>
    </row>
    <row r="1007" spans="1:30" x14ac:dyDescent="0.35">
      <c r="A1007" s="61">
        <v>43699</v>
      </c>
      <c r="B1007">
        <v>42.87</v>
      </c>
      <c r="C1007">
        <v>14.81</v>
      </c>
      <c r="D1007">
        <v>117.73</v>
      </c>
      <c r="E1007">
        <v>31.9</v>
      </c>
      <c r="F1007">
        <v>137.78</v>
      </c>
      <c r="I1007" s="61">
        <v>43699</v>
      </c>
      <c r="J1007" s="57">
        <f t="shared" si="130"/>
        <v>1.4005604530307983E-3</v>
      </c>
      <c r="K1007" s="57">
        <f t="shared" si="130"/>
        <v>6.0955149789773313E-3</v>
      </c>
      <c r="L1007" s="57">
        <f t="shared" si="130"/>
        <v>-1.2732907793885214E-3</v>
      </c>
      <c r="M1007" s="57">
        <f t="shared" si="130"/>
        <v>6.2893289075639184E-3</v>
      </c>
      <c r="N1007" s="57">
        <f t="shared" si="130"/>
        <v>-7.3037892026986042E-3</v>
      </c>
      <c r="O1007" s="57">
        <f t="shared" si="124"/>
        <v>3.0585363979386453E-3</v>
      </c>
      <c r="Y1007" s="61">
        <v>43699</v>
      </c>
      <c r="Z1007" s="57">
        <f t="shared" si="125"/>
        <v>-7.8217310958899971E-4</v>
      </c>
      <c r="AA1007" s="57">
        <f t="shared" si="126"/>
        <v>4.0832994158347229E-3</v>
      </c>
      <c r="AB1007" s="57">
        <f t="shared" si="127"/>
        <v>-1.5943633567282664E-3</v>
      </c>
      <c r="AC1007" s="57">
        <f t="shared" si="128"/>
        <v>4.8105430154989194E-3</v>
      </c>
      <c r="AD1007" s="57">
        <f t="shared" si="129"/>
        <v>-8.2831472439310501E-3</v>
      </c>
    </row>
    <row r="1008" spans="1:30" x14ac:dyDescent="0.35">
      <c r="A1008" s="61">
        <v>43698</v>
      </c>
      <c r="B1008">
        <v>42.81</v>
      </c>
      <c r="C1008">
        <v>14.72</v>
      </c>
      <c r="D1008">
        <v>117.88</v>
      </c>
      <c r="E1008">
        <v>31.7</v>
      </c>
      <c r="F1008">
        <v>138.79</v>
      </c>
      <c r="I1008" s="61">
        <v>43698</v>
      </c>
      <c r="J1008" s="57">
        <f t="shared" si="130"/>
        <v>1.9816642811355339E-2</v>
      </c>
      <c r="K1008" s="57">
        <f t="shared" si="130"/>
        <v>-2.283510907101732E-2</v>
      </c>
      <c r="L1008" s="57">
        <f t="shared" si="130"/>
        <v>1.4956904611827521E-2</v>
      </c>
      <c r="M1008" s="57">
        <f t="shared" si="130"/>
        <v>3.1402772603763583E-2</v>
      </c>
      <c r="N1008" s="57">
        <f t="shared" si="130"/>
        <v>1.1085061887259775E-2</v>
      </c>
      <c r="O1008" s="57">
        <f t="shared" si="124"/>
        <v>-2.8076391754018708E-3</v>
      </c>
      <c r="Y1008" s="61">
        <v>43698</v>
      </c>
      <c r="Z1008" s="57">
        <f t="shared" si="125"/>
        <v>1.7633909248735542E-2</v>
      </c>
      <c r="AA1008" s="57">
        <f t="shared" si="126"/>
        <v>-2.484732463415993E-2</v>
      </c>
      <c r="AB1008" s="57">
        <f t="shared" si="127"/>
        <v>1.4635832034487775E-2</v>
      </c>
      <c r="AC1008" s="57">
        <f t="shared" si="128"/>
        <v>2.9923986711698585E-2</v>
      </c>
      <c r="AD1008" s="57">
        <f t="shared" si="129"/>
        <v>1.0105703846027329E-2</v>
      </c>
    </row>
    <row r="1009" spans="1:30" x14ac:dyDescent="0.35">
      <c r="A1009" s="61">
        <v>43697</v>
      </c>
      <c r="B1009">
        <v>41.97</v>
      </c>
      <c r="C1009">
        <v>15.06</v>
      </c>
      <c r="D1009">
        <v>116.13</v>
      </c>
      <c r="E1009">
        <v>30.72</v>
      </c>
      <c r="F1009">
        <v>137.26</v>
      </c>
      <c r="I1009" s="61">
        <v>43697</v>
      </c>
      <c r="J1009" s="57">
        <f t="shared" si="130"/>
        <v>-1.7243842889079413E-2</v>
      </c>
      <c r="K1009" s="57">
        <f t="shared" si="130"/>
        <v>-3.9761483796392945E-3</v>
      </c>
      <c r="L1009" s="57">
        <f t="shared" si="130"/>
        <v>-1.0109750259962578E-2</v>
      </c>
      <c r="M1009" s="57">
        <f t="shared" si="130"/>
        <v>-2.4438515269731131E-2</v>
      </c>
      <c r="N1009" s="57">
        <f t="shared" si="130"/>
        <v>-8.3433574281220491E-3</v>
      </c>
      <c r="O1009" s="57">
        <f t="shared" si="124"/>
        <v>-8.8645989984926631E-3</v>
      </c>
      <c r="Y1009" s="61">
        <v>43697</v>
      </c>
      <c r="Z1009" s="57">
        <f t="shared" si="125"/>
        <v>-1.942657645169921E-2</v>
      </c>
      <c r="AA1009" s="57">
        <f t="shared" si="126"/>
        <v>-5.9883639427819029E-3</v>
      </c>
      <c r="AB1009" s="57">
        <f t="shared" si="127"/>
        <v>-1.0430822837302324E-2</v>
      </c>
      <c r="AC1009" s="57">
        <f t="shared" si="128"/>
        <v>-2.5917301161796129E-2</v>
      </c>
      <c r="AD1009" s="57">
        <f t="shared" si="129"/>
        <v>-9.322715469354495E-3</v>
      </c>
    </row>
    <row r="1010" spans="1:30" x14ac:dyDescent="0.35">
      <c r="A1010" s="61">
        <v>43696</v>
      </c>
      <c r="B1010">
        <v>42.7</v>
      </c>
      <c r="C1010">
        <v>15.12</v>
      </c>
      <c r="D1010">
        <v>117.31</v>
      </c>
      <c r="E1010">
        <v>31.48</v>
      </c>
      <c r="F1010">
        <v>138.41</v>
      </c>
      <c r="I1010" s="61">
        <v>43696</v>
      </c>
      <c r="J1010" s="57">
        <f t="shared" si="130"/>
        <v>6.8073254317263646E-2</v>
      </c>
      <c r="K1010" s="57">
        <f t="shared" si="130"/>
        <v>3.0895674292881464E-2</v>
      </c>
      <c r="L1010" s="57">
        <f t="shared" si="130"/>
        <v>1.2869086321342716E-2</v>
      </c>
      <c r="M1010" s="57">
        <f t="shared" si="130"/>
        <v>9.5755599195721311E-3</v>
      </c>
      <c r="N1010" s="57">
        <f t="shared" si="130"/>
        <v>1.6609983384228841E-2</v>
      </c>
      <c r="O1010" s="57">
        <f t="shared" si="124"/>
        <v>3.3209330103077486E-2</v>
      </c>
      <c r="Y1010" s="61">
        <v>43696</v>
      </c>
      <c r="Z1010" s="57">
        <f t="shared" si="125"/>
        <v>6.5890520754643842E-2</v>
      </c>
      <c r="AA1010" s="57">
        <f t="shared" si="126"/>
        <v>2.8883458729738853E-2</v>
      </c>
      <c r="AB1010" s="57">
        <f t="shared" si="127"/>
        <v>1.2548013744002971E-2</v>
      </c>
      <c r="AC1010" s="57">
        <f t="shared" si="128"/>
        <v>8.0967740275071313E-3</v>
      </c>
      <c r="AD1010" s="57">
        <f t="shared" si="129"/>
        <v>1.5630625342996397E-2</v>
      </c>
    </row>
    <row r="1011" spans="1:30" x14ac:dyDescent="0.35">
      <c r="A1011" s="61">
        <v>43693</v>
      </c>
      <c r="B1011">
        <v>39.89</v>
      </c>
      <c r="C1011">
        <v>14.66</v>
      </c>
      <c r="D1011">
        <v>115.81</v>
      </c>
      <c r="E1011">
        <v>31.18</v>
      </c>
      <c r="F1011">
        <v>136.13</v>
      </c>
      <c r="I1011" s="61">
        <v>43693</v>
      </c>
      <c r="J1011" s="57">
        <f t="shared" si="130"/>
        <v>7.0085757980336685E-2</v>
      </c>
      <c r="K1011" s="57">
        <f t="shared" si="130"/>
        <v>1.9284344165604681E-2</v>
      </c>
      <c r="L1011" s="57">
        <f t="shared" si="130"/>
        <v>-9.7955758339017297E-3</v>
      </c>
      <c r="M1011" s="57">
        <f t="shared" si="130"/>
        <v>4.9640429326899882E-2</v>
      </c>
      <c r="N1011" s="57">
        <f t="shared" si="130"/>
        <v>1.8161427237243288E-2</v>
      </c>
      <c r="O1011" s="57">
        <f t="shared" si="124"/>
        <v>2.4060145465378935E-2</v>
      </c>
      <c r="Y1011" s="61">
        <v>43693</v>
      </c>
      <c r="Z1011" s="57">
        <f t="shared" si="125"/>
        <v>6.7903024417716881E-2</v>
      </c>
      <c r="AA1011" s="57">
        <f t="shared" si="126"/>
        <v>1.7272128602462071E-2</v>
      </c>
      <c r="AB1011" s="57">
        <f t="shared" si="127"/>
        <v>-1.0116648411241476E-2</v>
      </c>
      <c r="AC1011" s="57">
        <f t="shared" si="128"/>
        <v>4.816164343483488E-2</v>
      </c>
      <c r="AD1011" s="57">
        <f t="shared" si="129"/>
        <v>1.7182069196010844E-2</v>
      </c>
    </row>
    <row r="1012" spans="1:30" x14ac:dyDescent="0.35">
      <c r="A1012" s="61">
        <v>43692</v>
      </c>
      <c r="B1012">
        <v>37.19</v>
      </c>
      <c r="C1012">
        <v>14.38</v>
      </c>
      <c r="D1012">
        <v>116.95</v>
      </c>
      <c r="E1012">
        <v>29.67</v>
      </c>
      <c r="F1012">
        <v>133.68</v>
      </c>
      <c r="I1012" s="61">
        <v>43692</v>
      </c>
      <c r="J1012" s="57">
        <f t="shared" si="130"/>
        <v>-8.8342162010453754E-3</v>
      </c>
      <c r="K1012" s="57">
        <f t="shared" si="130"/>
        <v>-1.7919156240264834E-2</v>
      </c>
      <c r="L1012" s="57">
        <f t="shared" si="130"/>
        <v>-6.7323105699272122E-3</v>
      </c>
      <c r="M1012" s="57">
        <f t="shared" si="130"/>
        <v>-1.9029117008601742E-2</v>
      </c>
      <c r="N1012" s="57">
        <f t="shared" si="130"/>
        <v>-2.2416507929831518E-3</v>
      </c>
      <c r="O1012" s="57">
        <f t="shared" si="124"/>
        <v>-1.3095106685845752E-2</v>
      </c>
      <c r="Y1012" s="61">
        <v>43692</v>
      </c>
      <c r="Z1012" s="57">
        <f t="shared" si="125"/>
        <v>-1.1016949763665174E-2</v>
      </c>
      <c r="AA1012" s="57">
        <f t="shared" si="126"/>
        <v>-1.9931371803407445E-2</v>
      </c>
      <c r="AB1012" s="57">
        <f t="shared" si="127"/>
        <v>-7.0533831472669572E-3</v>
      </c>
      <c r="AC1012" s="57">
        <f t="shared" si="128"/>
        <v>-2.0507902900666741E-2</v>
      </c>
      <c r="AD1012" s="57">
        <f t="shared" si="129"/>
        <v>-3.2210088342155968E-3</v>
      </c>
    </row>
    <row r="1013" spans="1:30" x14ac:dyDescent="0.35">
      <c r="A1013" s="61">
        <v>43691</v>
      </c>
      <c r="B1013">
        <v>37.520000000000003</v>
      </c>
      <c r="C1013">
        <v>14.64</v>
      </c>
      <c r="D1013">
        <v>117.74</v>
      </c>
      <c r="E1013">
        <v>30.24</v>
      </c>
      <c r="F1013">
        <v>133.97999999999999</v>
      </c>
      <c r="I1013" s="61">
        <v>43691</v>
      </c>
      <c r="J1013" s="57">
        <f t="shared" si="130"/>
        <v>-3.8943899380541082E-2</v>
      </c>
      <c r="K1013" s="57">
        <f t="shared" si="130"/>
        <v>-6.7990547834763951E-2</v>
      </c>
      <c r="L1013" s="57">
        <f t="shared" si="130"/>
        <v>-3.8733863794131781E-2</v>
      </c>
      <c r="M1013" s="57">
        <f t="shared" si="130"/>
        <v>-6.0001956790090342E-2</v>
      </c>
      <c r="N1013" s="57">
        <f t="shared" si="130"/>
        <v>-3.3901551675681339E-2</v>
      </c>
      <c r="O1013" s="57">
        <f t="shared" si="124"/>
        <v>-5.4169053186827319E-2</v>
      </c>
      <c r="Y1013" s="61">
        <v>43691</v>
      </c>
      <c r="Z1013" s="57">
        <f t="shared" si="125"/>
        <v>-4.1126632943160879E-2</v>
      </c>
      <c r="AA1013" s="57">
        <f t="shared" si="126"/>
        <v>-7.0002763397906564E-2</v>
      </c>
      <c r="AB1013" s="57">
        <f t="shared" si="127"/>
        <v>-3.9054936371471526E-2</v>
      </c>
      <c r="AC1013" s="57">
        <f t="shared" si="128"/>
        <v>-6.1480742682155344E-2</v>
      </c>
      <c r="AD1013" s="57">
        <f t="shared" si="129"/>
        <v>-3.4880909716913787E-2</v>
      </c>
    </row>
    <row r="1014" spans="1:30" x14ac:dyDescent="0.35">
      <c r="A1014" s="61">
        <v>43690</v>
      </c>
      <c r="B1014">
        <v>39.01</v>
      </c>
      <c r="C1014">
        <v>15.67</v>
      </c>
      <c r="D1014">
        <v>122.39</v>
      </c>
      <c r="E1014">
        <v>32.11</v>
      </c>
      <c r="F1014">
        <v>138.6</v>
      </c>
      <c r="I1014" s="61">
        <v>43690</v>
      </c>
      <c r="J1014" s="57">
        <f t="shared" si="130"/>
        <v>2.9922877737388304E-2</v>
      </c>
      <c r="K1014" s="57">
        <f t="shared" si="130"/>
        <v>2.5857937137388515E-2</v>
      </c>
      <c r="L1014" s="57">
        <f t="shared" si="130"/>
        <v>6.88696663211486E-3</v>
      </c>
      <c r="M1014" s="57">
        <f t="shared" si="130"/>
        <v>-9.9164122178039982E-3</v>
      </c>
      <c r="N1014" s="57">
        <f t="shared" si="130"/>
        <v>2.0482512045099547E-2</v>
      </c>
      <c r="O1014" s="57">
        <f t="shared" si="124"/>
        <v>2.1066709933118166E-2</v>
      </c>
      <c r="Y1014" s="61">
        <v>43690</v>
      </c>
      <c r="Z1014" s="57">
        <f t="shared" si="125"/>
        <v>2.7740144174768507E-2</v>
      </c>
      <c r="AA1014" s="57">
        <f t="shared" si="126"/>
        <v>2.3845721574245905E-2</v>
      </c>
      <c r="AB1014" s="57">
        <f t="shared" si="127"/>
        <v>6.5658940547751151E-3</v>
      </c>
      <c r="AC1014" s="57">
        <f t="shared" si="128"/>
        <v>-1.1395198109868998E-2</v>
      </c>
      <c r="AD1014" s="57">
        <f t="shared" si="129"/>
        <v>1.9503154003867103E-2</v>
      </c>
    </row>
    <row r="1015" spans="1:30" x14ac:dyDescent="0.35">
      <c r="A1015" s="61">
        <v>43689</v>
      </c>
      <c r="B1015">
        <v>37.86</v>
      </c>
      <c r="C1015">
        <v>15.27</v>
      </c>
      <c r="D1015">
        <v>121.55</v>
      </c>
      <c r="E1015">
        <v>32.43</v>
      </c>
      <c r="F1015">
        <v>135.79</v>
      </c>
      <c r="I1015" s="61">
        <v>43689</v>
      </c>
      <c r="J1015" s="57">
        <f t="shared" si="130"/>
        <v>-1.8060954228161643E-2</v>
      </c>
      <c r="K1015" s="57">
        <f t="shared" si="130"/>
        <v>-2.5857937137388379E-2</v>
      </c>
      <c r="L1015" s="57">
        <f t="shared" si="130"/>
        <v>-7.1320546607914568E-3</v>
      </c>
      <c r="M1015" s="57">
        <f t="shared" si="130"/>
        <v>-5.2849283331983285E-2</v>
      </c>
      <c r="N1015" s="57">
        <f t="shared" si="130"/>
        <v>-1.4040450028331281E-2</v>
      </c>
      <c r="O1015" s="57">
        <f t="shared" si="124"/>
        <v>-2.0607386077500667E-2</v>
      </c>
      <c r="Y1015" s="61">
        <v>43689</v>
      </c>
      <c r="Z1015" s="57">
        <f t="shared" si="125"/>
        <v>-2.024368779078144E-2</v>
      </c>
      <c r="AA1015" s="57">
        <f t="shared" si="126"/>
        <v>-2.787015270053099E-2</v>
      </c>
      <c r="AB1015" s="57">
        <f t="shared" si="127"/>
        <v>-7.4531272381312018E-3</v>
      </c>
      <c r="AC1015" s="57">
        <f t="shared" si="128"/>
        <v>-5.4328069224048287E-2</v>
      </c>
      <c r="AD1015" s="57">
        <f t="shared" si="129"/>
        <v>-1.5019808069563727E-2</v>
      </c>
    </row>
    <row r="1016" spans="1:30" x14ac:dyDescent="0.35">
      <c r="A1016" s="61">
        <v>43686</v>
      </c>
      <c r="B1016">
        <v>38.549999999999997</v>
      </c>
      <c r="C1016">
        <v>15.67</v>
      </c>
      <c r="D1016">
        <v>122.42</v>
      </c>
      <c r="E1016">
        <v>34.19</v>
      </c>
      <c r="F1016">
        <v>137.71</v>
      </c>
      <c r="I1016" s="61">
        <v>43686</v>
      </c>
      <c r="J1016" s="57">
        <f t="shared" si="130"/>
        <v>-2.5862406745173053E-2</v>
      </c>
      <c r="K1016" s="57">
        <f t="shared" si="130"/>
        <v>-1.3941924180695165E-2</v>
      </c>
      <c r="L1016" s="57">
        <f t="shared" si="130"/>
        <v>-6.5947725271080096E-3</v>
      </c>
      <c r="M1016" s="57">
        <f t="shared" si="130"/>
        <v>7.9283927275074252E-3</v>
      </c>
      <c r="N1016" s="57">
        <f t="shared" si="130"/>
        <v>-8.532228189092949E-3</v>
      </c>
      <c r="O1016" s="57">
        <f t="shared" si="124"/>
        <v>-1.3802300438828146E-2</v>
      </c>
      <c r="Y1016" s="61">
        <v>43686</v>
      </c>
      <c r="Z1016" s="57">
        <f t="shared" si="125"/>
        <v>-2.804514030779285E-2</v>
      </c>
      <c r="AA1016" s="57">
        <f t="shared" si="126"/>
        <v>-1.5954139743837775E-2</v>
      </c>
      <c r="AB1016" s="57">
        <f t="shared" si="127"/>
        <v>-6.9158451044477546E-3</v>
      </c>
      <c r="AC1016" s="57">
        <f t="shared" si="128"/>
        <v>6.4496068354424263E-3</v>
      </c>
      <c r="AD1016" s="57">
        <f t="shared" si="129"/>
        <v>-9.5115862303253949E-3</v>
      </c>
    </row>
    <row r="1017" spans="1:30" x14ac:dyDescent="0.35">
      <c r="A1017" s="61">
        <v>43685</v>
      </c>
      <c r="B1017">
        <v>39.56</v>
      </c>
      <c r="C1017">
        <v>15.89</v>
      </c>
      <c r="D1017">
        <v>123.23</v>
      </c>
      <c r="E1017">
        <v>33.92</v>
      </c>
      <c r="F1017">
        <v>138.88999999999999</v>
      </c>
      <c r="I1017" s="61">
        <v>43685</v>
      </c>
      <c r="J1017" s="57">
        <f t="shared" si="130"/>
        <v>2.7939789990307645E-2</v>
      </c>
      <c r="K1017" s="57">
        <f t="shared" si="130"/>
        <v>2.0986461798379138E-2</v>
      </c>
      <c r="L1017" s="57">
        <f t="shared" si="130"/>
        <v>3.4089051588777376E-2</v>
      </c>
      <c r="M1017" s="57">
        <f t="shared" si="130"/>
        <v>0.15017862605767898</v>
      </c>
      <c r="N1017" s="57">
        <f t="shared" si="130"/>
        <v>2.6335548337802557E-2</v>
      </c>
      <c r="O1017" s="57">
        <f t="shared" si="124"/>
        <v>2.9828783450949664E-2</v>
      </c>
      <c r="Y1017" s="61">
        <v>43685</v>
      </c>
      <c r="Z1017" s="57">
        <f t="shared" si="125"/>
        <v>2.5757056427687847E-2</v>
      </c>
      <c r="AA1017" s="57">
        <f t="shared" si="126"/>
        <v>1.8974246235236528E-2</v>
      </c>
      <c r="AB1017" s="57">
        <f t="shared" si="127"/>
        <v>3.3767979011437632E-2</v>
      </c>
      <c r="AC1017" s="57">
        <f t="shared" si="128"/>
        <v>0.14869984016561399</v>
      </c>
      <c r="AD1017" s="57">
        <f t="shared" si="129"/>
        <v>2.5356190296570113E-2</v>
      </c>
    </row>
    <row r="1018" spans="1:30" x14ac:dyDescent="0.35">
      <c r="A1018" s="61">
        <v>43684</v>
      </c>
      <c r="B1018">
        <v>38.47</v>
      </c>
      <c r="C1018">
        <v>15.56</v>
      </c>
      <c r="D1018">
        <v>119.1</v>
      </c>
      <c r="E1018">
        <v>29.19</v>
      </c>
      <c r="F1018">
        <v>135.28</v>
      </c>
      <c r="I1018" s="61">
        <v>43684</v>
      </c>
      <c r="J1018" s="57">
        <f t="shared" si="130"/>
        <v>9.9269362736909561E-3</v>
      </c>
      <c r="K1018" s="57">
        <f t="shared" si="130"/>
        <v>1.1635554672747541E-2</v>
      </c>
      <c r="L1018" s="57">
        <f t="shared" si="130"/>
        <v>-2.3482063792494194E-3</v>
      </c>
      <c r="M1018" s="57">
        <f t="shared" si="130"/>
        <v>1.136963152029871E-2</v>
      </c>
      <c r="N1018" s="57">
        <f t="shared" si="130"/>
        <v>4.3708629796014691E-3</v>
      </c>
      <c r="O1018" s="57">
        <f t="shared" si="124"/>
        <v>7.9155460854827293E-3</v>
      </c>
      <c r="Y1018" s="61">
        <v>43684</v>
      </c>
      <c r="Z1018" s="57">
        <f t="shared" si="125"/>
        <v>7.7442027110711581E-3</v>
      </c>
      <c r="AA1018" s="57">
        <f t="shared" si="126"/>
        <v>9.6233391096049326E-3</v>
      </c>
      <c r="AB1018" s="57">
        <f t="shared" si="127"/>
        <v>-2.6692789565891644E-3</v>
      </c>
      <c r="AC1018" s="57">
        <f t="shared" si="128"/>
        <v>9.8908456282337104E-3</v>
      </c>
      <c r="AD1018" s="57">
        <f t="shared" si="129"/>
        <v>3.391504938369024E-3</v>
      </c>
    </row>
    <row r="1019" spans="1:30" x14ac:dyDescent="0.35">
      <c r="A1019" s="61">
        <v>43683</v>
      </c>
      <c r="B1019">
        <v>38.090000000000003</v>
      </c>
      <c r="C1019">
        <v>15.38</v>
      </c>
      <c r="D1019">
        <v>119.38</v>
      </c>
      <c r="E1019">
        <v>28.86</v>
      </c>
      <c r="F1019">
        <v>134.69</v>
      </c>
      <c r="I1019" s="61">
        <v>43683</v>
      </c>
      <c r="J1019" s="57">
        <f t="shared" si="130"/>
        <v>1.0291686036547506E-2</v>
      </c>
      <c r="K1019" s="57">
        <f t="shared" si="130"/>
        <v>1.0457611643958224E-2</v>
      </c>
      <c r="L1019" s="57">
        <f t="shared" si="130"/>
        <v>5.3754538979743759E-3</v>
      </c>
      <c r="M1019" s="57">
        <f t="shared" si="130"/>
        <v>3.0609249818362723E-2</v>
      </c>
      <c r="N1019" s="57">
        <f t="shared" si="130"/>
        <v>1.858427408871802E-2</v>
      </c>
      <c r="O1019" s="57">
        <f t="shared" si="124"/>
        <v>1.0235589973495931E-2</v>
      </c>
      <c r="Y1019" s="61">
        <v>43683</v>
      </c>
      <c r="Z1019" s="57">
        <f t="shared" si="125"/>
        <v>8.1089524739277087E-3</v>
      </c>
      <c r="AA1019" s="57">
        <f t="shared" si="126"/>
        <v>8.4453960808156155E-3</v>
      </c>
      <c r="AB1019" s="57">
        <f t="shared" si="127"/>
        <v>5.054381320634631E-3</v>
      </c>
      <c r="AC1019" s="57">
        <f t="shared" si="128"/>
        <v>2.9130463926297725E-2</v>
      </c>
      <c r="AD1019" s="57">
        <f t="shared" si="129"/>
        <v>1.7604916047485576E-2</v>
      </c>
    </row>
    <row r="1020" spans="1:30" x14ac:dyDescent="0.35">
      <c r="A1020" s="61">
        <v>43682</v>
      </c>
      <c r="B1020">
        <v>37.700000000000003</v>
      </c>
      <c r="C1020">
        <v>15.22</v>
      </c>
      <c r="D1020">
        <v>118.74</v>
      </c>
      <c r="E1020">
        <v>27.99</v>
      </c>
      <c r="F1020">
        <v>132.21</v>
      </c>
      <c r="I1020" s="61">
        <v>43682</v>
      </c>
      <c r="J1020" s="57">
        <f t="shared" si="130"/>
        <v>-6.6691374498672032E-2</v>
      </c>
      <c r="K1020" s="57">
        <f t="shared" si="130"/>
        <v>-2.594179197800003E-2</v>
      </c>
      <c r="L1020" s="57">
        <f t="shared" si="130"/>
        <v>-1.6620418501766727E-2</v>
      </c>
      <c r="M1020" s="57">
        <f t="shared" si="130"/>
        <v>-5.0506990333313434E-2</v>
      </c>
      <c r="N1020" s="57">
        <f t="shared" si="130"/>
        <v>-3.4859164772397824E-2</v>
      </c>
      <c r="O1020" s="57">
        <f t="shared" si="124"/>
        <v>-3.3234722951870944E-2</v>
      </c>
      <c r="Y1020" s="61">
        <v>43682</v>
      </c>
      <c r="Z1020" s="57">
        <f t="shared" si="125"/>
        <v>-6.8874108061291836E-2</v>
      </c>
      <c r="AA1020" s="57">
        <f t="shared" si="126"/>
        <v>-2.7954007541142641E-2</v>
      </c>
      <c r="AB1020" s="57">
        <f t="shared" si="127"/>
        <v>-1.6941491079106471E-2</v>
      </c>
      <c r="AC1020" s="57">
        <f t="shared" si="128"/>
        <v>-5.1985776225378436E-2</v>
      </c>
      <c r="AD1020" s="57">
        <f t="shared" si="129"/>
        <v>-3.5838522813630272E-2</v>
      </c>
    </row>
    <row r="1021" spans="1:30" x14ac:dyDescent="0.35">
      <c r="A1021" s="61">
        <v>43679</v>
      </c>
      <c r="B1021">
        <v>40.299999999999997</v>
      </c>
      <c r="C1021">
        <v>15.62</v>
      </c>
      <c r="D1021">
        <v>120.73</v>
      </c>
      <c r="E1021">
        <v>29.44</v>
      </c>
      <c r="F1021">
        <v>136.9</v>
      </c>
      <c r="I1021" s="61">
        <v>43679</v>
      </c>
      <c r="J1021" s="57">
        <f t="shared" si="130"/>
        <v>-2.2814677766171288E-2</v>
      </c>
      <c r="K1021" s="57">
        <f t="shared" si="130"/>
        <v>1.9224613418546896E-3</v>
      </c>
      <c r="L1021" s="57">
        <f t="shared" si="130"/>
        <v>-8.2826023984033112E-5</v>
      </c>
      <c r="M1021" s="57">
        <f t="shared" si="130"/>
        <v>-1.4165498250368795E-2</v>
      </c>
      <c r="N1021" s="57">
        <f t="shared" si="130"/>
        <v>-8.4376409809262913E-3</v>
      </c>
      <c r="O1021" s="57">
        <f t="shared" si="124"/>
        <v>-4.4205470267212645E-3</v>
      </c>
      <c r="Y1021" s="61">
        <v>43679</v>
      </c>
      <c r="Z1021" s="57">
        <f t="shared" si="125"/>
        <v>-2.4997411328791085E-2</v>
      </c>
      <c r="AA1021" s="57">
        <f t="shared" si="126"/>
        <v>-8.9754221287919244E-5</v>
      </c>
      <c r="AB1021" s="57">
        <f t="shared" si="127"/>
        <v>-4.0389860132377818E-4</v>
      </c>
      <c r="AC1021" s="57">
        <f t="shared" si="128"/>
        <v>-1.5644284142433795E-2</v>
      </c>
      <c r="AD1021" s="57">
        <f t="shared" si="129"/>
        <v>-9.4169990221587372E-3</v>
      </c>
    </row>
    <row r="1022" spans="1:30" x14ac:dyDescent="0.35">
      <c r="A1022" s="61">
        <v>43678</v>
      </c>
      <c r="B1022">
        <v>41.23</v>
      </c>
      <c r="C1022">
        <v>15.59</v>
      </c>
      <c r="D1022">
        <v>120.74</v>
      </c>
      <c r="E1022">
        <v>29.86</v>
      </c>
      <c r="F1022">
        <v>138.06</v>
      </c>
      <c r="I1022" s="61">
        <v>43678</v>
      </c>
      <c r="J1022" s="57">
        <f t="shared" si="130"/>
        <v>-2.2780028331819999E-2</v>
      </c>
      <c r="K1022" s="57">
        <f t="shared" si="130"/>
        <v>-3.2810514119197824E-2</v>
      </c>
      <c r="L1022" s="57">
        <f t="shared" si="130"/>
        <v>-1.9438791291243571E-2</v>
      </c>
      <c r="M1022" s="57">
        <f t="shared" si="130"/>
        <v>-1.9566202044861657E-2</v>
      </c>
      <c r="N1022" s="57">
        <f t="shared" si="130"/>
        <v>1.3050161513600039E-2</v>
      </c>
      <c r="O1022" s="57">
        <f t="shared" si="124"/>
        <v>-2.5819026012654674E-2</v>
      </c>
      <c r="Y1022" s="61">
        <v>43678</v>
      </c>
      <c r="Z1022" s="57">
        <f t="shared" si="125"/>
        <v>-2.4962761894439797E-2</v>
      </c>
      <c r="AA1022" s="57">
        <f t="shared" si="126"/>
        <v>-3.4822729682340431E-2</v>
      </c>
      <c r="AB1022" s="57">
        <f t="shared" si="127"/>
        <v>-1.9759863868583315E-2</v>
      </c>
      <c r="AC1022" s="57">
        <f t="shared" si="128"/>
        <v>-2.1044987936926655E-2</v>
      </c>
      <c r="AD1022" s="57">
        <f t="shared" si="129"/>
        <v>1.2070803472367593E-2</v>
      </c>
    </row>
    <row r="1023" spans="1:30" x14ac:dyDescent="0.35">
      <c r="A1023" s="61">
        <v>43677</v>
      </c>
      <c r="B1023">
        <v>42.18</v>
      </c>
      <c r="C1023">
        <v>16.11</v>
      </c>
      <c r="D1023">
        <v>123.11</v>
      </c>
      <c r="E1023">
        <v>30.45</v>
      </c>
      <c r="F1023">
        <v>136.27000000000001</v>
      </c>
      <c r="I1023" s="61">
        <v>43677</v>
      </c>
      <c r="J1023" s="57">
        <f t="shared" si="130"/>
        <v>-3.9056567939113544E-2</v>
      </c>
      <c r="K1023" s="57">
        <f t="shared" si="130"/>
        <v>-2.4798524797824979E-3</v>
      </c>
      <c r="L1023" s="57">
        <f t="shared" si="130"/>
        <v>-9.9414841816678652E-3</v>
      </c>
      <c r="M1023" s="57">
        <f t="shared" si="130"/>
        <v>-0.10644367267377429</v>
      </c>
      <c r="N1023" s="57">
        <f t="shared" si="130"/>
        <v>-2.9501091046161936E-2</v>
      </c>
      <c r="O1023" s="57">
        <f t="shared" si="124"/>
        <v>-1.5940187764918283E-2</v>
      </c>
      <c r="Y1023" s="61">
        <v>43677</v>
      </c>
      <c r="Z1023" s="57">
        <f t="shared" si="125"/>
        <v>-4.1239301501733341E-2</v>
      </c>
      <c r="AA1023" s="57">
        <f t="shared" si="126"/>
        <v>-4.4920680429251063E-3</v>
      </c>
      <c r="AB1023" s="57">
        <f t="shared" si="127"/>
        <v>-1.0262556759007611E-2</v>
      </c>
      <c r="AC1023" s="57">
        <f t="shared" si="128"/>
        <v>-0.10792245856583929</v>
      </c>
      <c r="AD1023" s="57">
        <f t="shared" si="129"/>
        <v>-3.048044908739438E-2</v>
      </c>
    </row>
    <row r="1024" spans="1:30" x14ac:dyDescent="0.35">
      <c r="A1024" s="61">
        <v>43676</v>
      </c>
      <c r="B1024">
        <v>43.86</v>
      </c>
      <c r="C1024">
        <v>16.149999999999999</v>
      </c>
      <c r="D1024">
        <v>124.34</v>
      </c>
      <c r="E1024">
        <v>33.869999999999997</v>
      </c>
      <c r="F1024">
        <v>140.35</v>
      </c>
      <c r="I1024" s="61">
        <v>43676</v>
      </c>
      <c r="J1024" s="57">
        <f t="shared" si="130"/>
        <v>3.6546408881976138E-3</v>
      </c>
      <c r="K1024" s="57">
        <f t="shared" si="130"/>
        <v>2.6986262667604826E-2</v>
      </c>
      <c r="L1024" s="57">
        <f t="shared" si="130"/>
        <v>8.8506261560581962E-4</v>
      </c>
      <c r="M1024" s="57">
        <f t="shared" si="130"/>
        <v>1.1581421208405687E-2</v>
      </c>
      <c r="N1024" s="57">
        <f t="shared" si="130"/>
        <v>-4.8333308962574088E-3</v>
      </c>
      <c r="O1024" s="57">
        <f t="shared" si="124"/>
        <v>1.485413820745758E-2</v>
      </c>
      <c r="Y1024" s="61">
        <v>43676</v>
      </c>
      <c r="Z1024" s="57">
        <f t="shared" si="125"/>
        <v>1.4719073255778157E-3</v>
      </c>
      <c r="AA1024" s="57">
        <f t="shared" si="126"/>
        <v>2.4974047104462216E-2</v>
      </c>
      <c r="AB1024" s="57">
        <f t="shared" si="127"/>
        <v>5.6399003826607455E-4</v>
      </c>
      <c r="AC1024" s="57">
        <f t="shared" si="128"/>
        <v>1.0102635316340687E-2</v>
      </c>
      <c r="AD1024" s="57">
        <f t="shared" si="129"/>
        <v>-5.8126889374898539E-3</v>
      </c>
    </row>
    <row r="1025" spans="1:30" x14ac:dyDescent="0.35">
      <c r="A1025" s="61">
        <v>43675</v>
      </c>
      <c r="B1025">
        <v>43.7</v>
      </c>
      <c r="C1025">
        <v>15.72</v>
      </c>
      <c r="D1025">
        <v>124.23</v>
      </c>
      <c r="E1025">
        <v>33.479999999999997</v>
      </c>
      <c r="F1025">
        <v>141.03</v>
      </c>
      <c r="I1025" s="61">
        <v>43675</v>
      </c>
      <c r="J1025" s="57">
        <f t="shared" si="130"/>
        <v>-1.600549101259471E-3</v>
      </c>
      <c r="K1025" s="57">
        <f t="shared" si="130"/>
        <v>3.3638359148829775E-2</v>
      </c>
      <c r="L1025" s="57">
        <f t="shared" si="130"/>
        <v>4.1137384087167389E-3</v>
      </c>
      <c r="M1025" s="57">
        <f t="shared" si="130"/>
        <v>-1.6000341346441301E-2</v>
      </c>
      <c r="N1025" s="57">
        <f t="shared" si="130"/>
        <v>-2.195701558559404E-3</v>
      </c>
      <c r="O1025" s="57">
        <f t="shared" si="124"/>
        <v>1.704877526875765E-2</v>
      </c>
      <c r="Y1025" s="61">
        <v>43675</v>
      </c>
      <c r="Z1025" s="57">
        <f t="shared" si="125"/>
        <v>-3.7832826638792691E-3</v>
      </c>
      <c r="AA1025" s="57">
        <f t="shared" si="126"/>
        <v>3.1626143585687168E-2</v>
      </c>
      <c r="AB1025" s="57">
        <f t="shared" si="127"/>
        <v>3.7926658313769939E-3</v>
      </c>
      <c r="AC1025" s="57">
        <f t="shared" si="128"/>
        <v>-1.7479127238506299E-2</v>
      </c>
      <c r="AD1025" s="57">
        <f t="shared" si="129"/>
        <v>-3.175059599791849E-3</v>
      </c>
    </row>
    <row r="1026" spans="1:30" x14ac:dyDescent="0.35">
      <c r="A1026" s="61">
        <v>43672</v>
      </c>
      <c r="B1026">
        <v>43.77</v>
      </c>
      <c r="C1026">
        <v>15.2</v>
      </c>
      <c r="D1026">
        <v>123.72</v>
      </c>
      <c r="E1026">
        <v>34.020000000000003</v>
      </c>
      <c r="F1026">
        <v>141.34</v>
      </c>
      <c r="I1026" s="61">
        <v>43672</v>
      </c>
      <c r="J1026" s="57">
        <f t="shared" si="130"/>
        <v>9.872655094590942E-3</v>
      </c>
      <c r="K1026" s="57">
        <f t="shared" si="130"/>
        <v>-3.2840752011899961E-3</v>
      </c>
      <c r="L1026" s="57">
        <f t="shared" si="130"/>
        <v>-1.5320131199457561E-2</v>
      </c>
      <c r="M1026" s="57">
        <f t="shared" si="130"/>
        <v>1.0341353794732531E-2</v>
      </c>
      <c r="N1026" s="57">
        <f t="shared" si="130"/>
        <v>8.1696898822637698E-3</v>
      </c>
      <c r="O1026" s="57">
        <f t="shared" si="124"/>
        <v>-2.4681960998179072E-3</v>
      </c>
      <c r="Y1026" s="61">
        <v>43672</v>
      </c>
      <c r="Z1026" s="57">
        <f t="shared" si="125"/>
        <v>7.689921531971144E-3</v>
      </c>
      <c r="AA1026" s="57">
        <f t="shared" si="126"/>
        <v>-5.2962907643326045E-3</v>
      </c>
      <c r="AB1026" s="57">
        <f t="shared" si="127"/>
        <v>-1.5641203776797306E-2</v>
      </c>
      <c r="AC1026" s="57">
        <f t="shared" si="128"/>
        <v>8.862567902667531E-3</v>
      </c>
      <c r="AD1026" s="57">
        <f t="shared" si="129"/>
        <v>7.1903318410313248E-3</v>
      </c>
    </row>
    <row r="1027" spans="1:30" x14ac:dyDescent="0.35">
      <c r="A1027" s="61">
        <v>43671</v>
      </c>
      <c r="B1027">
        <v>43.34</v>
      </c>
      <c r="C1027">
        <v>15.25</v>
      </c>
      <c r="D1027">
        <v>125.63</v>
      </c>
      <c r="E1027">
        <v>33.67</v>
      </c>
      <c r="F1027">
        <v>140.19</v>
      </c>
      <c r="I1027" s="61">
        <v>43671</v>
      </c>
      <c r="J1027" s="57">
        <f t="shared" si="130"/>
        <v>-3.0002250303798675E-2</v>
      </c>
      <c r="K1027" s="57">
        <f t="shared" si="130"/>
        <v>-0.14672269212239339</v>
      </c>
      <c r="L1027" s="57">
        <f t="shared" si="130"/>
        <v>-7.2173847024117879E-3</v>
      </c>
      <c r="M1027" s="57">
        <f t="shared" si="130"/>
        <v>-1.2983363257571167E-2</v>
      </c>
      <c r="N1027" s="57">
        <f t="shared" si="130"/>
        <v>-3.7734550488581885E-3</v>
      </c>
      <c r="O1027" s="57">
        <f t="shared" si="124"/>
        <v>-8.2677911638777954E-2</v>
      </c>
      <c r="Y1027" s="61">
        <v>43671</v>
      </c>
      <c r="Z1027" s="57">
        <f t="shared" si="125"/>
        <v>-3.2184983866418472E-2</v>
      </c>
      <c r="AA1027" s="57">
        <f t="shared" si="126"/>
        <v>-0.14873490768553599</v>
      </c>
      <c r="AB1027" s="57">
        <f t="shared" si="127"/>
        <v>-7.5384572797515328E-3</v>
      </c>
      <c r="AC1027" s="57">
        <f t="shared" si="128"/>
        <v>-1.4462149149636167E-2</v>
      </c>
      <c r="AD1027" s="57">
        <f t="shared" si="129"/>
        <v>-4.7528130900906336E-3</v>
      </c>
    </row>
    <row r="1028" spans="1:30" x14ac:dyDescent="0.35">
      <c r="A1028" s="61">
        <v>43670</v>
      </c>
      <c r="B1028">
        <v>44.66</v>
      </c>
      <c r="C1028">
        <v>17.66</v>
      </c>
      <c r="D1028">
        <v>126.54</v>
      </c>
      <c r="E1028">
        <v>34.11</v>
      </c>
      <c r="F1028">
        <v>140.72</v>
      </c>
      <c r="I1028" s="61">
        <v>43670</v>
      </c>
      <c r="J1028" s="57">
        <f t="shared" si="130"/>
        <v>1.6936161838385793E-2</v>
      </c>
      <c r="K1028" s="57">
        <f t="shared" si="130"/>
        <v>1.8286223823418147E-2</v>
      </c>
      <c r="L1028" s="57">
        <f t="shared" si="130"/>
        <v>5.7061495768546888E-3</v>
      </c>
      <c r="M1028" s="57">
        <f t="shared" si="130"/>
        <v>1.8343709624440967E-2</v>
      </c>
      <c r="N1028" s="57">
        <f t="shared" si="130"/>
        <v>1.0214009729362747E-2</v>
      </c>
      <c r="O1028" s="57">
        <f t="shared" ref="O1028:O1091" si="131">J1028*$X$10+K1028*$X$11+L1028*$X$12+M1028*$X$13+N1028*$X$14</f>
        <v>1.4936189048036898E-2</v>
      </c>
      <c r="Y1028" s="61">
        <v>43670</v>
      </c>
      <c r="Z1028" s="57">
        <f t="shared" ref="Z1028:Z1091" si="132">J1028-$R$4</f>
        <v>1.4753428275765996E-2</v>
      </c>
      <c r="AA1028" s="57">
        <f t="shared" ref="AA1028:AA1091" si="133">K1028-$S$4</f>
        <v>1.6274008260275537E-2</v>
      </c>
      <c r="AB1028" s="57">
        <f t="shared" ref="AB1028:AB1091" si="134">L1028-$T$4</f>
        <v>5.3850769995149438E-3</v>
      </c>
      <c r="AC1028" s="57">
        <f t="shared" ref="AC1028:AC1091" si="135">M1028-$U$4</f>
        <v>1.6864923732375969E-2</v>
      </c>
      <c r="AD1028" s="57">
        <f t="shared" ref="AD1028:AD1091" si="136">N1028-$V$4</f>
        <v>9.234651688130301E-3</v>
      </c>
    </row>
    <row r="1029" spans="1:30" x14ac:dyDescent="0.35">
      <c r="A1029" s="61">
        <v>43669</v>
      </c>
      <c r="B1029">
        <v>43.91</v>
      </c>
      <c r="C1029">
        <v>17.34</v>
      </c>
      <c r="D1029">
        <v>125.82</v>
      </c>
      <c r="E1029">
        <v>33.49</v>
      </c>
      <c r="F1029">
        <v>139.29</v>
      </c>
      <c r="I1029" s="61">
        <v>43669</v>
      </c>
      <c r="J1029" s="57">
        <f t="shared" si="130"/>
        <v>2.4903292946346363E-2</v>
      </c>
      <c r="K1029" s="57">
        <f t="shared" si="130"/>
        <v>1.686576762286985E-2</v>
      </c>
      <c r="L1029" s="57">
        <f t="shared" si="130"/>
        <v>4.0616469646898856E-3</v>
      </c>
      <c r="M1029" s="57">
        <f t="shared" si="130"/>
        <v>1.9295141875493742E-2</v>
      </c>
      <c r="N1029" s="57">
        <f t="shared" si="130"/>
        <v>6.1933080002964025E-3</v>
      </c>
      <c r="O1029" s="57">
        <f t="shared" si="131"/>
        <v>1.5359866779622179E-2</v>
      </c>
      <c r="Y1029" s="61">
        <v>43669</v>
      </c>
      <c r="Z1029" s="57">
        <f t="shared" si="132"/>
        <v>2.2720559383726566E-2</v>
      </c>
      <c r="AA1029" s="57">
        <f t="shared" si="133"/>
        <v>1.4853552059727241E-2</v>
      </c>
      <c r="AB1029" s="57">
        <f t="shared" si="134"/>
        <v>3.7405743873501407E-3</v>
      </c>
      <c r="AC1029" s="57">
        <f t="shared" si="135"/>
        <v>1.7816355983428744E-2</v>
      </c>
      <c r="AD1029" s="57">
        <f t="shared" si="136"/>
        <v>5.2139499590639574E-3</v>
      </c>
    </row>
    <row r="1030" spans="1:30" x14ac:dyDescent="0.35">
      <c r="A1030" s="61">
        <v>43668</v>
      </c>
      <c r="B1030">
        <v>42.83</v>
      </c>
      <c r="C1030">
        <v>17.05</v>
      </c>
      <c r="D1030">
        <v>125.31</v>
      </c>
      <c r="E1030">
        <v>32.85</v>
      </c>
      <c r="F1030">
        <v>138.43</v>
      </c>
      <c r="I1030" s="61">
        <v>43668</v>
      </c>
      <c r="J1030" s="57">
        <f t="shared" si="130"/>
        <v>1.695354945344317E-2</v>
      </c>
      <c r="K1030" s="57">
        <f t="shared" si="130"/>
        <v>-9.3404064939222268E-3</v>
      </c>
      <c r="L1030" s="57">
        <f t="shared" si="130"/>
        <v>2.1569810639724108E-3</v>
      </c>
      <c r="M1030" s="57">
        <f t="shared" si="130"/>
        <v>1.0404010614805569E-2</v>
      </c>
      <c r="N1030" s="57">
        <f t="shared" si="130"/>
        <v>1.3161433395940393E-2</v>
      </c>
      <c r="O1030" s="57">
        <f t="shared" si="131"/>
        <v>-3.4816121862201604E-5</v>
      </c>
      <c r="Y1030" s="61">
        <v>43668</v>
      </c>
      <c r="Z1030" s="57">
        <f t="shared" si="132"/>
        <v>1.4770815890823373E-2</v>
      </c>
      <c r="AA1030" s="57">
        <f t="shared" si="133"/>
        <v>-1.1352622057064835E-2</v>
      </c>
      <c r="AB1030" s="57">
        <f t="shared" si="134"/>
        <v>1.8359084866326658E-3</v>
      </c>
      <c r="AC1030" s="57">
        <f t="shared" si="135"/>
        <v>8.9252247227405695E-3</v>
      </c>
      <c r="AD1030" s="57">
        <f t="shared" si="136"/>
        <v>1.2182075354707948E-2</v>
      </c>
    </row>
    <row r="1031" spans="1:30" x14ac:dyDescent="0.35">
      <c r="A1031" s="61">
        <v>43665</v>
      </c>
      <c r="B1031">
        <v>42.11</v>
      </c>
      <c r="C1031">
        <v>17.21</v>
      </c>
      <c r="D1031">
        <v>125.04</v>
      </c>
      <c r="E1031">
        <v>32.51</v>
      </c>
      <c r="F1031">
        <v>136.62</v>
      </c>
      <c r="I1031" s="61">
        <v>43665</v>
      </c>
      <c r="J1031" s="57">
        <f t="shared" si="130"/>
        <v>-1.0394612845546687E-2</v>
      </c>
      <c r="K1031" s="57">
        <f t="shared" si="130"/>
        <v>1.8176988294420333E-2</v>
      </c>
      <c r="L1031" s="57">
        <f t="shared" si="130"/>
        <v>2.8832312140849347E-3</v>
      </c>
      <c r="M1031" s="57">
        <f t="shared" si="130"/>
        <v>-1.4959827150666303E-2</v>
      </c>
      <c r="N1031" s="57">
        <f t="shared" si="130"/>
        <v>1.4649870771300472E-3</v>
      </c>
      <c r="O1031" s="57">
        <f t="shared" si="131"/>
        <v>7.3066590043271038E-3</v>
      </c>
      <c r="Y1031" s="61">
        <v>43665</v>
      </c>
      <c r="Z1031" s="57">
        <f t="shared" si="132"/>
        <v>-1.2577346408166486E-2</v>
      </c>
      <c r="AA1031" s="57">
        <f t="shared" si="133"/>
        <v>1.6164772731277723E-2</v>
      </c>
      <c r="AB1031" s="57">
        <f t="shared" si="134"/>
        <v>2.5621586367451897E-3</v>
      </c>
      <c r="AC1031" s="57">
        <f t="shared" si="135"/>
        <v>-1.6438613042731302E-2</v>
      </c>
      <c r="AD1031" s="57">
        <f t="shared" si="136"/>
        <v>4.8562903589760196E-4</v>
      </c>
    </row>
    <row r="1032" spans="1:30" x14ac:dyDescent="0.35">
      <c r="A1032" s="61">
        <v>43664</v>
      </c>
      <c r="B1032">
        <v>42.55</v>
      </c>
      <c r="C1032">
        <v>16.899999999999999</v>
      </c>
      <c r="D1032">
        <v>124.68</v>
      </c>
      <c r="E1032">
        <v>33</v>
      </c>
      <c r="F1032">
        <v>136.41999999999999</v>
      </c>
      <c r="I1032" s="61">
        <v>43664</v>
      </c>
      <c r="J1032" s="57">
        <f t="shared" si="130"/>
        <v>2.8241958051495259E-3</v>
      </c>
      <c r="K1032" s="57">
        <f t="shared" si="130"/>
        <v>-5.3113137548128622E-3</v>
      </c>
      <c r="L1032" s="57">
        <f t="shared" si="130"/>
        <v>4.3404939136297968E-3</v>
      </c>
      <c r="M1032" s="57">
        <f t="shared" si="130"/>
        <v>-1.8018505502678365E-2</v>
      </c>
      <c r="N1032" s="57">
        <f t="shared" si="130"/>
        <v>1.1001504648436222E-3</v>
      </c>
      <c r="O1032" s="57">
        <f t="shared" si="131"/>
        <v>-1.7201422534061906E-3</v>
      </c>
      <c r="Y1032" s="61">
        <v>43664</v>
      </c>
      <c r="Z1032" s="57">
        <f t="shared" si="132"/>
        <v>6.4146224252972783E-4</v>
      </c>
      <c r="AA1032" s="57">
        <f t="shared" si="133"/>
        <v>-7.3235293179554715E-3</v>
      </c>
      <c r="AB1032" s="57">
        <f t="shared" si="134"/>
        <v>4.0194213362900518E-3</v>
      </c>
      <c r="AC1032" s="57">
        <f t="shared" si="135"/>
        <v>-1.9497291394743363E-2</v>
      </c>
      <c r="AD1032" s="57">
        <f t="shared" si="136"/>
        <v>1.2079242361117694E-4</v>
      </c>
    </row>
    <row r="1033" spans="1:30" x14ac:dyDescent="0.35">
      <c r="A1033" s="61">
        <v>43663</v>
      </c>
      <c r="B1033">
        <v>42.43</v>
      </c>
      <c r="C1033">
        <v>16.989999999999998</v>
      </c>
      <c r="D1033">
        <v>124.14</v>
      </c>
      <c r="E1033">
        <v>33.6</v>
      </c>
      <c r="F1033">
        <v>136.27000000000001</v>
      </c>
      <c r="I1033" s="61">
        <v>43663</v>
      </c>
      <c r="J1033" s="57">
        <f t="shared" si="130"/>
        <v>1.5677280705149368E-2</v>
      </c>
      <c r="K1033" s="57">
        <f t="shared" si="130"/>
        <v>9.4619274811261027E-3</v>
      </c>
      <c r="L1033" s="57">
        <f t="shared" si="130"/>
        <v>-4.9819307540958351E-3</v>
      </c>
      <c r="M1033" s="57">
        <f t="shared" si="130"/>
        <v>-7.4129323891254113E-3</v>
      </c>
      <c r="N1033" s="57">
        <f t="shared" si="130"/>
        <v>-5.9264852446786632E-3</v>
      </c>
      <c r="O1033" s="57">
        <f t="shared" si="131"/>
        <v>6.4165136509317195E-3</v>
      </c>
      <c r="Y1033" s="61">
        <v>43663</v>
      </c>
      <c r="Z1033" s="57">
        <f t="shared" si="132"/>
        <v>1.3494547142529571E-2</v>
      </c>
      <c r="AA1033" s="57">
        <f t="shared" si="133"/>
        <v>7.4497119179834943E-3</v>
      </c>
      <c r="AB1033" s="57">
        <f t="shared" si="134"/>
        <v>-5.3030033314355801E-3</v>
      </c>
      <c r="AC1033" s="57">
        <f t="shared" si="135"/>
        <v>-8.8917182811904111E-3</v>
      </c>
      <c r="AD1033" s="57">
        <f t="shared" si="136"/>
        <v>-6.9058432859111082E-3</v>
      </c>
    </row>
    <row r="1034" spans="1:30" x14ac:dyDescent="0.35">
      <c r="A1034" s="61">
        <v>43662</v>
      </c>
      <c r="B1034">
        <v>41.77</v>
      </c>
      <c r="C1034">
        <v>16.829999999999998</v>
      </c>
      <c r="D1034">
        <v>124.76</v>
      </c>
      <c r="E1034">
        <v>33.85</v>
      </c>
      <c r="F1034">
        <v>137.08000000000001</v>
      </c>
      <c r="I1034" s="61">
        <v>43662</v>
      </c>
      <c r="J1034" s="57">
        <f t="shared" si="130"/>
        <v>-1.1963154914034608E-3</v>
      </c>
      <c r="K1034" s="57">
        <f t="shared" si="130"/>
        <v>-4.150613726313126E-3</v>
      </c>
      <c r="L1034" s="57">
        <f t="shared" si="130"/>
        <v>-7.6653201897642978E-3</v>
      </c>
      <c r="M1034" s="57">
        <f t="shared" si="130"/>
        <v>-1.5826825085890787E-2</v>
      </c>
      <c r="N1034" s="57">
        <f t="shared" si="130"/>
        <v>-1.3189552753890003E-2</v>
      </c>
      <c r="O1034" s="57">
        <f t="shared" si="131"/>
        <v>-5.0299461405722279E-3</v>
      </c>
      <c r="Y1034" s="61">
        <v>43662</v>
      </c>
      <c r="Z1034" s="57">
        <f t="shared" si="132"/>
        <v>-3.3790490540232588E-3</v>
      </c>
      <c r="AA1034" s="57">
        <f t="shared" si="133"/>
        <v>-6.1628292894557353E-3</v>
      </c>
      <c r="AB1034" s="57">
        <f t="shared" si="134"/>
        <v>-7.9863927671040436E-3</v>
      </c>
      <c r="AC1034" s="57">
        <f t="shared" si="135"/>
        <v>-1.7305610977955785E-2</v>
      </c>
      <c r="AD1034" s="57">
        <f t="shared" si="136"/>
        <v>-1.4168910795122449E-2</v>
      </c>
    </row>
    <row r="1035" spans="1:30" x14ac:dyDescent="0.35">
      <c r="A1035" s="61">
        <v>43661</v>
      </c>
      <c r="B1035">
        <v>41.82</v>
      </c>
      <c r="C1035">
        <v>16.899999999999999</v>
      </c>
      <c r="D1035">
        <v>125.72</v>
      </c>
      <c r="E1035">
        <v>34.39</v>
      </c>
      <c r="F1035">
        <v>138.9</v>
      </c>
      <c r="I1035" s="61">
        <v>43661</v>
      </c>
      <c r="J1035" s="57">
        <f t="shared" si="130"/>
        <v>-1.9111329276044809E-3</v>
      </c>
      <c r="K1035" s="57">
        <f t="shared" si="130"/>
        <v>3.3697532497170883E-2</v>
      </c>
      <c r="L1035" s="57">
        <f t="shared" si="130"/>
        <v>-2.0659522644161177E-3</v>
      </c>
      <c r="M1035" s="57">
        <f t="shared" si="130"/>
        <v>3.4914789055519584E-2</v>
      </c>
      <c r="N1035" s="57">
        <f t="shared" si="130"/>
        <v>0</v>
      </c>
      <c r="O1035" s="57">
        <f t="shared" si="131"/>
        <v>1.7415490138159753E-2</v>
      </c>
      <c r="Y1035" s="61">
        <v>43661</v>
      </c>
      <c r="Z1035" s="57">
        <f t="shared" si="132"/>
        <v>-4.0938664902242794E-3</v>
      </c>
      <c r="AA1035" s="57">
        <f t="shared" si="133"/>
        <v>3.1685316934028276E-2</v>
      </c>
      <c r="AB1035" s="57">
        <f t="shared" si="134"/>
        <v>-2.3870248417558627E-3</v>
      </c>
      <c r="AC1035" s="57">
        <f t="shared" si="135"/>
        <v>3.3436003163454582E-2</v>
      </c>
      <c r="AD1035" s="57">
        <f t="shared" si="136"/>
        <v>-9.7935804123244524E-4</v>
      </c>
    </row>
    <row r="1036" spans="1:30" x14ac:dyDescent="0.35">
      <c r="A1036" s="61">
        <v>43658</v>
      </c>
      <c r="B1036">
        <v>41.9</v>
      </c>
      <c r="C1036">
        <v>16.34</v>
      </c>
      <c r="D1036">
        <v>125.98</v>
      </c>
      <c r="E1036">
        <v>33.21</v>
      </c>
      <c r="F1036">
        <v>138.9</v>
      </c>
      <c r="I1036" s="61">
        <v>43658</v>
      </c>
      <c r="J1036" s="57">
        <f t="shared" ref="J1036:N1086" si="137">LN(B1036/B1037)</f>
        <v>7.9070736635459774E-3</v>
      </c>
      <c r="K1036" s="57">
        <f t="shared" si="137"/>
        <v>2.6668247082161273E-2</v>
      </c>
      <c r="L1036" s="57">
        <f t="shared" si="137"/>
        <v>4.3753301571994828E-3</v>
      </c>
      <c r="M1036" s="57">
        <f t="shared" si="137"/>
        <v>4.5269429957770502E-3</v>
      </c>
      <c r="N1036" s="57">
        <f t="shared" si="137"/>
        <v>3.6062065767288954E-3</v>
      </c>
      <c r="O1036" s="57">
        <f t="shared" si="131"/>
        <v>1.6378675640058411E-2</v>
      </c>
      <c r="Y1036" s="61">
        <v>43658</v>
      </c>
      <c r="Z1036" s="57">
        <f t="shared" si="132"/>
        <v>5.7243401009261794E-3</v>
      </c>
      <c r="AA1036" s="57">
        <f t="shared" si="133"/>
        <v>2.4656031519018663E-2</v>
      </c>
      <c r="AB1036" s="57">
        <f t="shared" si="134"/>
        <v>4.0542575798597378E-3</v>
      </c>
      <c r="AC1036" s="57">
        <f t="shared" si="135"/>
        <v>3.0481571037120512E-3</v>
      </c>
      <c r="AD1036" s="57">
        <f t="shared" si="136"/>
        <v>2.6268485354964503E-3</v>
      </c>
    </row>
    <row r="1037" spans="1:30" x14ac:dyDescent="0.35">
      <c r="A1037" s="61">
        <v>43657</v>
      </c>
      <c r="B1037">
        <v>41.57</v>
      </c>
      <c r="C1037">
        <v>15.91</v>
      </c>
      <c r="D1037">
        <v>125.43</v>
      </c>
      <c r="E1037">
        <v>33.06</v>
      </c>
      <c r="F1037">
        <v>138.4</v>
      </c>
      <c r="I1037" s="61">
        <v>43657</v>
      </c>
      <c r="J1037" s="57">
        <f t="shared" si="137"/>
        <v>3.7999424108958638E-2</v>
      </c>
      <c r="K1037" s="57">
        <f t="shared" si="137"/>
        <v>-1.2562815722616701E-3</v>
      </c>
      <c r="L1037" s="57">
        <f t="shared" si="137"/>
        <v>-7.9722565514363074E-5</v>
      </c>
      <c r="M1037" s="57">
        <f t="shared" si="137"/>
        <v>-2.1840808333320399E-2</v>
      </c>
      <c r="N1037" s="57">
        <f t="shared" si="137"/>
        <v>3.9819057137634997E-3</v>
      </c>
      <c r="O1037" s="57">
        <f t="shared" si="131"/>
        <v>6.4424763256511232E-3</v>
      </c>
      <c r="Y1037" s="61">
        <v>43657</v>
      </c>
      <c r="Z1037" s="57">
        <f t="shared" si="132"/>
        <v>3.581669054633884E-2</v>
      </c>
      <c r="AA1037" s="57">
        <f t="shared" si="133"/>
        <v>-3.2684971354042789E-3</v>
      </c>
      <c r="AB1037" s="57">
        <f t="shared" si="134"/>
        <v>-4.0079514285410811E-4</v>
      </c>
      <c r="AC1037" s="57">
        <f t="shared" si="135"/>
        <v>-2.3319594225385397E-2</v>
      </c>
      <c r="AD1037" s="57">
        <f t="shared" si="136"/>
        <v>3.0025476725310547E-3</v>
      </c>
    </row>
    <row r="1038" spans="1:30" x14ac:dyDescent="0.35">
      <c r="A1038" s="61">
        <v>43656</v>
      </c>
      <c r="B1038">
        <v>40.020000000000003</v>
      </c>
      <c r="C1038">
        <v>15.93</v>
      </c>
      <c r="D1038">
        <v>125.44</v>
      </c>
      <c r="E1038">
        <v>33.79</v>
      </c>
      <c r="F1038">
        <v>137.85</v>
      </c>
      <c r="I1038" s="61">
        <v>43656</v>
      </c>
      <c r="J1038" s="57">
        <f t="shared" si="137"/>
        <v>1.7391742711869239E-2</v>
      </c>
      <c r="K1038" s="57">
        <f t="shared" si="137"/>
        <v>3.7740327982847113E-2</v>
      </c>
      <c r="L1038" s="57">
        <f t="shared" si="137"/>
        <v>1.6801713626732055E-2</v>
      </c>
      <c r="M1038" s="57">
        <f t="shared" si="137"/>
        <v>1.9122184094326998E-2</v>
      </c>
      <c r="N1038" s="57">
        <f t="shared" si="137"/>
        <v>1.0134606082528044E-2</v>
      </c>
      <c r="O1038" s="57">
        <f t="shared" si="131"/>
        <v>2.7398140105063088E-2</v>
      </c>
      <c r="Y1038" s="61">
        <v>43656</v>
      </c>
      <c r="Z1038" s="57">
        <f t="shared" si="132"/>
        <v>1.5209009149249442E-2</v>
      </c>
      <c r="AA1038" s="57">
        <f t="shared" si="133"/>
        <v>3.5728112419704507E-2</v>
      </c>
      <c r="AB1038" s="57">
        <f t="shared" si="134"/>
        <v>1.648064104939231E-2</v>
      </c>
      <c r="AC1038" s="57">
        <f t="shared" si="135"/>
        <v>1.7643398202262E-2</v>
      </c>
      <c r="AD1038" s="57">
        <f t="shared" si="136"/>
        <v>9.1552480412955984E-3</v>
      </c>
    </row>
    <row r="1039" spans="1:30" x14ac:dyDescent="0.35">
      <c r="A1039" s="61">
        <v>43655</v>
      </c>
      <c r="B1039">
        <v>39.33</v>
      </c>
      <c r="C1039">
        <v>15.34</v>
      </c>
      <c r="D1039">
        <v>123.35</v>
      </c>
      <c r="E1039">
        <v>33.15</v>
      </c>
      <c r="F1039">
        <v>136.46</v>
      </c>
      <c r="I1039" s="61">
        <v>43655</v>
      </c>
      <c r="J1039" s="57">
        <f t="shared" si="137"/>
        <v>7.6306756850264858E-4</v>
      </c>
      <c r="K1039" s="57">
        <f t="shared" si="137"/>
        <v>-1.302931780415906E-3</v>
      </c>
      <c r="L1039" s="57">
        <f t="shared" si="137"/>
        <v>-2.0247020482247096E-3</v>
      </c>
      <c r="M1039" s="57">
        <f t="shared" si="137"/>
        <v>3.4057594431713072E-2</v>
      </c>
      <c r="N1039" s="57">
        <f t="shared" si="137"/>
        <v>-3.6573810061543842E-3</v>
      </c>
      <c r="O1039" s="57">
        <f t="shared" si="131"/>
        <v>6.0838990488734247E-5</v>
      </c>
      <c r="Y1039" s="61">
        <v>43655</v>
      </c>
      <c r="Z1039" s="57">
        <f t="shared" si="132"/>
        <v>-1.4196659941171494E-3</v>
      </c>
      <c r="AA1039" s="57">
        <f t="shared" si="133"/>
        <v>-3.315147343558515E-3</v>
      </c>
      <c r="AB1039" s="57">
        <f t="shared" si="134"/>
        <v>-2.3457746255644545E-3</v>
      </c>
      <c r="AC1039" s="57">
        <f t="shared" si="135"/>
        <v>3.257880853964807E-2</v>
      </c>
      <c r="AD1039" s="57">
        <f t="shared" si="136"/>
        <v>-4.6367390473868297E-3</v>
      </c>
    </row>
    <row r="1040" spans="1:30" x14ac:dyDescent="0.35">
      <c r="A1040" s="61">
        <v>43654</v>
      </c>
      <c r="B1040">
        <v>39.299999999999997</v>
      </c>
      <c r="C1040">
        <v>15.36</v>
      </c>
      <c r="D1040">
        <v>123.6</v>
      </c>
      <c r="E1040">
        <v>32.04</v>
      </c>
      <c r="F1040">
        <v>136.96</v>
      </c>
      <c r="I1040" s="61">
        <v>43654</v>
      </c>
      <c r="J1040" s="57">
        <f t="shared" si="137"/>
        <v>-1.9153811362456724E-2</v>
      </c>
      <c r="K1040" s="57">
        <f t="shared" si="137"/>
        <v>-1.165061721997525E-2</v>
      </c>
      <c r="L1040" s="57">
        <f t="shared" si="137"/>
        <v>4.8555475583723852E-4</v>
      </c>
      <c r="M1040" s="57">
        <f t="shared" si="137"/>
        <v>1.6997576368571077E-2</v>
      </c>
      <c r="N1040" s="57">
        <f t="shared" si="137"/>
        <v>-7.2987376424560172E-4</v>
      </c>
      <c r="O1040" s="57">
        <f t="shared" si="131"/>
        <v>-9.1358632853926099E-3</v>
      </c>
      <c r="Y1040" s="61">
        <v>43654</v>
      </c>
      <c r="Z1040" s="57">
        <f t="shared" si="132"/>
        <v>-2.1336544925076521E-2</v>
      </c>
      <c r="AA1040" s="57">
        <f t="shared" si="133"/>
        <v>-1.3662832783117859E-2</v>
      </c>
      <c r="AB1040" s="57">
        <f t="shared" si="134"/>
        <v>1.6448217849749345E-4</v>
      </c>
      <c r="AC1040" s="57">
        <f t="shared" si="135"/>
        <v>1.5518790476506077E-2</v>
      </c>
      <c r="AD1040" s="57">
        <f t="shared" si="136"/>
        <v>-1.709231805478047E-3</v>
      </c>
    </row>
    <row r="1041" spans="1:30" x14ac:dyDescent="0.35">
      <c r="A1041" s="61">
        <v>43651</v>
      </c>
      <c r="B1041">
        <v>40.06</v>
      </c>
      <c r="C1041">
        <v>15.54</v>
      </c>
      <c r="D1041">
        <v>123.54</v>
      </c>
      <c r="E1041">
        <v>31.5</v>
      </c>
      <c r="F1041">
        <v>137.06</v>
      </c>
      <c r="I1041" s="61">
        <v>43651</v>
      </c>
      <c r="J1041" s="57">
        <f t="shared" si="137"/>
        <v>-1.5604031775926248E-2</v>
      </c>
      <c r="K1041" s="57">
        <f t="shared" si="137"/>
        <v>-7.6923456231557255E-3</v>
      </c>
      <c r="L1041" s="57">
        <f t="shared" si="137"/>
        <v>1.5391472923875615E-3</v>
      </c>
      <c r="M1041" s="57">
        <f t="shared" si="137"/>
        <v>9.8900152118754619E-3</v>
      </c>
      <c r="N1041" s="57">
        <f t="shared" si="137"/>
        <v>-2.9141795357815626E-3</v>
      </c>
      <c r="O1041" s="57">
        <f t="shared" si="131"/>
        <v>-6.4847395737082456E-3</v>
      </c>
      <c r="Y1041" s="61">
        <v>43651</v>
      </c>
      <c r="Z1041" s="57">
        <f t="shared" si="132"/>
        <v>-1.7786765338546045E-2</v>
      </c>
      <c r="AA1041" s="57">
        <f t="shared" si="133"/>
        <v>-9.7045611862983348E-3</v>
      </c>
      <c r="AB1041" s="57">
        <f t="shared" si="134"/>
        <v>1.2180747150478165E-3</v>
      </c>
      <c r="AC1041" s="57">
        <f t="shared" si="135"/>
        <v>8.4112293198104621E-3</v>
      </c>
      <c r="AD1041" s="57">
        <f t="shared" si="136"/>
        <v>-3.8935375770140076E-3</v>
      </c>
    </row>
    <row r="1042" spans="1:30" x14ac:dyDescent="0.35">
      <c r="A1042" s="61">
        <v>43649</v>
      </c>
      <c r="B1042">
        <v>40.69</v>
      </c>
      <c r="C1042">
        <v>15.66</v>
      </c>
      <c r="D1042">
        <v>123.35</v>
      </c>
      <c r="E1042">
        <v>31.19</v>
      </c>
      <c r="F1042">
        <v>137.46</v>
      </c>
      <c r="I1042" s="61">
        <v>43649</v>
      </c>
      <c r="J1042" s="57">
        <f t="shared" si="137"/>
        <v>3.2000027306708497E-3</v>
      </c>
      <c r="K1042" s="57">
        <f t="shared" si="137"/>
        <v>4.5061492131119991E-2</v>
      </c>
      <c r="L1042" s="57">
        <f t="shared" si="137"/>
        <v>3.4107552961159878E-3</v>
      </c>
      <c r="M1042" s="57">
        <f t="shared" si="137"/>
        <v>-1.6017943517732209E-3</v>
      </c>
      <c r="N1042" s="57">
        <f t="shared" si="137"/>
        <v>6.4224421605160098E-3</v>
      </c>
      <c r="O1042" s="57">
        <f t="shared" si="131"/>
        <v>2.4428826916212024E-2</v>
      </c>
      <c r="Y1042" s="61">
        <v>43649</v>
      </c>
      <c r="Z1042" s="57">
        <f t="shared" si="132"/>
        <v>1.0172691680510517E-3</v>
      </c>
      <c r="AA1042" s="57">
        <f t="shared" si="133"/>
        <v>4.3049276567977385E-2</v>
      </c>
      <c r="AB1042" s="57">
        <f t="shared" si="134"/>
        <v>3.0896827187762428E-3</v>
      </c>
      <c r="AC1042" s="57">
        <f t="shared" si="135"/>
        <v>-3.0805802438382199E-3</v>
      </c>
      <c r="AD1042" s="57">
        <f t="shared" si="136"/>
        <v>5.4430841192835647E-3</v>
      </c>
    </row>
    <row r="1043" spans="1:30" x14ac:dyDescent="0.35">
      <c r="A1043" s="61">
        <v>43648</v>
      </c>
      <c r="B1043">
        <v>40.56</v>
      </c>
      <c r="C1043">
        <v>14.97</v>
      </c>
      <c r="D1043">
        <v>122.93</v>
      </c>
      <c r="E1043">
        <v>31.24</v>
      </c>
      <c r="F1043">
        <v>136.58000000000001</v>
      </c>
      <c r="I1043" s="61">
        <v>43648</v>
      </c>
      <c r="J1043" s="57">
        <f t="shared" si="137"/>
        <v>-2.3874459165038418E-2</v>
      </c>
      <c r="K1043" s="57">
        <f t="shared" si="137"/>
        <v>-1.1292049577765733E-2</v>
      </c>
      <c r="L1043" s="57">
        <f t="shared" si="137"/>
        <v>-1.5417829723329047E-2</v>
      </c>
      <c r="M1043" s="57">
        <f t="shared" si="137"/>
        <v>1.2812301560485399E-3</v>
      </c>
      <c r="N1043" s="57">
        <f t="shared" si="137"/>
        <v>6.6113514893502987E-3</v>
      </c>
      <c r="O1043" s="57">
        <f t="shared" si="131"/>
        <v>-1.3743226064303176E-2</v>
      </c>
      <c r="Y1043" s="61">
        <v>43648</v>
      </c>
      <c r="Z1043" s="57">
        <f t="shared" si="132"/>
        <v>-2.6057192727658215E-2</v>
      </c>
      <c r="AA1043" s="57">
        <f t="shared" si="133"/>
        <v>-1.3304265140908341E-2</v>
      </c>
      <c r="AB1043" s="57">
        <f t="shared" si="134"/>
        <v>-1.5738902300668791E-2</v>
      </c>
      <c r="AC1043" s="57">
        <f t="shared" si="135"/>
        <v>-1.9755573601645923E-4</v>
      </c>
      <c r="AD1043" s="57">
        <f t="shared" si="136"/>
        <v>5.6319934481178537E-3</v>
      </c>
    </row>
    <row r="1044" spans="1:30" x14ac:dyDescent="0.35">
      <c r="A1044" s="61">
        <v>43647</v>
      </c>
      <c r="B1044">
        <v>41.54</v>
      </c>
      <c r="C1044">
        <v>15.14</v>
      </c>
      <c r="D1044">
        <v>124.84</v>
      </c>
      <c r="E1044">
        <v>31.2</v>
      </c>
      <c r="F1044">
        <v>135.68</v>
      </c>
      <c r="I1044" s="61">
        <v>43647</v>
      </c>
      <c r="J1044" s="57">
        <f t="shared" si="137"/>
        <v>1.1622406857178639E-2</v>
      </c>
      <c r="K1044" s="57">
        <f t="shared" si="137"/>
        <v>1.5979035057889193E-2</v>
      </c>
      <c r="L1044" s="57">
        <f t="shared" si="137"/>
        <v>3.2092453731425432E-3</v>
      </c>
      <c r="M1044" s="57">
        <f t="shared" si="137"/>
        <v>2.6962815757779316E-2</v>
      </c>
      <c r="N1044" s="57">
        <f t="shared" si="137"/>
        <v>1.2757924117589161E-2</v>
      </c>
      <c r="O1044" s="57">
        <f t="shared" si="131"/>
        <v>1.250568002437027E-2</v>
      </c>
      <c r="Y1044" s="61">
        <v>43647</v>
      </c>
      <c r="Z1044" s="57">
        <f t="shared" si="132"/>
        <v>9.4396732945588417E-3</v>
      </c>
      <c r="AA1044" s="57">
        <f t="shared" si="133"/>
        <v>1.3966819494746584E-2</v>
      </c>
      <c r="AB1044" s="57">
        <f t="shared" si="134"/>
        <v>2.8881727958027983E-3</v>
      </c>
      <c r="AC1044" s="57">
        <f t="shared" si="135"/>
        <v>2.5484029865714318E-2</v>
      </c>
      <c r="AD1044" s="57">
        <f t="shared" si="136"/>
        <v>1.1778566076356715E-2</v>
      </c>
    </row>
    <row r="1045" spans="1:30" x14ac:dyDescent="0.35">
      <c r="A1045" s="61">
        <v>43644</v>
      </c>
      <c r="B1045">
        <v>41.06</v>
      </c>
      <c r="C1045">
        <v>14.9</v>
      </c>
      <c r="D1045">
        <v>124.44</v>
      </c>
      <c r="E1045">
        <v>30.37</v>
      </c>
      <c r="F1045">
        <v>133.96</v>
      </c>
      <c r="I1045" s="61">
        <v>43644</v>
      </c>
      <c r="J1045" s="57">
        <f t="shared" si="137"/>
        <v>6.1072621730731934E-3</v>
      </c>
      <c r="K1045" s="57">
        <f t="shared" si="137"/>
        <v>2.6881736618003956E-3</v>
      </c>
      <c r="L1045" s="57">
        <f t="shared" si="137"/>
        <v>1.0745407369912576E-2</v>
      </c>
      <c r="M1045" s="57">
        <f t="shared" si="137"/>
        <v>-1.2109459052792339E-2</v>
      </c>
      <c r="N1045" s="57">
        <f t="shared" si="137"/>
        <v>-1.4173289456292557E-3</v>
      </c>
      <c r="O1045" s="57">
        <f t="shared" si="131"/>
        <v>4.5470473988000366E-3</v>
      </c>
      <c r="Y1045" s="61">
        <v>43644</v>
      </c>
      <c r="Z1045" s="57">
        <f t="shared" si="132"/>
        <v>3.9245286104533953E-3</v>
      </c>
      <c r="AA1045" s="57">
        <f t="shared" si="133"/>
        <v>6.7595809865778674E-4</v>
      </c>
      <c r="AB1045" s="57">
        <f t="shared" si="134"/>
        <v>1.0424334792572831E-2</v>
      </c>
      <c r="AC1045" s="57">
        <f t="shared" si="135"/>
        <v>-1.3588244944857339E-2</v>
      </c>
      <c r="AD1045" s="57">
        <f t="shared" si="136"/>
        <v>-2.3966869868617012E-3</v>
      </c>
    </row>
    <row r="1046" spans="1:30" x14ac:dyDescent="0.35">
      <c r="A1046" s="61">
        <v>43643</v>
      </c>
      <c r="B1046">
        <v>40.81</v>
      </c>
      <c r="C1046">
        <v>14.86</v>
      </c>
      <c r="D1046">
        <v>123.11</v>
      </c>
      <c r="E1046">
        <v>30.74</v>
      </c>
      <c r="F1046">
        <v>134.15</v>
      </c>
      <c r="I1046" s="61">
        <v>43643</v>
      </c>
      <c r="J1046" s="57">
        <f t="shared" si="137"/>
        <v>2.480901240548844E-2</v>
      </c>
      <c r="K1046" s="57">
        <f t="shared" si="137"/>
        <v>1.6282584967980716E-2</v>
      </c>
      <c r="L1046" s="57">
        <f t="shared" si="137"/>
        <v>-6.6386254172592883E-3</v>
      </c>
      <c r="M1046" s="57">
        <f t="shared" si="137"/>
        <v>2.7037585004173255E-2</v>
      </c>
      <c r="N1046" s="57">
        <f t="shared" si="137"/>
        <v>1.641301472602438E-3</v>
      </c>
      <c r="O1046" s="57">
        <f t="shared" si="131"/>
        <v>1.2763111468293063E-2</v>
      </c>
      <c r="Y1046" s="61">
        <v>43643</v>
      </c>
      <c r="Z1046" s="57">
        <f t="shared" si="132"/>
        <v>2.2626278842868643E-2</v>
      </c>
      <c r="AA1046" s="57">
        <f t="shared" si="133"/>
        <v>1.4270369404838107E-2</v>
      </c>
      <c r="AB1046" s="57">
        <f t="shared" si="134"/>
        <v>-6.9596979945990333E-3</v>
      </c>
      <c r="AC1046" s="57">
        <f t="shared" si="135"/>
        <v>2.5558799112108257E-2</v>
      </c>
      <c r="AD1046" s="57">
        <f t="shared" si="136"/>
        <v>6.619434313699928E-4</v>
      </c>
    </row>
    <row r="1047" spans="1:30" x14ac:dyDescent="0.35">
      <c r="A1047" s="61">
        <v>43642</v>
      </c>
      <c r="B1047">
        <v>39.81</v>
      </c>
      <c r="C1047">
        <v>14.62</v>
      </c>
      <c r="D1047">
        <v>123.93</v>
      </c>
      <c r="E1047">
        <v>29.92</v>
      </c>
      <c r="F1047">
        <v>133.93</v>
      </c>
      <c r="I1047" s="61">
        <v>43642</v>
      </c>
      <c r="J1047" s="57">
        <f t="shared" si="137"/>
        <v>4.995889509852245E-2</v>
      </c>
      <c r="K1047" s="57">
        <f t="shared" si="137"/>
        <v>-2.0498811414439871E-3</v>
      </c>
      <c r="L1047" s="57">
        <f t="shared" si="137"/>
        <v>2.3427728128673961E-3</v>
      </c>
      <c r="M1047" s="57">
        <f t="shared" si="137"/>
        <v>3.6070599760551665E-2</v>
      </c>
      <c r="N1047" s="57">
        <f t="shared" si="137"/>
        <v>3.7402796447013734E-3</v>
      </c>
      <c r="O1047" s="57">
        <f t="shared" si="131"/>
        <v>1.0935933481846738E-2</v>
      </c>
      <c r="Y1047" s="61">
        <v>43642</v>
      </c>
      <c r="Z1047" s="57">
        <f t="shared" si="132"/>
        <v>4.7776161535902653E-2</v>
      </c>
      <c r="AA1047" s="57">
        <f t="shared" si="133"/>
        <v>-4.0620967045865959E-3</v>
      </c>
      <c r="AB1047" s="57">
        <f t="shared" si="134"/>
        <v>2.0217002355276512E-3</v>
      </c>
      <c r="AC1047" s="57">
        <f t="shared" si="135"/>
        <v>3.4591813868486664E-2</v>
      </c>
      <c r="AD1047" s="57">
        <f t="shared" si="136"/>
        <v>2.760921603468928E-3</v>
      </c>
    </row>
    <row r="1048" spans="1:30" x14ac:dyDescent="0.35">
      <c r="A1048" s="61">
        <v>43641</v>
      </c>
      <c r="B1048">
        <v>37.869999999999997</v>
      </c>
      <c r="C1048">
        <v>14.65</v>
      </c>
      <c r="D1048">
        <v>123.64</v>
      </c>
      <c r="E1048">
        <v>28.86</v>
      </c>
      <c r="F1048">
        <v>133.43</v>
      </c>
      <c r="I1048" s="61">
        <v>43641</v>
      </c>
      <c r="J1048" s="57">
        <f t="shared" si="137"/>
        <v>-7.6286046663822703E-3</v>
      </c>
      <c r="K1048" s="57">
        <f t="shared" si="137"/>
        <v>-1.7591793313570702E-2</v>
      </c>
      <c r="L1048" s="57">
        <f t="shared" si="137"/>
        <v>-1.021936071390228E-2</v>
      </c>
      <c r="M1048" s="57">
        <f t="shared" si="137"/>
        <v>-1.3764842246253477E-2</v>
      </c>
      <c r="N1048" s="57">
        <f t="shared" si="137"/>
        <v>-3.2081214410720385E-2</v>
      </c>
      <c r="O1048" s="57">
        <f t="shared" si="131"/>
        <v>-1.4282618069750425E-2</v>
      </c>
      <c r="Y1048" s="61">
        <v>43641</v>
      </c>
      <c r="Z1048" s="57">
        <f t="shared" si="132"/>
        <v>-9.8113382290020684E-3</v>
      </c>
      <c r="AA1048" s="57">
        <f t="shared" si="133"/>
        <v>-1.9604008876713312E-2</v>
      </c>
      <c r="AB1048" s="57">
        <f t="shared" si="134"/>
        <v>-1.0540433291242025E-2</v>
      </c>
      <c r="AC1048" s="57">
        <f t="shared" si="135"/>
        <v>-1.5243628138318477E-2</v>
      </c>
      <c r="AD1048" s="57">
        <f t="shared" si="136"/>
        <v>-3.3060572451952833E-2</v>
      </c>
    </row>
    <row r="1049" spans="1:30" x14ac:dyDescent="0.35">
      <c r="A1049" s="61">
        <v>43640</v>
      </c>
      <c r="B1049">
        <v>38.159999999999997</v>
      </c>
      <c r="C1049">
        <v>14.91</v>
      </c>
      <c r="D1049">
        <v>124.91</v>
      </c>
      <c r="E1049">
        <v>29.26</v>
      </c>
      <c r="F1049">
        <v>137.78</v>
      </c>
      <c r="I1049" s="61">
        <v>43640</v>
      </c>
      <c r="J1049" s="57">
        <f t="shared" si="137"/>
        <v>5.7818820732175842E-3</v>
      </c>
      <c r="K1049" s="57">
        <f t="shared" si="137"/>
        <v>8.0808520539386742E-3</v>
      </c>
      <c r="L1049" s="57">
        <f t="shared" si="137"/>
        <v>-1.6010246592004334E-4</v>
      </c>
      <c r="M1049" s="57">
        <f t="shared" si="137"/>
        <v>5.4832214145314013E-3</v>
      </c>
      <c r="N1049" s="57">
        <f t="shared" si="137"/>
        <v>5.8962864183199504E-3</v>
      </c>
      <c r="O1049" s="57">
        <f t="shared" si="131"/>
        <v>5.6150134295067395E-3</v>
      </c>
      <c r="Y1049" s="61">
        <v>43640</v>
      </c>
      <c r="Z1049" s="57">
        <f t="shared" si="132"/>
        <v>3.5991485105977862E-3</v>
      </c>
      <c r="AA1049" s="57">
        <f t="shared" si="133"/>
        <v>6.0686364907960658E-3</v>
      </c>
      <c r="AB1049" s="57">
        <f t="shared" si="134"/>
        <v>-4.8117504325978841E-4</v>
      </c>
      <c r="AC1049" s="57">
        <f t="shared" si="135"/>
        <v>4.0044355224664024E-3</v>
      </c>
      <c r="AD1049" s="57">
        <f t="shared" si="136"/>
        <v>4.9169283770875054E-3</v>
      </c>
    </row>
    <row r="1050" spans="1:30" x14ac:dyDescent="0.35">
      <c r="A1050" s="61">
        <v>43637</v>
      </c>
      <c r="B1050">
        <v>37.94</v>
      </c>
      <c r="C1050">
        <v>14.79</v>
      </c>
      <c r="D1050">
        <v>124.93</v>
      </c>
      <c r="E1050">
        <v>29.1</v>
      </c>
      <c r="F1050">
        <v>136.97</v>
      </c>
      <c r="I1050" s="61">
        <v>43637</v>
      </c>
      <c r="J1050" s="57">
        <f t="shared" si="137"/>
        <v>-1.5171622423056794E-2</v>
      </c>
      <c r="K1050" s="57">
        <f t="shared" si="137"/>
        <v>1.0193768189542804E-2</v>
      </c>
      <c r="L1050" s="57">
        <f t="shared" si="137"/>
        <v>5.2164959188911505E-3</v>
      </c>
      <c r="M1050" s="57">
        <f t="shared" si="137"/>
        <v>-3.0792485274828901E-2</v>
      </c>
      <c r="N1050" s="57">
        <f t="shared" si="137"/>
        <v>1.460280376427502E-4</v>
      </c>
      <c r="O1050" s="57">
        <f t="shared" si="131"/>
        <v>2.2358544590077834E-3</v>
      </c>
      <c r="Y1050" s="61">
        <v>43637</v>
      </c>
      <c r="Z1050" s="57">
        <f t="shared" si="132"/>
        <v>-1.7354355985676591E-2</v>
      </c>
      <c r="AA1050" s="57">
        <f t="shared" si="133"/>
        <v>8.1815526264001955E-3</v>
      </c>
      <c r="AB1050" s="57">
        <f t="shared" si="134"/>
        <v>4.8954233415514055E-3</v>
      </c>
      <c r="AC1050" s="57">
        <f t="shared" si="135"/>
        <v>-3.2271271166893899E-2</v>
      </c>
      <c r="AD1050" s="57">
        <f t="shared" si="136"/>
        <v>-8.3333000358969502E-4</v>
      </c>
    </row>
    <row r="1051" spans="1:30" x14ac:dyDescent="0.35">
      <c r="A1051" s="61">
        <v>43636</v>
      </c>
      <c r="B1051">
        <v>38.520000000000003</v>
      </c>
      <c r="C1051">
        <v>14.64</v>
      </c>
      <c r="D1051">
        <v>124.28</v>
      </c>
      <c r="E1051">
        <v>30.01</v>
      </c>
      <c r="F1051">
        <v>136.94999999999999</v>
      </c>
      <c r="I1051" s="61">
        <v>43636</v>
      </c>
      <c r="J1051" s="57">
        <f t="shared" si="137"/>
        <v>6.2500203451713258E-3</v>
      </c>
      <c r="K1051" s="57">
        <f t="shared" si="137"/>
        <v>-3.09372352877131E-2</v>
      </c>
      <c r="L1051" s="57">
        <f t="shared" si="137"/>
        <v>1.124743822834084E-2</v>
      </c>
      <c r="M1051" s="57">
        <f t="shared" si="137"/>
        <v>-1.6196024161090169E-2</v>
      </c>
      <c r="N1051" s="57">
        <f t="shared" si="137"/>
        <v>9.2430235512256757E-3</v>
      </c>
      <c r="O1051" s="57">
        <f t="shared" si="131"/>
        <v>-1.2150473495437641E-2</v>
      </c>
      <c r="Y1051" s="61">
        <v>43636</v>
      </c>
      <c r="Z1051" s="57">
        <f t="shared" si="132"/>
        <v>4.0672867825515277E-3</v>
      </c>
      <c r="AA1051" s="57">
        <f t="shared" si="133"/>
        <v>-3.294945085085571E-2</v>
      </c>
      <c r="AB1051" s="57">
        <f t="shared" si="134"/>
        <v>1.0926365651001094E-2</v>
      </c>
      <c r="AC1051" s="57">
        <f t="shared" si="135"/>
        <v>-1.7674810053155167E-2</v>
      </c>
      <c r="AD1051" s="57">
        <f t="shared" si="136"/>
        <v>8.2636655099932298E-3</v>
      </c>
    </row>
    <row r="1052" spans="1:30" x14ac:dyDescent="0.35">
      <c r="A1052" s="61">
        <v>43635</v>
      </c>
      <c r="B1052">
        <v>38.28</v>
      </c>
      <c r="C1052">
        <v>15.1</v>
      </c>
      <c r="D1052">
        <v>122.89</v>
      </c>
      <c r="E1052">
        <v>30.5</v>
      </c>
      <c r="F1052">
        <v>135.69</v>
      </c>
      <c r="I1052" s="61">
        <v>43635</v>
      </c>
      <c r="J1052" s="57">
        <f t="shared" si="137"/>
        <v>1.5686277726266555E-3</v>
      </c>
      <c r="K1052" s="57">
        <f t="shared" si="137"/>
        <v>7.9787657318050997E-3</v>
      </c>
      <c r="L1052" s="57">
        <f t="shared" si="137"/>
        <v>-3.254413827438036E-4</v>
      </c>
      <c r="M1052" s="57">
        <f t="shared" si="137"/>
        <v>1.6406894574600179E-3</v>
      </c>
      <c r="N1052" s="57">
        <f t="shared" si="137"/>
        <v>3.9136103117723489E-3</v>
      </c>
      <c r="O1052" s="57">
        <f t="shared" si="131"/>
        <v>4.4780051567095856E-3</v>
      </c>
      <c r="Y1052" s="61">
        <v>43635</v>
      </c>
      <c r="Z1052" s="57">
        <f t="shared" si="132"/>
        <v>-6.1410578999314251E-4</v>
      </c>
      <c r="AA1052" s="57">
        <f t="shared" si="133"/>
        <v>5.9665501686624912E-3</v>
      </c>
      <c r="AB1052" s="57">
        <f t="shared" si="134"/>
        <v>-6.4651396008354872E-4</v>
      </c>
      <c r="AC1052" s="57">
        <f t="shared" si="135"/>
        <v>1.619035653950187E-4</v>
      </c>
      <c r="AD1052" s="57">
        <f t="shared" si="136"/>
        <v>2.9342522705399039E-3</v>
      </c>
    </row>
    <row r="1053" spans="1:30" x14ac:dyDescent="0.35">
      <c r="A1053" s="61">
        <v>43634</v>
      </c>
      <c r="B1053">
        <v>38.22</v>
      </c>
      <c r="C1053">
        <v>14.98</v>
      </c>
      <c r="D1053">
        <v>122.93</v>
      </c>
      <c r="E1053">
        <v>30.45</v>
      </c>
      <c r="F1053">
        <v>135.16</v>
      </c>
      <c r="I1053" s="61">
        <v>43634</v>
      </c>
      <c r="J1053" s="57">
        <f t="shared" si="137"/>
        <v>5.264373348542209E-2</v>
      </c>
      <c r="K1053" s="57">
        <f t="shared" si="137"/>
        <v>-1.3342230131366103E-3</v>
      </c>
      <c r="L1053" s="57">
        <f t="shared" si="137"/>
        <v>1.260658476953733E-2</v>
      </c>
      <c r="M1053" s="57">
        <f t="shared" si="137"/>
        <v>4.1917284881669861E-2</v>
      </c>
      <c r="N1053" s="57">
        <f t="shared" si="137"/>
        <v>1.7238589640266644E-2</v>
      </c>
      <c r="O1053" s="57">
        <f t="shared" si="131"/>
        <v>1.4781012913293022E-2</v>
      </c>
      <c r="Y1053" s="61">
        <v>43634</v>
      </c>
      <c r="Z1053" s="57">
        <f t="shared" si="132"/>
        <v>5.0460999922802292E-2</v>
      </c>
      <c r="AA1053" s="57">
        <f t="shared" si="133"/>
        <v>-3.346438576279219E-3</v>
      </c>
      <c r="AB1053" s="57">
        <f t="shared" si="134"/>
        <v>1.2285512192197584E-2</v>
      </c>
      <c r="AC1053" s="57">
        <f t="shared" si="135"/>
        <v>4.043849898960486E-2</v>
      </c>
      <c r="AD1053" s="57">
        <f t="shared" si="136"/>
        <v>1.62592315990342E-2</v>
      </c>
    </row>
    <row r="1054" spans="1:30" x14ac:dyDescent="0.35">
      <c r="A1054" s="61">
        <v>43633</v>
      </c>
      <c r="B1054">
        <v>36.26</v>
      </c>
      <c r="C1054">
        <v>15</v>
      </c>
      <c r="D1054">
        <v>121.39</v>
      </c>
      <c r="E1054">
        <v>29.2</v>
      </c>
      <c r="F1054">
        <v>132.85</v>
      </c>
      <c r="I1054" s="61">
        <v>43633</v>
      </c>
      <c r="J1054" s="57">
        <f t="shared" si="137"/>
        <v>2.7616698027292112E-3</v>
      </c>
      <c r="K1054" s="57">
        <f t="shared" si="137"/>
        <v>4.5694959262129672E-2</v>
      </c>
      <c r="L1054" s="57">
        <f t="shared" si="137"/>
        <v>4.7894393782396865E-3</v>
      </c>
      <c r="M1054" s="57">
        <f t="shared" si="137"/>
        <v>-3.8957243253193156E-2</v>
      </c>
      <c r="N1054" s="57">
        <f t="shared" si="137"/>
        <v>3.01545648774378E-3</v>
      </c>
      <c r="O1054" s="57">
        <f t="shared" si="131"/>
        <v>2.3603698997591752E-2</v>
      </c>
      <c r="Y1054" s="61">
        <v>43633</v>
      </c>
      <c r="Z1054" s="57">
        <f t="shared" si="132"/>
        <v>5.789362401094132E-4</v>
      </c>
      <c r="AA1054" s="57">
        <f t="shared" si="133"/>
        <v>4.3682743698987066E-2</v>
      </c>
      <c r="AB1054" s="57">
        <f t="shared" si="134"/>
        <v>4.4683668008999415E-3</v>
      </c>
      <c r="AC1054" s="57">
        <f t="shared" si="135"/>
        <v>-4.0436029145258158E-2</v>
      </c>
      <c r="AD1054" s="57">
        <f t="shared" si="136"/>
        <v>2.0360984465113349E-3</v>
      </c>
    </row>
    <row r="1055" spans="1:30" x14ac:dyDescent="0.35">
      <c r="A1055" s="61">
        <v>43630</v>
      </c>
      <c r="B1055">
        <v>36.159999999999997</v>
      </c>
      <c r="C1055">
        <v>14.33</v>
      </c>
      <c r="D1055">
        <v>120.81</v>
      </c>
      <c r="E1055">
        <v>30.36</v>
      </c>
      <c r="F1055">
        <v>132.44999999999999</v>
      </c>
      <c r="I1055" s="61">
        <v>43630</v>
      </c>
      <c r="J1055" s="57">
        <f t="shared" si="137"/>
        <v>-2.4584685333238186E-2</v>
      </c>
      <c r="K1055" s="57">
        <f t="shared" si="137"/>
        <v>4.8968268539305903E-3</v>
      </c>
      <c r="L1055" s="57">
        <f t="shared" si="137"/>
        <v>-8.2740365468278844E-4</v>
      </c>
      <c r="M1055" s="57">
        <f t="shared" si="137"/>
        <v>-3.3363418326433039E-2</v>
      </c>
      <c r="N1055" s="57">
        <f t="shared" si="137"/>
        <v>9.8198444269751361E-4</v>
      </c>
      <c r="O1055" s="57">
        <f t="shared" si="131"/>
        <v>-3.7656317845187475E-3</v>
      </c>
      <c r="Y1055" s="61">
        <v>43630</v>
      </c>
      <c r="Z1055" s="57">
        <f t="shared" si="132"/>
        <v>-2.6767418895857983E-2</v>
      </c>
      <c r="AA1055" s="57">
        <f t="shared" si="133"/>
        <v>2.8846112907879814E-3</v>
      </c>
      <c r="AB1055" s="57">
        <f t="shared" si="134"/>
        <v>-1.1484762320225334E-3</v>
      </c>
      <c r="AC1055" s="57">
        <f t="shared" si="135"/>
        <v>-3.4842204218498041E-2</v>
      </c>
      <c r="AD1055" s="57">
        <f t="shared" si="136"/>
        <v>2.6264014650683679E-6</v>
      </c>
    </row>
    <row r="1056" spans="1:30" x14ac:dyDescent="0.35">
      <c r="A1056" s="61">
        <v>43629</v>
      </c>
      <c r="B1056">
        <v>37.06</v>
      </c>
      <c r="C1056">
        <v>14.26</v>
      </c>
      <c r="D1056">
        <v>120.91</v>
      </c>
      <c r="E1056">
        <v>31.39</v>
      </c>
      <c r="F1056">
        <v>132.32</v>
      </c>
      <c r="I1056" s="61">
        <v>43629</v>
      </c>
      <c r="J1056" s="57">
        <f t="shared" si="137"/>
        <v>1.3857034661426281E-2</v>
      </c>
      <c r="K1056" s="57">
        <f t="shared" si="137"/>
        <v>2.1978906718775382E-2</v>
      </c>
      <c r="L1056" s="57">
        <f t="shared" si="137"/>
        <v>5.9726432214578387E-3</v>
      </c>
      <c r="M1056" s="57">
        <f t="shared" si="137"/>
        <v>-2.485577071037489E-2</v>
      </c>
      <c r="N1056" s="57">
        <f t="shared" si="137"/>
        <v>6.2924281765535123E-3</v>
      </c>
      <c r="O1056" s="57">
        <f t="shared" si="131"/>
        <v>1.4666655264101132E-2</v>
      </c>
      <c r="Y1056" s="61">
        <v>43629</v>
      </c>
      <c r="Z1056" s="57">
        <f t="shared" si="132"/>
        <v>1.1674301098806482E-2</v>
      </c>
      <c r="AA1056" s="57">
        <f t="shared" si="133"/>
        <v>1.9966691155632772E-2</v>
      </c>
      <c r="AB1056" s="57">
        <f t="shared" si="134"/>
        <v>5.6515706441180938E-3</v>
      </c>
      <c r="AC1056" s="57">
        <f t="shared" si="135"/>
        <v>-2.6334556602439888E-2</v>
      </c>
      <c r="AD1056" s="57">
        <f t="shared" si="136"/>
        <v>5.3130701353210673E-3</v>
      </c>
    </row>
    <row r="1057" spans="1:30" x14ac:dyDescent="0.35">
      <c r="A1057" s="61">
        <v>43628</v>
      </c>
      <c r="B1057">
        <v>36.549999999999997</v>
      </c>
      <c r="C1057">
        <v>13.95</v>
      </c>
      <c r="D1057">
        <v>120.19</v>
      </c>
      <c r="E1057">
        <v>32.18</v>
      </c>
      <c r="F1057">
        <v>131.49</v>
      </c>
      <c r="I1057" s="61">
        <v>43628</v>
      </c>
      <c r="J1057" s="57">
        <f t="shared" si="137"/>
        <v>-3.0713621083256606E-2</v>
      </c>
      <c r="K1057" s="57">
        <f t="shared" si="137"/>
        <v>-3.6598032376017997E-2</v>
      </c>
      <c r="L1057" s="57">
        <f t="shared" si="137"/>
        <v>-8.1206942787338029E-3</v>
      </c>
      <c r="M1057" s="57">
        <f t="shared" si="137"/>
        <v>-7.1218755892187586E-3</v>
      </c>
      <c r="N1057" s="57">
        <f t="shared" si="137"/>
        <v>-4.6284084294520474E-3</v>
      </c>
      <c r="O1057" s="57">
        <f t="shared" si="131"/>
        <v>-2.6992602181127687E-2</v>
      </c>
      <c r="Y1057" s="61">
        <v>43628</v>
      </c>
      <c r="Z1057" s="57">
        <f t="shared" si="132"/>
        <v>-3.2896354645876404E-2</v>
      </c>
      <c r="AA1057" s="57">
        <f t="shared" si="133"/>
        <v>-3.8610247939160604E-2</v>
      </c>
      <c r="AB1057" s="57">
        <f t="shared" si="134"/>
        <v>-8.4417668560735487E-3</v>
      </c>
      <c r="AC1057" s="57">
        <f t="shared" si="135"/>
        <v>-8.6006614812837584E-3</v>
      </c>
      <c r="AD1057" s="57">
        <f t="shared" si="136"/>
        <v>-5.6077664706844924E-3</v>
      </c>
    </row>
    <row r="1058" spans="1:30" x14ac:dyDescent="0.35">
      <c r="A1058" s="61">
        <v>43627</v>
      </c>
      <c r="B1058">
        <v>37.69</v>
      </c>
      <c r="C1058">
        <v>14.47</v>
      </c>
      <c r="D1058">
        <v>121.17</v>
      </c>
      <c r="E1058">
        <v>32.409999999999997</v>
      </c>
      <c r="F1058">
        <v>132.1</v>
      </c>
      <c r="I1058" s="61">
        <v>43627</v>
      </c>
      <c r="J1058" s="57">
        <f t="shared" si="137"/>
        <v>1.5508332206537761E-2</v>
      </c>
      <c r="K1058" s="57">
        <f t="shared" si="137"/>
        <v>1.9540049471441275E-2</v>
      </c>
      <c r="L1058" s="57">
        <f t="shared" si="137"/>
        <v>-9.2007549578473711E-3</v>
      </c>
      <c r="M1058" s="57">
        <f t="shared" si="137"/>
        <v>-2.4986065213046884E-2</v>
      </c>
      <c r="N1058" s="57">
        <f t="shared" si="137"/>
        <v>-3.7778662234824846E-3</v>
      </c>
      <c r="O1058" s="57">
        <f t="shared" si="131"/>
        <v>1.0035313559702615E-2</v>
      </c>
      <c r="Y1058" s="61">
        <v>43627</v>
      </c>
      <c r="Z1058" s="57">
        <f t="shared" si="132"/>
        <v>1.3325598643917962E-2</v>
      </c>
      <c r="AA1058" s="57">
        <f t="shared" si="133"/>
        <v>1.7527833908298665E-2</v>
      </c>
      <c r="AB1058" s="57">
        <f t="shared" si="134"/>
        <v>-9.5218275351871169E-3</v>
      </c>
      <c r="AC1058" s="57">
        <f t="shared" si="135"/>
        <v>-2.6464851105111882E-2</v>
      </c>
      <c r="AD1058" s="57">
        <f t="shared" si="136"/>
        <v>-4.7572242647149297E-3</v>
      </c>
    </row>
    <row r="1059" spans="1:30" x14ac:dyDescent="0.35">
      <c r="A1059" s="61">
        <v>43626</v>
      </c>
      <c r="B1059">
        <v>37.11</v>
      </c>
      <c r="C1059">
        <v>14.19</v>
      </c>
      <c r="D1059">
        <v>122.29</v>
      </c>
      <c r="E1059">
        <v>33.229999999999997</v>
      </c>
      <c r="F1059">
        <v>132.6</v>
      </c>
      <c r="I1059" s="61">
        <v>43626</v>
      </c>
      <c r="J1059" s="57">
        <f t="shared" si="137"/>
        <v>1.9867301982530033E-2</v>
      </c>
      <c r="K1059" s="57">
        <f t="shared" si="137"/>
        <v>4.0264245463509971E-2</v>
      </c>
      <c r="L1059" s="57">
        <f t="shared" si="137"/>
        <v>6.6456330237304835E-3</v>
      </c>
      <c r="M1059" s="57">
        <f t="shared" si="137"/>
        <v>2.498606521304686E-2</v>
      </c>
      <c r="N1059" s="57">
        <f t="shared" si="137"/>
        <v>9.0909717012518845E-3</v>
      </c>
      <c r="O1059" s="57">
        <f t="shared" si="131"/>
        <v>2.7073655172401487E-2</v>
      </c>
      <c r="Y1059" s="61">
        <v>43626</v>
      </c>
      <c r="Z1059" s="57">
        <f t="shared" si="132"/>
        <v>1.7684568419910236E-2</v>
      </c>
      <c r="AA1059" s="57">
        <f t="shared" si="133"/>
        <v>3.8252029900367364E-2</v>
      </c>
      <c r="AB1059" s="57">
        <f t="shared" si="134"/>
        <v>6.3245604463907385E-3</v>
      </c>
      <c r="AC1059" s="57">
        <f t="shared" si="135"/>
        <v>2.3507279320981862E-2</v>
      </c>
      <c r="AD1059" s="57">
        <f t="shared" si="136"/>
        <v>8.1116136600194386E-3</v>
      </c>
    </row>
    <row r="1060" spans="1:30" x14ac:dyDescent="0.35">
      <c r="A1060" s="61">
        <v>43623</v>
      </c>
      <c r="B1060">
        <v>36.380000000000003</v>
      </c>
      <c r="C1060">
        <v>13.63</v>
      </c>
      <c r="D1060">
        <v>121.48</v>
      </c>
      <c r="E1060">
        <v>32.409999999999997</v>
      </c>
      <c r="F1060">
        <v>131.4</v>
      </c>
      <c r="I1060" s="61">
        <v>43623</v>
      </c>
      <c r="J1060" s="57">
        <f t="shared" si="137"/>
        <v>1.1890088922920468E-2</v>
      </c>
      <c r="K1060" s="57">
        <f t="shared" si="137"/>
        <v>-7.3099740714383799E-3</v>
      </c>
      <c r="L1060" s="57">
        <f t="shared" si="137"/>
        <v>6.6072258866876508E-3</v>
      </c>
      <c r="M1060" s="57">
        <f t="shared" si="137"/>
        <v>1.8371994243815085E-2</v>
      </c>
      <c r="N1060" s="57">
        <f t="shared" si="137"/>
        <v>2.7623081828374432E-2</v>
      </c>
      <c r="O1060" s="57">
        <f t="shared" si="131"/>
        <v>1.7128449310906063E-3</v>
      </c>
      <c r="Y1060" s="61">
        <v>43623</v>
      </c>
      <c r="Z1060" s="57">
        <f t="shared" si="132"/>
        <v>9.7073553603006686E-3</v>
      </c>
      <c r="AA1060" s="57">
        <f t="shared" si="133"/>
        <v>-9.3221896345809883E-3</v>
      </c>
      <c r="AB1060" s="57">
        <f t="shared" si="134"/>
        <v>6.2861533093479059E-3</v>
      </c>
      <c r="AC1060" s="57">
        <f t="shared" si="135"/>
        <v>1.6893208351750087E-2</v>
      </c>
      <c r="AD1060" s="57">
        <f t="shared" si="136"/>
        <v>2.6643723787141988E-2</v>
      </c>
    </row>
    <row r="1061" spans="1:30" x14ac:dyDescent="0.35">
      <c r="A1061" s="61">
        <v>43622</v>
      </c>
      <c r="B1061">
        <v>35.950000000000003</v>
      </c>
      <c r="C1061">
        <v>13.73</v>
      </c>
      <c r="D1061">
        <v>120.68</v>
      </c>
      <c r="E1061">
        <v>31.82</v>
      </c>
      <c r="F1061">
        <v>127.82</v>
      </c>
      <c r="I1061" s="61">
        <v>43622</v>
      </c>
      <c r="J1061" s="57">
        <f t="shared" si="137"/>
        <v>1.7679708431296608E-2</v>
      </c>
      <c r="K1061" s="57">
        <f t="shared" si="137"/>
        <v>4.6207922004271276E-2</v>
      </c>
      <c r="L1061" s="57">
        <f t="shared" si="137"/>
        <v>2.5428299117488829E-2</v>
      </c>
      <c r="M1061" s="57">
        <f t="shared" si="137"/>
        <v>7.5704759563866755E-2</v>
      </c>
      <c r="N1061" s="57">
        <f t="shared" si="137"/>
        <v>1.569123461825921E-2</v>
      </c>
      <c r="O1061" s="57">
        <f t="shared" si="131"/>
        <v>3.5759837883116215E-2</v>
      </c>
      <c r="Y1061" s="61">
        <v>43622</v>
      </c>
      <c r="Z1061" s="57">
        <f t="shared" si="132"/>
        <v>1.5496974868676811E-2</v>
      </c>
      <c r="AA1061" s="57">
        <f t="shared" si="133"/>
        <v>4.419570644112867E-2</v>
      </c>
      <c r="AB1061" s="57">
        <f t="shared" si="134"/>
        <v>2.5107226540149085E-2</v>
      </c>
      <c r="AC1061" s="57">
        <f t="shared" si="135"/>
        <v>7.4225973671801754E-2</v>
      </c>
      <c r="AD1061" s="57">
        <f t="shared" si="136"/>
        <v>1.4711876577026764E-2</v>
      </c>
    </row>
    <row r="1062" spans="1:30" x14ac:dyDescent="0.35">
      <c r="A1062" s="61">
        <v>43621</v>
      </c>
      <c r="B1062">
        <v>35.32</v>
      </c>
      <c r="C1062">
        <v>13.11</v>
      </c>
      <c r="D1062">
        <v>117.65</v>
      </c>
      <c r="E1062">
        <v>29.5</v>
      </c>
      <c r="F1062">
        <v>125.83</v>
      </c>
      <c r="I1062" s="61">
        <v>43621</v>
      </c>
      <c r="J1062" s="57">
        <f t="shared" si="137"/>
        <v>-1.2100893404257381E-2</v>
      </c>
      <c r="K1062" s="57">
        <f t="shared" si="137"/>
        <v>1.5373092917057303E-2</v>
      </c>
      <c r="L1062" s="57">
        <f t="shared" si="137"/>
        <v>2.9793595139418544E-3</v>
      </c>
      <c r="M1062" s="57">
        <f t="shared" si="137"/>
        <v>-2.3700705186116772E-3</v>
      </c>
      <c r="N1062" s="57">
        <f t="shared" si="137"/>
        <v>2.1447466547576923E-2</v>
      </c>
      <c r="O1062" s="57">
        <f t="shared" si="131"/>
        <v>6.6487602349582248E-3</v>
      </c>
      <c r="Y1062" s="61">
        <v>43621</v>
      </c>
      <c r="Z1062" s="57">
        <f t="shared" si="132"/>
        <v>-1.428362696687718E-2</v>
      </c>
      <c r="AA1062" s="57">
        <f t="shared" si="133"/>
        <v>1.3360877353914695E-2</v>
      </c>
      <c r="AB1062" s="57">
        <f t="shared" si="134"/>
        <v>2.6582869366021094E-3</v>
      </c>
      <c r="AC1062" s="57">
        <f t="shared" si="135"/>
        <v>-3.8488564106766762E-3</v>
      </c>
      <c r="AD1062" s="57">
        <f t="shared" si="136"/>
        <v>2.0468108506344479E-2</v>
      </c>
    </row>
    <row r="1063" spans="1:30" x14ac:dyDescent="0.35">
      <c r="A1063" s="61">
        <v>43620</v>
      </c>
      <c r="B1063">
        <v>35.75</v>
      </c>
      <c r="C1063">
        <v>12.91</v>
      </c>
      <c r="D1063">
        <v>117.3</v>
      </c>
      <c r="E1063">
        <v>29.57</v>
      </c>
      <c r="F1063">
        <v>123.16</v>
      </c>
      <c r="I1063" s="61">
        <v>43620</v>
      </c>
      <c r="J1063" s="57">
        <f t="shared" si="137"/>
        <v>6.6498482565779046E-2</v>
      </c>
      <c r="K1063" s="57">
        <f t="shared" si="137"/>
        <v>7.8945968748726336E-2</v>
      </c>
      <c r="L1063" s="57">
        <f t="shared" si="137"/>
        <v>1.1230775165644994E-2</v>
      </c>
      <c r="M1063" s="57">
        <f t="shared" si="137"/>
        <v>6.9669461499230229E-2</v>
      </c>
      <c r="N1063" s="57">
        <f t="shared" si="137"/>
        <v>2.7326803287390275E-2</v>
      </c>
      <c r="O1063" s="57">
        <f t="shared" si="131"/>
        <v>5.9270563656665699E-2</v>
      </c>
      <c r="Y1063" s="61">
        <v>43620</v>
      </c>
      <c r="Z1063" s="57">
        <f t="shared" si="132"/>
        <v>6.4315749003159242E-2</v>
      </c>
      <c r="AA1063" s="57">
        <f t="shared" si="133"/>
        <v>7.6933753185583723E-2</v>
      </c>
      <c r="AB1063" s="57">
        <f t="shared" si="134"/>
        <v>1.0909702588305249E-2</v>
      </c>
      <c r="AC1063" s="57">
        <f t="shared" si="135"/>
        <v>6.8190675607165227E-2</v>
      </c>
      <c r="AD1063" s="57">
        <f t="shared" si="136"/>
        <v>2.6347445246157831E-2</v>
      </c>
    </row>
    <row r="1064" spans="1:30" x14ac:dyDescent="0.35">
      <c r="A1064" s="61">
        <v>43619</v>
      </c>
      <c r="B1064">
        <v>33.450000000000003</v>
      </c>
      <c r="C1064">
        <v>11.93</v>
      </c>
      <c r="D1064">
        <v>115.99</v>
      </c>
      <c r="E1064">
        <v>27.58</v>
      </c>
      <c r="F1064">
        <v>119.84</v>
      </c>
      <c r="I1064" s="61">
        <v>43619</v>
      </c>
      <c r="J1064" s="57">
        <f t="shared" si="137"/>
        <v>-1.2477880255442716E-2</v>
      </c>
      <c r="K1064" s="57">
        <f t="shared" si="137"/>
        <v>-3.3789782367417052E-2</v>
      </c>
      <c r="L1064" s="57">
        <f t="shared" si="137"/>
        <v>1.862218798403624E-2</v>
      </c>
      <c r="M1064" s="57">
        <f t="shared" si="137"/>
        <v>6.1829620504611571E-3</v>
      </c>
      <c r="N1064" s="57">
        <f t="shared" si="137"/>
        <v>-3.1540065070202565E-2</v>
      </c>
      <c r="O1064" s="57">
        <f t="shared" si="131"/>
        <v>-1.6354563875378741E-2</v>
      </c>
      <c r="Y1064" s="61">
        <v>43619</v>
      </c>
      <c r="Z1064" s="57">
        <f t="shared" si="132"/>
        <v>-1.4660613818062513E-2</v>
      </c>
      <c r="AA1064" s="57">
        <f t="shared" si="133"/>
        <v>-3.5801997930559659E-2</v>
      </c>
      <c r="AB1064" s="57">
        <f t="shared" si="134"/>
        <v>1.8301115406696496E-2</v>
      </c>
      <c r="AC1064" s="57">
        <f t="shared" si="135"/>
        <v>4.7041761583961582E-3</v>
      </c>
      <c r="AD1064" s="57">
        <f t="shared" si="136"/>
        <v>-3.2519423111435013E-2</v>
      </c>
    </row>
    <row r="1065" spans="1:30" x14ac:dyDescent="0.35">
      <c r="A1065" s="61">
        <v>43616</v>
      </c>
      <c r="B1065">
        <v>33.869999999999997</v>
      </c>
      <c r="C1065">
        <v>12.34</v>
      </c>
      <c r="D1065">
        <v>113.85</v>
      </c>
      <c r="E1065">
        <v>27.41</v>
      </c>
      <c r="F1065">
        <v>123.68</v>
      </c>
      <c r="I1065" s="61">
        <v>43616</v>
      </c>
      <c r="J1065" s="57">
        <f t="shared" si="137"/>
        <v>-2.6512842096456709E-2</v>
      </c>
      <c r="K1065" s="57">
        <f t="shared" si="137"/>
        <v>-1.6874647100551258E-2</v>
      </c>
      <c r="L1065" s="57">
        <f t="shared" si="137"/>
        <v>-1.3349236318994779E-2</v>
      </c>
      <c r="M1065" s="57">
        <f t="shared" si="137"/>
        <v>-2.2367454862002555E-2</v>
      </c>
      <c r="N1065" s="57">
        <f t="shared" si="137"/>
        <v>-1.6439165765977936E-2</v>
      </c>
      <c r="O1065" s="57">
        <f t="shared" si="131"/>
        <v>-1.8209138589774656E-2</v>
      </c>
      <c r="Y1065" s="61">
        <v>43616</v>
      </c>
      <c r="Z1065" s="57">
        <f t="shared" si="132"/>
        <v>-2.8695575659076506E-2</v>
      </c>
      <c r="AA1065" s="57">
        <f t="shared" si="133"/>
        <v>-1.8886862663693868E-2</v>
      </c>
      <c r="AB1065" s="57">
        <f t="shared" si="134"/>
        <v>-1.3670308896334525E-2</v>
      </c>
      <c r="AC1065" s="57">
        <f t="shared" si="135"/>
        <v>-2.3846240754067553E-2</v>
      </c>
      <c r="AD1065" s="57">
        <f t="shared" si="136"/>
        <v>-1.741852380721038E-2</v>
      </c>
    </row>
    <row r="1066" spans="1:30" x14ac:dyDescent="0.35">
      <c r="A1066" s="61">
        <v>43615</v>
      </c>
      <c r="B1066">
        <v>34.78</v>
      </c>
      <c r="C1066">
        <v>12.55</v>
      </c>
      <c r="D1066">
        <v>115.38</v>
      </c>
      <c r="E1066">
        <v>28.03</v>
      </c>
      <c r="F1066">
        <v>125.73</v>
      </c>
      <c r="I1066" s="61">
        <v>43615</v>
      </c>
      <c r="J1066" s="57">
        <f t="shared" si="137"/>
        <v>-8.8736806689868417E-3</v>
      </c>
      <c r="K1066" s="57">
        <f t="shared" si="137"/>
        <v>-8.7267511382371956E-3</v>
      </c>
      <c r="L1066" s="57">
        <f t="shared" si="137"/>
        <v>-1.1975159258880137E-2</v>
      </c>
      <c r="M1066" s="57">
        <f t="shared" si="137"/>
        <v>-2.1382759394553722E-3</v>
      </c>
      <c r="N1066" s="57">
        <f t="shared" si="137"/>
        <v>6.3031285396660044E-3</v>
      </c>
      <c r="O1066" s="57">
        <f t="shared" si="131"/>
        <v>-8.7596737441219177E-3</v>
      </c>
      <c r="Y1066" s="61">
        <v>43615</v>
      </c>
      <c r="Z1066" s="57">
        <f t="shared" si="132"/>
        <v>-1.1056414231606641E-2</v>
      </c>
      <c r="AA1066" s="57">
        <f t="shared" si="133"/>
        <v>-1.0738966701379804E-2</v>
      </c>
      <c r="AB1066" s="57">
        <f t="shared" si="134"/>
        <v>-1.2296231836219883E-2</v>
      </c>
      <c r="AC1066" s="57">
        <f t="shared" si="135"/>
        <v>-3.6170618315203712E-3</v>
      </c>
      <c r="AD1066" s="57">
        <f t="shared" si="136"/>
        <v>5.3237704984335594E-3</v>
      </c>
    </row>
    <row r="1067" spans="1:30" x14ac:dyDescent="0.35">
      <c r="A1067" s="61">
        <v>43614</v>
      </c>
      <c r="B1067">
        <v>35.090000000000003</v>
      </c>
      <c r="C1067">
        <v>12.66</v>
      </c>
      <c r="D1067">
        <v>116.77</v>
      </c>
      <c r="E1067">
        <v>28.09</v>
      </c>
      <c r="F1067">
        <v>124.94</v>
      </c>
      <c r="I1067" s="61">
        <v>43614</v>
      </c>
      <c r="J1067" s="57">
        <f t="shared" si="137"/>
        <v>-2.0869341721738526E-2</v>
      </c>
      <c r="K1067" s="57">
        <f t="shared" si="137"/>
        <v>6.3391654437356757E-3</v>
      </c>
      <c r="L1067" s="57">
        <f t="shared" si="137"/>
        <v>-1.3102110177947955E-2</v>
      </c>
      <c r="M1067" s="57">
        <f t="shared" si="137"/>
        <v>-3.2916136920386321E-2</v>
      </c>
      <c r="N1067" s="57">
        <f t="shared" si="137"/>
        <v>-9.7173205893590353E-3</v>
      </c>
      <c r="O1067" s="57">
        <f t="shared" si="131"/>
        <v>-5.3644180240393375E-3</v>
      </c>
      <c r="Y1067" s="61">
        <v>43614</v>
      </c>
      <c r="Z1067" s="57">
        <f t="shared" si="132"/>
        <v>-2.3052075284358323E-2</v>
      </c>
      <c r="AA1067" s="57">
        <f t="shared" si="133"/>
        <v>4.3269498805930673E-3</v>
      </c>
      <c r="AB1067" s="57">
        <f t="shared" si="134"/>
        <v>-1.3423182755287701E-2</v>
      </c>
      <c r="AC1067" s="57">
        <f t="shared" si="135"/>
        <v>-3.4394922812451323E-2</v>
      </c>
      <c r="AD1067" s="57">
        <f t="shared" si="136"/>
        <v>-1.0696678630591481E-2</v>
      </c>
    </row>
    <row r="1068" spans="1:30" x14ac:dyDescent="0.35">
      <c r="A1068" s="61">
        <v>43613</v>
      </c>
      <c r="B1068">
        <v>35.83</v>
      </c>
      <c r="C1068">
        <v>12.58</v>
      </c>
      <c r="D1068">
        <v>118.31</v>
      </c>
      <c r="E1068">
        <v>29.03</v>
      </c>
      <c r="F1068">
        <v>126.16</v>
      </c>
      <c r="I1068" s="61">
        <v>43613</v>
      </c>
      <c r="J1068" s="57">
        <f t="shared" si="137"/>
        <v>-1.2756689908116511E-2</v>
      </c>
      <c r="K1068" s="57">
        <f t="shared" si="137"/>
        <v>-1.0280833929068239E-2</v>
      </c>
      <c r="L1068" s="57">
        <f t="shared" si="137"/>
        <v>-3.3752457998711028E-3</v>
      </c>
      <c r="M1068" s="57">
        <f t="shared" si="137"/>
        <v>9.3451763053053055E-2</v>
      </c>
      <c r="N1068" s="57">
        <f t="shared" si="137"/>
        <v>-6.3391444278119232E-4</v>
      </c>
      <c r="O1068" s="57">
        <f t="shared" si="131"/>
        <v>-5.4420299175572864E-3</v>
      </c>
      <c r="Y1068" s="61">
        <v>43613</v>
      </c>
      <c r="Z1068" s="57">
        <f t="shared" si="132"/>
        <v>-1.4939423470736308E-2</v>
      </c>
      <c r="AA1068" s="57">
        <f t="shared" si="133"/>
        <v>-1.2293049492210847E-2</v>
      </c>
      <c r="AB1068" s="57">
        <f t="shared" si="134"/>
        <v>-3.6963183772108477E-3</v>
      </c>
      <c r="AC1068" s="57">
        <f t="shared" si="135"/>
        <v>9.1972977160988054E-2</v>
      </c>
      <c r="AD1068" s="57">
        <f t="shared" si="136"/>
        <v>-1.6132724840136376E-3</v>
      </c>
    </row>
    <row r="1069" spans="1:30" x14ac:dyDescent="0.35">
      <c r="A1069" s="61">
        <v>43609</v>
      </c>
      <c r="B1069">
        <v>36.29</v>
      </c>
      <c r="C1069">
        <v>12.71</v>
      </c>
      <c r="D1069">
        <v>118.71</v>
      </c>
      <c r="E1069">
        <v>26.44</v>
      </c>
      <c r="F1069">
        <v>126.24</v>
      </c>
      <c r="I1069" s="61">
        <v>43609</v>
      </c>
      <c r="J1069" s="57">
        <f t="shared" si="137"/>
        <v>-1.4770509231994996E-2</v>
      </c>
      <c r="K1069" s="57">
        <f t="shared" si="137"/>
        <v>-2.4865305935391008E-2</v>
      </c>
      <c r="L1069" s="57">
        <f t="shared" si="137"/>
        <v>7.1012218269645017E-3</v>
      </c>
      <c r="M1069" s="57">
        <f t="shared" si="137"/>
        <v>3.0303053491790633E-3</v>
      </c>
      <c r="N1069" s="57">
        <f t="shared" si="137"/>
        <v>4.7539815490059602E-4</v>
      </c>
      <c r="O1069" s="57">
        <f t="shared" si="131"/>
        <v>-1.3902041981384469E-2</v>
      </c>
      <c r="Y1069" s="61">
        <v>43609</v>
      </c>
      <c r="Z1069" s="57">
        <f t="shared" si="132"/>
        <v>-1.6953242794614794E-2</v>
      </c>
      <c r="AA1069" s="57">
        <f t="shared" si="133"/>
        <v>-2.6877521498533619E-2</v>
      </c>
      <c r="AB1069" s="57">
        <f t="shared" si="134"/>
        <v>6.7801492496247567E-3</v>
      </c>
      <c r="AC1069" s="57">
        <f t="shared" si="135"/>
        <v>1.5515194571140642E-3</v>
      </c>
      <c r="AD1069" s="57">
        <f t="shared" si="136"/>
        <v>-5.0395988633184928E-4</v>
      </c>
    </row>
    <row r="1070" spans="1:30" x14ac:dyDescent="0.35">
      <c r="A1070" s="61">
        <v>43608</v>
      </c>
      <c r="B1070">
        <v>36.83</v>
      </c>
      <c r="C1070">
        <v>13.03</v>
      </c>
      <c r="D1070">
        <v>117.87</v>
      </c>
      <c r="E1070">
        <v>26.36</v>
      </c>
      <c r="F1070">
        <v>126.18</v>
      </c>
      <c r="I1070" s="61">
        <v>43608</v>
      </c>
      <c r="J1070" s="57">
        <f t="shared" si="137"/>
        <v>-3.2588353850720883E-2</v>
      </c>
      <c r="K1070" s="57">
        <f t="shared" si="137"/>
        <v>1.3910579795524895E-2</v>
      </c>
      <c r="L1070" s="57">
        <f t="shared" si="137"/>
        <v>-2.264817489074129E-2</v>
      </c>
      <c r="M1070" s="57">
        <f t="shared" si="137"/>
        <v>-3.9060200680387958E-2</v>
      </c>
      <c r="N1070" s="57">
        <f t="shared" si="137"/>
        <v>-1.1739350889595974E-2</v>
      </c>
      <c r="O1070" s="57">
        <f t="shared" si="131"/>
        <v>-6.3023540049049146E-3</v>
      </c>
      <c r="Y1070" s="61">
        <v>43608</v>
      </c>
      <c r="Z1070" s="57">
        <f t="shared" si="132"/>
        <v>-3.477108741334068E-2</v>
      </c>
      <c r="AA1070" s="57">
        <f t="shared" si="133"/>
        <v>1.1898364232382287E-2</v>
      </c>
      <c r="AB1070" s="57">
        <f t="shared" si="134"/>
        <v>-2.2969247468081034E-2</v>
      </c>
      <c r="AC1070" s="57">
        <f t="shared" si="135"/>
        <v>-4.0538986572452959E-2</v>
      </c>
      <c r="AD1070" s="57">
        <f t="shared" si="136"/>
        <v>-1.271870893082842E-2</v>
      </c>
    </row>
    <row r="1071" spans="1:30" x14ac:dyDescent="0.35">
      <c r="A1071" s="61">
        <v>43607</v>
      </c>
      <c r="B1071">
        <v>38.049999999999997</v>
      </c>
      <c r="C1071">
        <v>12.85</v>
      </c>
      <c r="D1071">
        <v>120.57</v>
      </c>
      <c r="E1071">
        <v>27.41</v>
      </c>
      <c r="F1071">
        <v>127.67</v>
      </c>
      <c r="I1071" s="61">
        <v>43607</v>
      </c>
      <c r="J1071" s="57">
        <f t="shared" si="137"/>
        <v>-1.8745667375143115E-2</v>
      </c>
      <c r="K1071" s="57">
        <f t="shared" si="137"/>
        <v>-6.1859839394629419E-2</v>
      </c>
      <c r="L1071" s="57">
        <f t="shared" si="137"/>
        <v>-6.3660253849323872E-3</v>
      </c>
      <c r="M1071" s="57">
        <f t="shared" si="137"/>
        <v>2.1913814467040657E-3</v>
      </c>
      <c r="N1071" s="57">
        <f t="shared" si="137"/>
        <v>6.0494351119174334E-3</v>
      </c>
      <c r="O1071" s="57">
        <f t="shared" si="131"/>
        <v>-3.6322971781094539E-2</v>
      </c>
      <c r="Y1071" s="61">
        <v>43607</v>
      </c>
      <c r="Z1071" s="57">
        <f t="shared" si="132"/>
        <v>-2.0928400937762912E-2</v>
      </c>
      <c r="AA1071" s="57">
        <f t="shared" si="133"/>
        <v>-6.3872054957772026E-2</v>
      </c>
      <c r="AB1071" s="57">
        <f t="shared" si="134"/>
        <v>-6.6870979622721321E-3</v>
      </c>
      <c r="AC1071" s="57">
        <f t="shared" si="135"/>
        <v>7.1259555463906656E-4</v>
      </c>
      <c r="AD1071" s="57">
        <f t="shared" si="136"/>
        <v>5.0700770706849883E-3</v>
      </c>
    </row>
    <row r="1072" spans="1:30" x14ac:dyDescent="0.35">
      <c r="A1072" s="61">
        <v>43606</v>
      </c>
      <c r="B1072">
        <v>38.770000000000003</v>
      </c>
      <c r="C1072">
        <v>13.67</v>
      </c>
      <c r="D1072">
        <v>121.34</v>
      </c>
      <c r="E1072">
        <v>27.35</v>
      </c>
      <c r="F1072">
        <v>126.9</v>
      </c>
      <c r="I1072" s="61">
        <v>43606</v>
      </c>
      <c r="J1072" s="57">
        <f t="shared" si="137"/>
        <v>2.1640787175969834E-2</v>
      </c>
      <c r="K1072" s="57">
        <f t="shared" si="137"/>
        <v>-1.4619885644992772E-3</v>
      </c>
      <c r="L1072" s="57">
        <f t="shared" si="137"/>
        <v>4.1291659956804458E-3</v>
      </c>
      <c r="M1072" s="57">
        <f t="shared" si="137"/>
        <v>2.4802307820567249E-2</v>
      </c>
      <c r="N1072" s="57">
        <f t="shared" si="137"/>
        <v>5.3729585642485504E-3</v>
      </c>
      <c r="O1072" s="57">
        <f t="shared" si="131"/>
        <v>5.5741625010848764E-3</v>
      </c>
      <c r="Y1072" s="61">
        <v>43606</v>
      </c>
      <c r="Z1072" s="57">
        <f t="shared" si="132"/>
        <v>1.9458053613350037E-2</v>
      </c>
      <c r="AA1072" s="57">
        <f t="shared" si="133"/>
        <v>-3.474204127641886E-3</v>
      </c>
      <c r="AB1072" s="57">
        <f t="shared" si="134"/>
        <v>3.8080934183407009E-3</v>
      </c>
      <c r="AC1072" s="57">
        <f t="shared" si="135"/>
        <v>2.3323521928502251E-2</v>
      </c>
      <c r="AD1072" s="57">
        <f t="shared" si="136"/>
        <v>4.3936005230161054E-3</v>
      </c>
    </row>
    <row r="1073" spans="1:30" x14ac:dyDescent="0.35">
      <c r="A1073" s="61">
        <v>43605</v>
      </c>
      <c r="B1073">
        <v>37.94</v>
      </c>
      <c r="C1073">
        <v>13.69</v>
      </c>
      <c r="D1073">
        <v>120.84</v>
      </c>
      <c r="E1073">
        <v>26.68</v>
      </c>
      <c r="F1073">
        <v>126.22</v>
      </c>
      <c r="I1073" s="61">
        <v>43605</v>
      </c>
      <c r="J1073" s="57">
        <f t="shared" si="137"/>
        <v>-3.088347171545304E-2</v>
      </c>
      <c r="K1073" s="57">
        <f t="shared" si="137"/>
        <v>-2.7379231825940219E-2</v>
      </c>
      <c r="L1073" s="57">
        <f t="shared" si="137"/>
        <v>2.6516422563708703E-3</v>
      </c>
      <c r="M1073" s="57">
        <f t="shared" si="137"/>
        <v>-3.0271783625102678E-2</v>
      </c>
      <c r="N1073" s="57">
        <f t="shared" si="137"/>
        <v>-1.4550573281886902E-2</v>
      </c>
      <c r="O1073" s="57">
        <f t="shared" si="131"/>
        <v>-2.1051879793936485E-2</v>
      </c>
      <c r="Y1073" s="61">
        <v>43605</v>
      </c>
      <c r="Z1073" s="57">
        <f t="shared" si="132"/>
        <v>-3.3066205278072837E-2</v>
      </c>
      <c r="AA1073" s="57">
        <f t="shared" si="133"/>
        <v>-2.939144738908283E-2</v>
      </c>
      <c r="AB1073" s="57">
        <f t="shared" si="134"/>
        <v>2.3305696790311254E-3</v>
      </c>
      <c r="AC1073" s="57">
        <f t="shared" si="135"/>
        <v>-3.1750569517167676E-2</v>
      </c>
      <c r="AD1073" s="57">
        <f t="shared" si="136"/>
        <v>-1.5529931323119348E-2</v>
      </c>
    </row>
    <row r="1074" spans="1:30" x14ac:dyDescent="0.35">
      <c r="A1074" s="61">
        <v>43602</v>
      </c>
      <c r="B1074">
        <v>39.130000000000003</v>
      </c>
      <c r="C1074">
        <v>14.07</v>
      </c>
      <c r="D1074">
        <v>120.52</v>
      </c>
      <c r="E1074">
        <v>27.5</v>
      </c>
      <c r="F1074">
        <v>128.07</v>
      </c>
      <c r="I1074" s="61">
        <v>43602</v>
      </c>
      <c r="J1074" s="57">
        <f t="shared" si="137"/>
        <v>-2.3239237292047007E-2</v>
      </c>
      <c r="K1074" s="57">
        <f t="shared" si="137"/>
        <v>-7.8565481307242072E-2</v>
      </c>
      <c r="L1074" s="57">
        <f t="shared" si="137"/>
        <v>-2.3205712386140656E-3</v>
      </c>
      <c r="M1074" s="57">
        <f t="shared" si="137"/>
        <v>-1.8375584599491651E-2</v>
      </c>
      <c r="N1074" s="57">
        <f t="shared" si="137"/>
        <v>-6.6926319847659911E-3</v>
      </c>
      <c r="O1074" s="57">
        <f t="shared" si="131"/>
        <v>-4.5918426591166489E-2</v>
      </c>
      <c r="Y1074" s="61">
        <v>43602</v>
      </c>
      <c r="Z1074" s="57">
        <f t="shared" si="132"/>
        <v>-2.5421970854666805E-2</v>
      </c>
      <c r="AA1074" s="57">
        <f t="shared" si="133"/>
        <v>-8.0577696870384685E-2</v>
      </c>
      <c r="AB1074" s="57">
        <f t="shared" si="134"/>
        <v>-2.6416438159538105E-3</v>
      </c>
      <c r="AC1074" s="57">
        <f t="shared" si="135"/>
        <v>-1.9854370491556649E-2</v>
      </c>
      <c r="AD1074" s="57">
        <f t="shared" si="136"/>
        <v>-7.6719900259984361E-3</v>
      </c>
    </row>
    <row r="1075" spans="1:30" x14ac:dyDescent="0.35">
      <c r="A1075" s="61">
        <v>43601</v>
      </c>
      <c r="B1075">
        <v>40.049999999999997</v>
      </c>
      <c r="C1075">
        <v>15.22</v>
      </c>
      <c r="D1075">
        <v>120.8</v>
      </c>
      <c r="E1075">
        <v>28.01</v>
      </c>
      <c r="F1075">
        <v>128.93</v>
      </c>
      <c r="I1075" s="61">
        <v>43601</v>
      </c>
      <c r="J1075" s="57">
        <f t="shared" si="137"/>
        <v>3.7523496185503718E-3</v>
      </c>
      <c r="K1075" s="57">
        <f t="shared" si="137"/>
        <v>-1.564569072573611E-2</v>
      </c>
      <c r="L1075" s="57">
        <f t="shared" si="137"/>
        <v>-1.1031642294274158E-2</v>
      </c>
      <c r="M1075" s="57">
        <f t="shared" si="137"/>
        <v>1.5470716906861534E-2</v>
      </c>
      <c r="N1075" s="57">
        <f t="shared" si="137"/>
        <v>2.2828996908836954E-2</v>
      </c>
      <c r="O1075" s="57">
        <f t="shared" si="131"/>
        <v>-8.3599410361247743E-3</v>
      </c>
      <c r="Y1075" s="61">
        <v>43601</v>
      </c>
      <c r="Z1075" s="57">
        <f t="shared" si="132"/>
        <v>1.5696160559305738E-3</v>
      </c>
      <c r="AA1075" s="57">
        <f t="shared" si="133"/>
        <v>-1.7657906288878721E-2</v>
      </c>
      <c r="AB1075" s="57">
        <f t="shared" si="134"/>
        <v>-1.1352714871613904E-2</v>
      </c>
      <c r="AC1075" s="57">
        <f t="shared" si="135"/>
        <v>1.3991931014796535E-2</v>
      </c>
      <c r="AD1075" s="57">
        <f t="shared" si="136"/>
        <v>2.184963886760451E-2</v>
      </c>
    </row>
    <row r="1076" spans="1:30" x14ac:dyDescent="0.35">
      <c r="A1076" s="61">
        <v>43600</v>
      </c>
      <c r="B1076">
        <v>39.9</v>
      </c>
      <c r="C1076">
        <v>15.46</v>
      </c>
      <c r="D1076">
        <v>122.14</v>
      </c>
      <c r="E1076">
        <v>27.58</v>
      </c>
      <c r="F1076">
        <v>126.02</v>
      </c>
      <c r="I1076" s="61">
        <v>43600</v>
      </c>
      <c r="J1076" s="57">
        <f t="shared" si="137"/>
        <v>-1.5172533318781403E-2</v>
      </c>
      <c r="K1076" s="57">
        <f t="shared" si="137"/>
        <v>-1.938611269501298E-3</v>
      </c>
      <c r="L1076" s="57">
        <f t="shared" si="137"/>
        <v>4.1020649858248539E-3</v>
      </c>
      <c r="M1076" s="57">
        <f t="shared" si="137"/>
        <v>9.4718376625663424E-3</v>
      </c>
      <c r="N1076" s="57">
        <f t="shared" si="137"/>
        <v>1.0289223376291675E-2</v>
      </c>
      <c r="O1076" s="57">
        <f t="shared" si="131"/>
        <v>-2.4798377865402773E-3</v>
      </c>
      <c r="Y1076" s="61">
        <v>43600</v>
      </c>
      <c r="Z1076" s="57">
        <f t="shared" si="132"/>
        <v>-1.73552668814012E-2</v>
      </c>
      <c r="AA1076" s="57">
        <f t="shared" si="133"/>
        <v>-3.9508268326439071E-3</v>
      </c>
      <c r="AB1076" s="57">
        <f t="shared" si="134"/>
        <v>3.780992408485109E-3</v>
      </c>
      <c r="AC1076" s="57">
        <f t="shared" si="135"/>
        <v>7.9930517705013426E-3</v>
      </c>
      <c r="AD1076" s="57">
        <f t="shared" si="136"/>
        <v>9.3098653350592291E-3</v>
      </c>
    </row>
    <row r="1077" spans="1:30" x14ac:dyDescent="0.35">
      <c r="A1077" s="61">
        <v>43599</v>
      </c>
      <c r="B1077">
        <v>40.51</v>
      </c>
      <c r="C1077">
        <v>15.49</v>
      </c>
      <c r="D1077">
        <v>121.64</v>
      </c>
      <c r="E1077">
        <v>27.32</v>
      </c>
      <c r="F1077">
        <v>124.73</v>
      </c>
      <c r="I1077" s="61">
        <v>43599</v>
      </c>
      <c r="J1077" s="57">
        <f t="shared" si="137"/>
        <v>2.2467245580773773E-2</v>
      </c>
      <c r="K1077" s="57">
        <f t="shared" si="137"/>
        <v>2.3515126628512704E-2</v>
      </c>
      <c r="L1077" s="57">
        <f t="shared" si="137"/>
        <v>9.9141591956308627E-3</v>
      </c>
      <c r="M1077" s="57">
        <f t="shared" si="137"/>
        <v>4.0334070626701107E-2</v>
      </c>
      <c r="N1077" s="57">
        <f t="shared" si="137"/>
        <v>1.1125558162252035E-2</v>
      </c>
      <c r="O1077" s="57">
        <f t="shared" si="131"/>
        <v>2.0416015626879436E-2</v>
      </c>
      <c r="Y1077" s="61">
        <v>43599</v>
      </c>
      <c r="Z1077" s="57">
        <f t="shared" si="132"/>
        <v>2.0284512018153976E-2</v>
      </c>
      <c r="AA1077" s="57">
        <f t="shared" si="133"/>
        <v>2.1502911065370094E-2</v>
      </c>
      <c r="AB1077" s="57">
        <f t="shared" si="134"/>
        <v>9.5930866182911169E-3</v>
      </c>
      <c r="AC1077" s="57">
        <f t="shared" si="135"/>
        <v>3.8855284734636106E-2</v>
      </c>
      <c r="AD1077" s="57">
        <f t="shared" si="136"/>
        <v>1.0146200121019589E-2</v>
      </c>
    </row>
    <row r="1078" spans="1:30" x14ac:dyDescent="0.35">
      <c r="A1078" s="61">
        <v>43598</v>
      </c>
      <c r="B1078">
        <v>39.61</v>
      </c>
      <c r="C1078">
        <v>15.13</v>
      </c>
      <c r="D1078">
        <v>120.44</v>
      </c>
      <c r="E1078">
        <v>26.24</v>
      </c>
      <c r="F1078">
        <v>123.35</v>
      </c>
      <c r="I1078" s="61">
        <v>43598</v>
      </c>
      <c r="J1078" s="57">
        <f t="shared" si="137"/>
        <v>-6.33386094081409E-2</v>
      </c>
      <c r="K1078" s="57">
        <f t="shared" si="137"/>
        <v>-5.4032434426656527E-2</v>
      </c>
      <c r="L1078" s="57">
        <f t="shared" si="137"/>
        <v>-1.2787370547113087E-2</v>
      </c>
      <c r="M1078" s="57">
        <f t="shared" si="137"/>
        <v>-6.3489953289721276E-2</v>
      </c>
      <c r="N1078" s="57">
        <f t="shared" si="137"/>
        <v>-3.018434198666543E-2</v>
      </c>
      <c r="O1078" s="57">
        <f t="shared" si="131"/>
        <v>-4.6228430950520739E-2</v>
      </c>
      <c r="Y1078" s="61">
        <v>43598</v>
      </c>
      <c r="Z1078" s="57">
        <f t="shared" si="132"/>
        <v>-6.5521342970760704E-2</v>
      </c>
      <c r="AA1078" s="57">
        <f t="shared" si="133"/>
        <v>-5.6044649989799133E-2</v>
      </c>
      <c r="AB1078" s="57">
        <f t="shared" si="134"/>
        <v>-1.3108443124452833E-2</v>
      </c>
      <c r="AC1078" s="57">
        <f t="shared" si="135"/>
        <v>-6.4968739181786278E-2</v>
      </c>
      <c r="AD1078" s="57">
        <f t="shared" si="136"/>
        <v>-3.1163700027897874E-2</v>
      </c>
    </row>
    <row r="1079" spans="1:30" x14ac:dyDescent="0.35">
      <c r="A1079" s="61">
        <v>43595</v>
      </c>
      <c r="B1079">
        <v>42.2</v>
      </c>
      <c r="C1079">
        <v>15.97</v>
      </c>
      <c r="D1079">
        <v>121.99</v>
      </c>
      <c r="E1079">
        <v>27.96</v>
      </c>
      <c r="F1079">
        <v>127.13</v>
      </c>
      <c r="I1079" s="61">
        <v>43595</v>
      </c>
      <c r="J1079" s="57">
        <f t="shared" si="137"/>
        <v>-8.2596339774169206E-3</v>
      </c>
      <c r="K1079" s="57">
        <f t="shared" si="137"/>
        <v>-9.9689299101963138E-3</v>
      </c>
      <c r="L1079" s="57">
        <f t="shared" si="137"/>
        <v>6.5795121802501725E-3</v>
      </c>
      <c r="M1079" s="57">
        <f t="shared" si="137"/>
        <v>2.7190364570454567E-2</v>
      </c>
      <c r="N1079" s="57">
        <f t="shared" si="137"/>
        <v>1.2904426390192522E-2</v>
      </c>
      <c r="O1079" s="57">
        <f t="shared" si="131"/>
        <v>-3.9189346770738967E-3</v>
      </c>
      <c r="Y1079" s="61">
        <v>43595</v>
      </c>
      <c r="Z1079" s="57">
        <f t="shared" si="132"/>
        <v>-1.0442367540036718E-2</v>
      </c>
      <c r="AA1079" s="57">
        <f t="shared" si="133"/>
        <v>-1.1981145473338922E-2</v>
      </c>
      <c r="AB1079" s="57">
        <f t="shared" si="134"/>
        <v>6.2584396029104275E-3</v>
      </c>
      <c r="AC1079" s="57">
        <f t="shared" si="135"/>
        <v>2.5711578678389569E-2</v>
      </c>
      <c r="AD1079" s="57">
        <f t="shared" si="136"/>
        <v>1.1925068348960077E-2</v>
      </c>
    </row>
    <row r="1080" spans="1:30" x14ac:dyDescent="0.35">
      <c r="A1080" s="61">
        <v>43594</v>
      </c>
      <c r="B1080">
        <v>42.55</v>
      </c>
      <c r="C1080">
        <v>16.13</v>
      </c>
      <c r="D1080">
        <v>121.19</v>
      </c>
      <c r="E1080">
        <v>27.21</v>
      </c>
      <c r="F1080">
        <v>125.5</v>
      </c>
      <c r="I1080" s="61">
        <v>43594</v>
      </c>
      <c r="J1080" s="57">
        <f t="shared" si="137"/>
        <v>-2.1621207233625494E-2</v>
      </c>
      <c r="K1080" s="57">
        <f t="shared" si="137"/>
        <v>-1.1710457398843528E-2</v>
      </c>
      <c r="L1080" s="57">
        <f t="shared" si="137"/>
        <v>3.0921228396182363E-2</v>
      </c>
      <c r="M1080" s="57">
        <f t="shared" si="137"/>
        <v>4.4198966981512855E-3</v>
      </c>
      <c r="N1080" s="57">
        <f t="shared" si="137"/>
        <v>-7.9678100516333109E-5</v>
      </c>
      <c r="O1080" s="57">
        <f t="shared" si="131"/>
        <v>-3.2693380473750875E-3</v>
      </c>
      <c r="Y1080" s="61">
        <v>43594</v>
      </c>
      <c r="Z1080" s="57">
        <f t="shared" si="132"/>
        <v>-2.3803940796245291E-2</v>
      </c>
      <c r="AA1080" s="57">
        <f t="shared" si="133"/>
        <v>-1.3722672961986137E-2</v>
      </c>
      <c r="AB1080" s="57">
        <f t="shared" si="134"/>
        <v>3.0600155818842619E-2</v>
      </c>
      <c r="AC1080" s="57">
        <f t="shared" si="135"/>
        <v>2.9411108060862865E-3</v>
      </c>
      <c r="AD1080" s="57">
        <f t="shared" si="136"/>
        <v>-1.0590361417487783E-3</v>
      </c>
    </row>
    <row r="1081" spans="1:30" x14ac:dyDescent="0.35">
      <c r="A1081" s="61">
        <v>43593</v>
      </c>
      <c r="B1081">
        <v>43.48</v>
      </c>
      <c r="C1081">
        <v>16.32</v>
      </c>
      <c r="D1081">
        <v>117.5</v>
      </c>
      <c r="E1081">
        <v>27.09</v>
      </c>
      <c r="F1081">
        <v>125.51</v>
      </c>
      <c r="I1081" s="61">
        <v>43593</v>
      </c>
      <c r="J1081" s="57">
        <f t="shared" si="137"/>
        <v>4.6104277147825598E-3</v>
      </c>
      <c r="K1081" s="57">
        <f t="shared" si="137"/>
        <v>-9.1491946535878655E-3</v>
      </c>
      <c r="L1081" s="57">
        <f t="shared" si="137"/>
        <v>-6.5318126788118519E-3</v>
      </c>
      <c r="M1081" s="57">
        <f t="shared" si="137"/>
        <v>1.600034134644112E-2</v>
      </c>
      <c r="N1081" s="57">
        <f t="shared" si="137"/>
        <v>-7.9671752422225481E-5</v>
      </c>
      <c r="O1081" s="57">
        <f t="shared" si="131"/>
        <v>-4.6323389753950327E-3</v>
      </c>
      <c r="Y1081" s="61">
        <v>43593</v>
      </c>
      <c r="Z1081" s="57">
        <f t="shared" si="132"/>
        <v>2.4276941521627618E-3</v>
      </c>
      <c r="AA1081" s="57">
        <f t="shared" si="133"/>
        <v>-1.1161410216730474E-2</v>
      </c>
      <c r="AB1081" s="57">
        <f t="shared" si="134"/>
        <v>-6.8528852561515969E-3</v>
      </c>
      <c r="AC1081" s="57">
        <f t="shared" si="135"/>
        <v>1.452155545437612E-2</v>
      </c>
      <c r="AD1081" s="57">
        <f t="shared" si="136"/>
        <v>-1.0590297936546708E-3</v>
      </c>
    </row>
    <row r="1082" spans="1:30" x14ac:dyDescent="0.35">
      <c r="A1082" s="61">
        <v>43592</v>
      </c>
      <c r="B1082">
        <v>43.28</v>
      </c>
      <c r="C1082">
        <v>16.47</v>
      </c>
      <c r="D1082">
        <v>118.27</v>
      </c>
      <c r="E1082">
        <v>26.66</v>
      </c>
      <c r="F1082">
        <v>125.52</v>
      </c>
      <c r="I1082" s="61">
        <v>43592</v>
      </c>
      <c r="J1082" s="57">
        <f t="shared" si="137"/>
        <v>-3.80825710472096E-2</v>
      </c>
      <c r="K1082" s="57">
        <f t="shared" si="137"/>
        <v>-3.2848578955679136E-2</v>
      </c>
      <c r="L1082" s="57">
        <f t="shared" si="137"/>
        <v>-1.0985761868799182E-3</v>
      </c>
      <c r="M1082" s="57">
        <f t="shared" si="137"/>
        <v>-2.8108359383605785E-2</v>
      </c>
      <c r="N1082" s="57">
        <f t="shared" si="137"/>
        <v>-2.073634438530304E-2</v>
      </c>
      <c r="O1082" s="57">
        <f t="shared" si="131"/>
        <v>-2.6255795996495353E-2</v>
      </c>
      <c r="Y1082" s="61">
        <v>43592</v>
      </c>
      <c r="Z1082" s="57">
        <f t="shared" si="132"/>
        <v>-4.0265304609829397E-2</v>
      </c>
      <c r="AA1082" s="57">
        <f t="shared" si="133"/>
        <v>-3.4860794518821743E-2</v>
      </c>
      <c r="AB1082" s="57">
        <f t="shared" si="134"/>
        <v>-1.4196487642196632E-3</v>
      </c>
      <c r="AC1082" s="57">
        <f t="shared" si="135"/>
        <v>-2.9587145275670784E-2</v>
      </c>
      <c r="AD1082" s="57">
        <f t="shared" si="136"/>
        <v>-2.1715702426535484E-2</v>
      </c>
    </row>
    <row r="1083" spans="1:30" x14ac:dyDescent="0.35">
      <c r="A1083" s="61">
        <v>43591</v>
      </c>
      <c r="B1083">
        <v>44.96</v>
      </c>
      <c r="C1083">
        <v>17.02</v>
      </c>
      <c r="D1083">
        <v>118.4</v>
      </c>
      <c r="E1083">
        <v>27.42</v>
      </c>
      <c r="F1083">
        <v>128.15</v>
      </c>
      <c r="I1083" s="61">
        <v>43591</v>
      </c>
      <c r="J1083" s="57">
        <f t="shared" si="137"/>
        <v>-1.7418586136094701E-2</v>
      </c>
      <c r="K1083" s="57">
        <f t="shared" si="137"/>
        <v>1.1757790890120365E-3</v>
      </c>
      <c r="L1083" s="57">
        <f t="shared" si="137"/>
        <v>9.589753976932203E-3</v>
      </c>
      <c r="M1083" s="57">
        <f t="shared" si="137"/>
        <v>-2.8758272290499567E-2</v>
      </c>
      <c r="N1083" s="57">
        <f t="shared" si="137"/>
        <v>-5.8354571350615796E-3</v>
      </c>
      <c r="O1083" s="57">
        <f t="shared" si="131"/>
        <v>-1.9486451271202086E-3</v>
      </c>
      <c r="Y1083" s="61">
        <v>43591</v>
      </c>
      <c r="Z1083" s="57">
        <f t="shared" si="132"/>
        <v>-1.9601319698714498E-2</v>
      </c>
      <c r="AA1083" s="57">
        <f t="shared" si="133"/>
        <v>-8.3643647413057234E-4</v>
      </c>
      <c r="AB1083" s="57">
        <f t="shared" si="134"/>
        <v>9.2686813995924572E-3</v>
      </c>
      <c r="AC1083" s="57">
        <f t="shared" si="135"/>
        <v>-3.0237058182564565E-2</v>
      </c>
      <c r="AD1083" s="57">
        <f t="shared" si="136"/>
        <v>-6.8148151762940246E-3</v>
      </c>
    </row>
    <row r="1084" spans="1:30" x14ac:dyDescent="0.35">
      <c r="A1084" s="61">
        <v>43588</v>
      </c>
      <c r="B1084">
        <v>45.75</v>
      </c>
      <c r="C1084">
        <v>17</v>
      </c>
      <c r="D1084">
        <v>117.27</v>
      </c>
      <c r="E1084">
        <v>28.22</v>
      </c>
      <c r="F1084">
        <v>128.9</v>
      </c>
      <c r="I1084" s="61">
        <v>43588</v>
      </c>
      <c r="J1084" s="57">
        <f t="shared" si="137"/>
        <v>-1.0922993986089273E-3</v>
      </c>
      <c r="K1084" s="57">
        <f t="shared" si="137"/>
        <v>4.3890422825269622E-2</v>
      </c>
      <c r="L1084" s="57">
        <f t="shared" si="137"/>
        <v>7.6182692444493076E-3</v>
      </c>
      <c r="M1084" s="57">
        <f t="shared" si="137"/>
        <v>-2.4774388888078622E-3</v>
      </c>
      <c r="N1084" s="57">
        <f t="shared" si="137"/>
        <v>2.1089723674602632E-2</v>
      </c>
      <c r="O1084" s="57">
        <f t="shared" si="131"/>
        <v>2.4364931629289693E-2</v>
      </c>
      <c r="Y1084" s="61">
        <v>43588</v>
      </c>
      <c r="Z1084" s="57">
        <f t="shared" si="132"/>
        <v>-3.2750329612287253E-3</v>
      </c>
      <c r="AA1084" s="57">
        <f t="shared" si="133"/>
        <v>4.1878207262127015E-2</v>
      </c>
      <c r="AB1084" s="57">
        <f t="shared" si="134"/>
        <v>7.2971966671095626E-3</v>
      </c>
      <c r="AC1084" s="57">
        <f t="shared" si="135"/>
        <v>-3.9562247808728615E-3</v>
      </c>
      <c r="AD1084" s="57">
        <f t="shared" si="136"/>
        <v>2.0110365633370188E-2</v>
      </c>
    </row>
    <row r="1085" spans="1:30" x14ac:dyDescent="0.35">
      <c r="A1085" s="61">
        <v>43587</v>
      </c>
      <c r="B1085">
        <v>45.8</v>
      </c>
      <c r="C1085">
        <v>16.27</v>
      </c>
      <c r="D1085">
        <v>116.38</v>
      </c>
      <c r="E1085">
        <v>28.29</v>
      </c>
      <c r="F1085">
        <v>126.21</v>
      </c>
      <c r="I1085" s="61">
        <v>43587</v>
      </c>
      <c r="J1085" s="57">
        <f t="shared" si="137"/>
        <v>1.4958483930335824E-2</v>
      </c>
      <c r="K1085" s="57">
        <f t="shared" si="137"/>
        <v>4.2052006975455136E-2</v>
      </c>
      <c r="L1085" s="57">
        <f t="shared" si="137"/>
        <v>-1.2212458029504146E-2</v>
      </c>
      <c r="M1085" s="57">
        <f t="shared" si="137"/>
        <v>5.373343306560794E-2</v>
      </c>
      <c r="N1085" s="57">
        <f t="shared" si="137"/>
        <v>-1.314513792110155E-2</v>
      </c>
      <c r="O1085" s="57">
        <f t="shared" si="131"/>
        <v>2.2996714596717264E-2</v>
      </c>
      <c r="Y1085" s="61">
        <v>43587</v>
      </c>
      <c r="Z1085" s="57">
        <f t="shared" si="132"/>
        <v>1.2775750367716027E-2</v>
      </c>
      <c r="AA1085" s="57">
        <f t="shared" si="133"/>
        <v>4.003979141231253E-2</v>
      </c>
      <c r="AB1085" s="57">
        <f t="shared" si="134"/>
        <v>-1.2533530606843892E-2</v>
      </c>
      <c r="AC1085" s="57">
        <f t="shared" si="135"/>
        <v>5.2254647173542938E-2</v>
      </c>
      <c r="AD1085" s="57">
        <f t="shared" si="136"/>
        <v>-1.4124495962333996E-2</v>
      </c>
    </row>
    <row r="1086" spans="1:30" x14ac:dyDescent="0.35">
      <c r="A1086" s="61">
        <v>43586</v>
      </c>
      <c r="B1086">
        <v>45.12</v>
      </c>
      <c r="C1086">
        <v>15.6</v>
      </c>
      <c r="D1086">
        <v>117.81</v>
      </c>
      <c r="E1086">
        <v>26.81</v>
      </c>
      <c r="F1086">
        <v>127.88</v>
      </c>
      <c r="I1086" s="61">
        <v>43586</v>
      </c>
      <c r="J1086" s="57">
        <f t="shared" si="137"/>
        <v>-2.8770629561317212E-3</v>
      </c>
      <c r="K1086" s="57">
        <f t="shared" si="137"/>
        <v>-1.9676928094204165E-2</v>
      </c>
      <c r="L1086" s="57">
        <f t="shared" si="137"/>
        <v>-1.8918460565669117E-2</v>
      </c>
      <c r="M1086" s="57">
        <f t="shared" si="137"/>
        <v>-3.0127186687457255E-2</v>
      </c>
      <c r="N1086" s="57">
        <f t="shared" si="137"/>
        <v>-2.1046892650689937E-2</v>
      </c>
      <c r="O1086" s="57">
        <f t="shared" si="131"/>
        <v>-1.6500722867420884E-2</v>
      </c>
      <c r="Y1086" s="61">
        <v>43586</v>
      </c>
      <c r="Z1086" s="57">
        <f t="shared" si="132"/>
        <v>-5.0597965187515193E-3</v>
      </c>
      <c r="AA1086" s="57">
        <f t="shared" si="133"/>
        <v>-2.1689143657346775E-2</v>
      </c>
      <c r="AB1086" s="57">
        <f t="shared" si="134"/>
        <v>-1.9239533143008861E-2</v>
      </c>
      <c r="AC1086" s="57">
        <f t="shared" si="135"/>
        <v>-3.1605972579522253E-2</v>
      </c>
      <c r="AD1086" s="57">
        <f t="shared" si="136"/>
        <v>-2.2026250691922381E-2</v>
      </c>
    </row>
    <row r="1087" spans="1:30" x14ac:dyDescent="0.35">
      <c r="A1087" s="61">
        <v>43585</v>
      </c>
      <c r="B1087">
        <v>45.25</v>
      </c>
      <c r="C1087">
        <v>15.91</v>
      </c>
      <c r="D1087">
        <v>120.06</v>
      </c>
      <c r="E1087">
        <v>27.63</v>
      </c>
      <c r="F1087">
        <v>130.6</v>
      </c>
      <c r="I1087" s="61">
        <v>43585</v>
      </c>
      <c r="J1087" s="57">
        <f t="shared" ref="J1087:N1137" si="138">LN(B1087/B1088)</f>
        <v>9.3251119785870366E-3</v>
      </c>
      <c r="K1087" s="57">
        <f t="shared" si="138"/>
        <v>-1.1871429640721935E-2</v>
      </c>
      <c r="L1087" s="57">
        <f t="shared" si="138"/>
        <v>1.968269445842508E-2</v>
      </c>
      <c r="M1087" s="57">
        <f t="shared" si="138"/>
        <v>-2.1691982475454379E-3</v>
      </c>
      <c r="N1087" s="57">
        <f t="shared" si="138"/>
        <v>6.3755640931915068E-3</v>
      </c>
      <c r="O1087" s="57">
        <f t="shared" si="131"/>
        <v>4.0199095751150153E-4</v>
      </c>
      <c r="Y1087" s="61">
        <v>43585</v>
      </c>
      <c r="Z1087" s="57">
        <f t="shared" si="132"/>
        <v>7.1423784159672385E-3</v>
      </c>
      <c r="AA1087" s="57">
        <f t="shared" si="133"/>
        <v>-1.3883645203864543E-2</v>
      </c>
      <c r="AB1087" s="57">
        <f t="shared" si="134"/>
        <v>1.9361621881085336E-2</v>
      </c>
      <c r="AC1087" s="57">
        <f t="shared" si="135"/>
        <v>-3.6479841396104369E-3</v>
      </c>
      <c r="AD1087" s="57">
        <f t="shared" si="136"/>
        <v>5.3962060519590618E-3</v>
      </c>
    </row>
    <row r="1088" spans="1:30" x14ac:dyDescent="0.35">
      <c r="A1088" s="61">
        <v>43584</v>
      </c>
      <c r="B1088">
        <v>44.83</v>
      </c>
      <c r="C1088">
        <v>16.100000000000001</v>
      </c>
      <c r="D1088">
        <v>117.72</v>
      </c>
      <c r="E1088">
        <v>27.69</v>
      </c>
      <c r="F1088">
        <v>129.77000000000001</v>
      </c>
      <c r="I1088" s="61">
        <v>43584</v>
      </c>
      <c r="J1088" s="57">
        <f t="shared" si="138"/>
        <v>6.9390317600038628E-3</v>
      </c>
      <c r="K1088" s="57">
        <f t="shared" si="138"/>
        <v>2.6433257068155646E-2</v>
      </c>
      <c r="L1088" s="57">
        <f t="shared" si="138"/>
        <v>5.2806527616004757E-3</v>
      </c>
      <c r="M1088" s="57">
        <f t="shared" si="138"/>
        <v>-6.8382487094525617E-3</v>
      </c>
      <c r="N1088" s="57">
        <f t="shared" si="138"/>
        <v>-9.2428567005325415E-4</v>
      </c>
      <c r="O1088" s="57">
        <f t="shared" si="131"/>
        <v>1.5733534795095334E-2</v>
      </c>
      <c r="Y1088" s="61">
        <v>43584</v>
      </c>
      <c r="Z1088" s="57">
        <f t="shared" si="132"/>
        <v>4.7562981973840648E-3</v>
      </c>
      <c r="AA1088" s="57">
        <f t="shared" si="133"/>
        <v>2.4421041505013036E-2</v>
      </c>
      <c r="AB1088" s="57">
        <f t="shared" si="134"/>
        <v>4.9595801842607307E-3</v>
      </c>
      <c r="AC1088" s="57">
        <f t="shared" si="135"/>
        <v>-8.3170346015175606E-3</v>
      </c>
      <c r="AD1088" s="57">
        <f t="shared" si="136"/>
        <v>-1.9036437112856994E-3</v>
      </c>
    </row>
    <row r="1089" spans="1:30" x14ac:dyDescent="0.35">
      <c r="A1089" s="61">
        <v>43581</v>
      </c>
      <c r="B1089">
        <v>44.52</v>
      </c>
      <c r="C1089">
        <v>15.68</v>
      </c>
      <c r="D1089">
        <v>117.1</v>
      </c>
      <c r="E1089">
        <v>27.88</v>
      </c>
      <c r="F1089">
        <v>129.88999999999999</v>
      </c>
      <c r="I1089" s="61">
        <v>43581</v>
      </c>
      <c r="J1089" s="57">
        <f t="shared" si="138"/>
        <v>-4.8447830304990579E-2</v>
      </c>
      <c r="K1089" s="57">
        <f t="shared" si="138"/>
        <v>-5.1580243009774922E-2</v>
      </c>
      <c r="L1089" s="57">
        <f t="shared" si="138"/>
        <v>-6.8085369396536461E-3</v>
      </c>
      <c r="M1089" s="57">
        <f t="shared" si="138"/>
        <v>7.9222596557109171E-3</v>
      </c>
      <c r="N1089" s="57">
        <f t="shared" si="138"/>
        <v>5.7134188773429019E-3</v>
      </c>
      <c r="O1089" s="57">
        <f t="shared" si="131"/>
        <v>-3.7042460735724037E-2</v>
      </c>
      <c r="Y1089" s="61">
        <v>43581</v>
      </c>
      <c r="Z1089" s="57">
        <f t="shared" si="132"/>
        <v>-5.0630563867610376E-2</v>
      </c>
      <c r="AA1089" s="57">
        <f t="shared" si="133"/>
        <v>-5.3592458572917528E-2</v>
      </c>
      <c r="AB1089" s="57">
        <f t="shared" si="134"/>
        <v>-7.1296095169933911E-3</v>
      </c>
      <c r="AC1089" s="57">
        <f t="shared" si="135"/>
        <v>6.4434737636459181E-3</v>
      </c>
      <c r="AD1089" s="57">
        <f t="shared" si="136"/>
        <v>4.7340608361104569E-3</v>
      </c>
    </row>
    <row r="1090" spans="1:30" x14ac:dyDescent="0.35">
      <c r="A1090" s="61">
        <v>43580</v>
      </c>
      <c r="B1090">
        <v>46.73</v>
      </c>
      <c r="C1090">
        <v>16.510000000000002</v>
      </c>
      <c r="D1090">
        <v>117.9</v>
      </c>
      <c r="E1090">
        <v>27.66</v>
      </c>
      <c r="F1090">
        <v>129.15</v>
      </c>
      <c r="I1090" s="61">
        <v>43580</v>
      </c>
      <c r="J1090" s="57">
        <f t="shared" si="138"/>
        <v>-2.2430055877732131E-2</v>
      </c>
      <c r="K1090" s="57">
        <f t="shared" si="138"/>
        <v>-4.326600730351024E-2</v>
      </c>
      <c r="L1090" s="57">
        <f t="shared" si="138"/>
        <v>-3.2178874409511354E-3</v>
      </c>
      <c r="M1090" s="57">
        <f t="shared" si="138"/>
        <v>-2.8512266425094232E-2</v>
      </c>
      <c r="N1090" s="57">
        <f t="shared" si="138"/>
        <v>3.2580785439377764E-2</v>
      </c>
      <c r="O1090" s="57">
        <f t="shared" si="131"/>
        <v>-2.707792640454925E-2</v>
      </c>
      <c r="Y1090" s="61">
        <v>43580</v>
      </c>
      <c r="Z1090" s="57">
        <f t="shared" si="132"/>
        <v>-2.4612789440351928E-2</v>
      </c>
      <c r="AA1090" s="57">
        <f t="shared" si="133"/>
        <v>-4.5278222866652847E-2</v>
      </c>
      <c r="AB1090" s="57">
        <f t="shared" si="134"/>
        <v>-3.5389600182908804E-3</v>
      </c>
      <c r="AC1090" s="57">
        <f t="shared" si="135"/>
        <v>-2.999105231715923E-2</v>
      </c>
      <c r="AD1090" s="57">
        <f t="shared" si="136"/>
        <v>3.1601427398145317E-2</v>
      </c>
    </row>
    <row r="1091" spans="1:30" x14ac:dyDescent="0.35">
      <c r="A1091" s="61">
        <v>43579</v>
      </c>
      <c r="B1091">
        <v>47.79</v>
      </c>
      <c r="C1091">
        <v>17.239999999999998</v>
      </c>
      <c r="D1091">
        <v>118.28</v>
      </c>
      <c r="E1091">
        <v>28.46</v>
      </c>
      <c r="F1091">
        <v>125.01</v>
      </c>
      <c r="I1091" s="61">
        <v>43579</v>
      </c>
      <c r="J1091" s="57">
        <f t="shared" si="138"/>
        <v>2.5141433733324062E-3</v>
      </c>
      <c r="K1091" s="57">
        <f t="shared" si="138"/>
        <v>-2.0098293513919802E-2</v>
      </c>
      <c r="L1091" s="57">
        <f t="shared" si="138"/>
        <v>-3.1130270739429859E-2</v>
      </c>
      <c r="M1091" s="57">
        <f t="shared" si="138"/>
        <v>1.7367085447837945E-2</v>
      </c>
      <c r="N1091" s="57">
        <f t="shared" si="138"/>
        <v>-3.4338224996258238E-3</v>
      </c>
      <c r="O1091" s="57">
        <f t="shared" si="131"/>
        <v>-1.617018911812532E-2</v>
      </c>
      <c r="Y1091" s="61">
        <v>43579</v>
      </c>
      <c r="Z1091" s="57">
        <f t="shared" si="132"/>
        <v>3.3140981071260811E-4</v>
      </c>
      <c r="AA1091" s="57">
        <f t="shared" si="133"/>
        <v>-2.2110509077062412E-2</v>
      </c>
      <c r="AB1091" s="57">
        <f t="shared" si="134"/>
        <v>-3.1451343316769603E-2</v>
      </c>
      <c r="AC1091" s="57">
        <f t="shared" si="135"/>
        <v>1.5888299555772947E-2</v>
      </c>
      <c r="AD1091" s="57">
        <f t="shared" si="136"/>
        <v>-4.4131805408582688E-3</v>
      </c>
    </row>
    <row r="1092" spans="1:30" x14ac:dyDescent="0.35">
      <c r="A1092" s="61">
        <v>43578</v>
      </c>
      <c r="B1092">
        <v>47.67</v>
      </c>
      <c r="C1092">
        <v>17.59</v>
      </c>
      <c r="D1092">
        <v>122.02</v>
      </c>
      <c r="E1092">
        <v>27.97</v>
      </c>
      <c r="F1092">
        <v>125.44</v>
      </c>
      <c r="I1092" s="61">
        <v>43578</v>
      </c>
      <c r="J1092" s="57">
        <f t="shared" si="138"/>
        <v>1.160472987340316E-2</v>
      </c>
      <c r="K1092" s="57">
        <f t="shared" si="138"/>
        <v>3.9874732412214552E-3</v>
      </c>
      <c r="L1092" s="57">
        <f t="shared" si="138"/>
        <v>9.8392923648053516E-4</v>
      </c>
      <c r="M1092" s="57">
        <f t="shared" si="138"/>
        <v>-7.4799992566657965E-3</v>
      </c>
      <c r="N1092" s="57">
        <f t="shared" si="138"/>
        <v>1.3483350337286988E-2</v>
      </c>
      <c r="O1092" s="57">
        <f t="shared" ref="O1092:O1155" si="139">J1092*$X$10+K1092*$X$11+L1092*$X$12+M1092*$X$13+N1092*$X$14</f>
        <v>4.7921081231171135E-3</v>
      </c>
      <c r="Y1092" s="61">
        <v>43578</v>
      </c>
      <c r="Z1092" s="57">
        <f t="shared" ref="Z1092:Z1155" si="140">J1092-$R$4</f>
        <v>9.4219963107833628E-3</v>
      </c>
      <c r="AA1092" s="57">
        <f t="shared" ref="AA1092:AA1155" si="141">K1092-$S$4</f>
        <v>1.9752576780788463E-3</v>
      </c>
      <c r="AB1092" s="57">
        <f t="shared" ref="AB1092:AB1155" si="142">L1092-$T$4</f>
        <v>6.628566591407901E-4</v>
      </c>
      <c r="AC1092" s="57">
        <f t="shared" ref="AC1092:AC1155" si="143">M1092-$U$4</f>
        <v>-8.9587851487307954E-3</v>
      </c>
      <c r="AD1092" s="57">
        <f t="shared" ref="AD1092:AD1155" si="144">N1092-$V$4</f>
        <v>1.2503992296054542E-2</v>
      </c>
    </row>
    <row r="1093" spans="1:30" x14ac:dyDescent="0.35">
      <c r="A1093" s="61">
        <v>43577</v>
      </c>
      <c r="B1093">
        <v>47.12</v>
      </c>
      <c r="C1093">
        <v>17.52</v>
      </c>
      <c r="D1093">
        <v>121.9</v>
      </c>
      <c r="E1093">
        <v>28.18</v>
      </c>
      <c r="F1093">
        <v>123.76</v>
      </c>
      <c r="I1093" s="61">
        <v>43577</v>
      </c>
      <c r="J1093" s="57">
        <f t="shared" si="138"/>
        <v>1.1526274887136386E-2</v>
      </c>
      <c r="K1093" s="57">
        <f t="shared" si="138"/>
        <v>-3.9176806323566828E-2</v>
      </c>
      <c r="L1093" s="57">
        <f t="shared" si="138"/>
        <v>1.6876641457186717E-2</v>
      </c>
      <c r="M1093" s="57">
        <f t="shared" si="138"/>
        <v>1.7902375721065365E-2</v>
      </c>
      <c r="N1093" s="57">
        <f t="shared" si="138"/>
        <v>3.15623618143741E-3</v>
      </c>
      <c r="O1093" s="57">
        <f t="shared" si="139"/>
        <v>-1.3064788536634019E-2</v>
      </c>
      <c r="Y1093" s="61">
        <v>43577</v>
      </c>
      <c r="Z1093" s="57">
        <f t="shared" si="140"/>
        <v>9.3435413245165876E-3</v>
      </c>
      <c r="AA1093" s="57">
        <f t="shared" si="141"/>
        <v>-4.1189021886709434E-2</v>
      </c>
      <c r="AB1093" s="57">
        <f t="shared" si="142"/>
        <v>1.6555568879846973E-2</v>
      </c>
      <c r="AC1093" s="57">
        <f t="shared" si="143"/>
        <v>1.6423589829000367E-2</v>
      </c>
      <c r="AD1093" s="57">
        <f t="shared" si="144"/>
        <v>2.176878140204965E-3</v>
      </c>
    </row>
    <row r="1094" spans="1:30" x14ac:dyDescent="0.35">
      <c r="A1094" s="61">
        <v>43573</v>
      </c>
      <c r="B1094">
        <v>46.58</v>
      </c>
      <c r="C1094">
        <v>18.22</v>
      </c>
      <c r="D1094">
        <v>119.86</v>
      </c>
      <c r="E1094">
        <v>27.68</v>
      </c>
      <c r="F1094">
        <v>123.37</v>
      </c>
      <c r="I1094" s="61">
        <v>43573</v>
      </c>
      <c r="J1094" s="57">
        <f t="shared" si="138"/>
        <v>-5.1391976065698203E-3</v>
      </c>
      <c r="K1094" s="57">
        <f t="shared" si="138"/>
        <v>7.7135368677818082E-3</v>
      </c>
      <c r="L1094" s="57">
        <f t="shared" si="138"/>
        <v>-3.4148202924860582E-3</v>
      </c>
      <c r="M1094" s="57">
        <f t="shared" si="138"/>
        <v>6.8878285723145824E-3</v>
      </c>
      <c r="N1094" s="57">
        <f t="shared" si="138"/>
        <v>1.3053950564457243E-2</v>
      </c>
      <c r="O1094" s="57">
        <f t="shared" si="139"/>
        <v>2.7757241569626983E-3</v>
      </c>
      <c r="Y1094" s="61">
        <v>43573</v>
      </c>
      <c r="Z1094" s="57">
        <f t="shared" si="140"/>
        <v>-7.3219311691896183E-3</v>
      </c>
      <c r="AA1094" s="57">
        <f t="shared" si="141"/>
        <v>5.7013213046391998E-3</v>
      </c>
      <c r="AB1094" s="57">
        <f t="shared" si="142"/>
        <v>-3.7358928698258032E-3</v>
      </c>
      <c r="AC1094" s="57">
        <f t="shared" si="143"/>
        <v>5.4090426802495834E-3</v>
      </c>
      <c r="AD1094" s="57">
        <f t="shared" si="144"/>
        <v>1.2074592523224797E-2</v>
      </c>
    </row>
    <row r="1095" spans="1:30" x14ac:dyDescent="0.35">
      <c r="A1095" s="61">
        <v>43572</v>
      </c>
      <c r="B1095">
        <v>46.82</v>
      </c>
      <c r="C1095">
        <v>18.079999999999998</v>
      </c>
      <c r="D1095">
        <v>120.27</v>
      </c>
      <c r="E1095">
        <v>27.49</v>
      </c>
      <c r="F1095">
        <v>121.77</v>
      </c>
      <c r="I1095" s="61">
        <v>43572</v>
      </c>
      <c r="J1095" s="57">
        <f t="shared" si="138"/>
        <v>-4.9004039686238845E-3</v>
      </c>
      <c r="K1095" s="57">
        <f t="shared" si="138"/>
        <v>-7.7135368677818351E-3</v>
      </c>
      <c r="L1095" s="57">
        <f t="shared" si="138"/>
        <v>-7.455302920905944E-3</v>
      </c>
      <c r="M1095" s="57">
        <f t="shared" si="138"/>
        <v>-1.5879077779931097E-2</v>
      </c>
      <c r="N1095" s="57">
        <f t="shared" si="138"/>
        <v>8.2461092316321628E-3</v>
      </c>
      <c r="O1095" s="57">
        <f t="shared" si="139"/>
        <v>-6.8272855480927307E-3</v>
      </c>
      <c r="Y1095" s="61">
        <v>43572</v>
      </c>
      <c r="Z1095" s="57">
        <f t="shared" si="140"/>
        <v>-7.0831375312436825E-3</v>
      </c>
      <c r="AA1095" s="57">
        <f t="shared" si="141"/>
        <v>-9.7257524309244444E-3</v>
      </c>
      <c r="AB1095" s="57">
        <f t="shared" si="142"/>
        <v>-7.7763754982456889E-3</v>
      </c>
      <c r="AC1095" s="57">
        <f t="shared" si="143"/>
        <v>-1.7357863671996095E-2</v>
      </c>
      <c r="AD1095" s="57">
        <f t="shared" si="144"/>
        <v>7.2667511903997178E-3</v>
      </c>
    </row>
    <row r="1096" spans="1:30" x14ac:dyDescent="0.35">
      <c r="A1096" s="61">
        <v>43571</v>
      </c>
      <c r="B1096">
        <v>47.05</v>
      </c>
      <c r="C1096">
        <v>18.22</v>
      </c>
      <c r="D1096">
        <v>121.17</v>
      </c>
      <c r="E1096">
        <v>27.93</v>
      </c>
      <c r="F1096">
        <v>120.77</v>
      </c>
      <c r="I1096" s="61">
        <v>43571</v>
      </c>
      <c r="J1096" s="57">
        <f t="shared" si="138"/>
        <v>1.8880629512491018E-2</v>
      </c>
      <c r="K1096" s="57">
        <f t="shared" si="138"/>
        <v>2.5571154267788162E-2</v>
      </c>
      <c r="L1096" s="57">
        <f t="shared" si="138"/>
        <v>8.5367888214157601E-3</v>
      </c>
      <c r="M1096" s="57">
        <f t="shared" si="138"/>
        <v>2.1716380017108811E-2</v>
      </c>
      <c r="N1096" s="57">
        <f t="shared" si="138"/>
        <v>-2.3157730967836129E-3</v>
      </c>
      <c r="O1096" s="57">
        <f t="shared" si="139"/>
        <v>1.9352586122553583E-2</v>
      </c>
      <c r="Y1096" s="61">
        <v>43571</v>
      </c>
      <c r="Z1096" s="57">
        <f t="shared" si="140"/>
        <v>1.6697895949871221E-2</v>
      </c>
      <c r="AA1096" s="57">
        <f t="shared" si="141"/>
        <v>2.3558938704645552E-2</v>
      </c>
      <c r="AB1096" s="57">
        <f t="shared" si="142"/>
        <v>8.2157162440760143E-3</v>
      </c>
      <c r="AC1096" s="57">
        <f t="shared" si="143"/>
        <v>2.0237594125043813E-2</v>
      </c>
      <c r="AD1096" s="57">
        <f t="shared" si="144"/>
        <v>-3.2951311380160584E-3</v>
      </c>
    </row>
    <row r="1097" spans="1:30" x14ac:dyDescent="0.35">
      <c r="A1097" s="61">
        <v>43570</v>
      </c>
      <c r="B1097">
        <v>46.17</v>
      </c>
      <c r="C1097">
        <v>17.760000000000002</v>
      </c>
      <c r="D1097">
        <v>120.14</v>
      </c>
      <c r="E1097">
        <v>27.33</v>
      </c>
      <c r="F1097">
        <v>121.05</v>
      </c>
      <c r="I1097" s="61">
        <v>43570</v>
      </c>
      <c r="J1097" s="57">
        <f t="shared" si="138"/>
        <v>-2.8399474521697887E-2</v>
      </c>
      <c r="K1097" s="57">
        <f t="shared" si="138"/>
        <v>-5.0547706616240603E-3</v>
      </c>
      <c r="L1097" s="57">
        <f t="shared" si="138"/>
        <v>3.1679893106425199E-3</v>
      </c>
      <c r="M1097" s="57">
        <f t="shared" si="138"/>
        <v>-1.8847966433316467E-2</v>
      </c>
      <c r="N1097" s="57">
        <f t="shared" si="138"/>
        <v>8.2644632803111865E-4</v>
      </c>
      <c r="O1097" s="57">
        <f t="shared" si="139"/>
        <v>-8.2130145673837123E-3</v>
      </c>
      <c r="Y1097" s="61">
        <v>43570</v>
      </c>
      <c r="Z1097" s="57">
        <f t="shared" si="140"/>
        <v>-3.0582208084317684E-2</v>
      </c>
      <c r="AA1097" s="57">
        <f t="shared" si="141"/>
        <v>-7.0669862247666696E-3</v>
      </c>
      <c r="AB1097" s="57">
        <f t="shared" si="142"/>
        <v>2.846916733302775E-3</v>
      </c>
      <c r="AC1097" s="57">
        <f t="shared" si="143"/>
        <v>-2.0326752325381465E-2</v>
      </c>
      <c r="AD1097" s="57">
        <f t="shared" si="144"/>
        <v>-1.529117132013266E-4</v>
      </c>
    </row>
    <row r="1098" spans="1:30" x14ac:dyDescent="0.35">
      <c r="A1098" s="61">
        <v>43567</v>
      </c>
      <c r="B1098">
        <v>47.5</v>
      </c>
      <c r="C1098">
        <v>17.850000000000001</v>
      </c>
      <c r="D1098">
        <v>119.76</v>
      </c>
      <c r="E1098">
        <v>27.85</v>
      </c>
      <c r="F1098">
        <v>120.95</v>
      </c>
      <c r="I1098" s="61">
        <v>43567</v>
      </c>
      <c r="J1098" s="57">
        <f t="shared" si="138"/>
        <v>-7.9681696491769576E-3</v>
      </c>
      <c r="K1098" s="57">
        <f t="shared" si="138"/>
        <v>-2.2383892949796678E-3</v>
      </c>
      <c r="L1098" s="57">
        <f t="shared" si="138"/>
        <v>-5.0712798611165393E-2</v>
      </c>
      <c r="M1098" s="57">
        <f t="shared" si="138"/>
        <v>2.1567226188808093E-3</v>
      </c>
      <c r="N1098" s="57">
        <f t="shared" si="138"/>
        <v>5.1392686059650826E-3</v>
      </c>
      <c r="O1098" s="57">
        <f t="shared" si="139"/>
        <v>-1.3830134051706433E-2</v>
      </c>
      <c r="Y1098" s="61">
        <v>43567</v>
      </c>
      <c r="Z1098" s="57">
        <f t="shared" si="140"/>
        <v>-1.0150903211796757E-2</v>
      </c>
      <c r="AA1098" s="57">
        <f t="shared" si="141"/>
        <v>-4.2506048581222762E-3</v>
      </c>
      <c r="AB1098" s="57">
        <f t="shared" si="142"/>
        <v>-5.1033871188505137E-2</v>
      </c>
      <c r="AC1098" s="57">
        <f t="shared" si="143"/>
        <v>6.7793672681581009E-4</v>
      </c>
      <c r="AD1098" s="57">
        <f t="shared" si="144"/>
        <v>4.1599105647326376E-3</v>
      </c>
    </row>
    <row r="1099" spans="1:30" x14ac:dyDescent="0.35">
      <c r="A1099" s="61">
        <v>43566</v>
      </c>
      <c r="B1099">
        <v>47.88</v>
      </c>
      <c r="C1099">
        <v>17.89</v>
      </c>
      <c r="D1099">
        <v>125.99</v>
      </c>
      <c r="E1099">
        <v>27.79</v>
      </c>
      <c r="F1099">
        <v>120.33</v>
      </c>
      <c r="I1099" s="61">
        <v>43566</v>
      </c>
      <c r="J1099" s="57">
        <f t="shared" si="138"/>
        <v>-2.9197101033347503E-3</v>
      </c>
      <c r="K1099" s="57">
        <f t="shared" si="138"/>
        <v>-2.8108767094312006E-2</v>
      </c>
      <c r="L1099" s="57">
        <f t="shared" si="138"/>
        <v>3.9764646003216933E-3</v>
      </c>
      <c r="M1099" s="57">
        <f t="shared" si="138"/>
        <v>-1.4383317833870221E-3</v>
      </c>
      <c r="N1099" s="57">
        <f t="shared" si="138"/>
        <v>1.1641444853738039E-3</v>
      </c>
      <c r="O1099" s="57">
        <f t="shared" si="139"/>
        <v>-1.3971575077468025E-2</v>
      </c>
      <c r="Y1099" s="61">
        <v>43566</v>
      </c>
      <c r="Z1099" s="57">
        <f t="shared" si="140"/>
        <v>-5.1024436659545484E-3</v>
      </c>
      <c r="AA1099" s="57">
        <f t="shared" si="141"/>
        <v>-3.0120982657454616E-2</v>
      </c>
      <c r="AB1099" s="57">
        <f t="shared" si="142"/>
        <v>3.6553920229819483E-3</v>
      </c>
      <c r="AC1099" s="57">
        <f t="shared" si="143"/>
        <v>-2.917117675452021E-3</v>
      </c>
      <c r="AD1099" s="57">
        <f t="shared" si="144"/>
        <v>1.8478644414135861E-4</v>
      </c>
    </row>
    <row r="1100" spans="1:30" x14ac:dyDescent="0.35">
      <c r="A1100" s="61">
        <v>43565</v>
      </c>
      <c r="B1100">
        <v>48.02</v>
      </c>
      <c r="C1100">
        <v>18.399999999999999</v>
      </c>
      <c r="D1100">
        <v>125.49</v>
      </c>
      <c r="E1100">
        <v>27.83</v>
      </c>
      <c r="F1100">
        <v>120.19</v>
      </c>
      <c r="I1100" s="61">
        <v>43565</v>
      </c>
      <c r="J1100" s="57">
        <f t="shared" si="138"/>
        <v>1.4895901150050536E-2</v>
      </c>
      <c r="K1100" s="57">
        <f t="shared" si="138"/>
        <v>1.3680103904080176E-2</v>
      </c>
      <c r="L1100" s="57">
        <f t="shared" si="138"/>
        <v>-3.9835876716903487E-4</v>
      </c>
      <c r="M1100" s="57">
        <f t="shared" si="138"/>
        <v>2.1428094256487687E-2</v>
      </c>
      <c r="N1100" s="57">
        <f t="shared" si="138"/>
        <v>7.6001535082143518E-3</v>
      </c>
      <c r="O1100" s="57">
        <f t="shared" si="139"/>
        <v>1.0839373731019586E-2</v>
      </c>
      <c r="Y1100" s="61">
        <v>43565</v>
      </c>
      <c r="Z1100" s="57">
        <f t="shared" si="140"/>
        <v>1.2713167587430737E-2</v>
      </c>
      <c r="AA1100" s="57">
        <f t="shared" si="141"/>
        <v>1.1667888340937568E-2</v>
      </c>
      <c r="AB1100" s="57">
        <f t="shared" si="142"/>
        <v>-7.1943134450877999E-4</v>
      </c>
      <c r="AC1100" s="57">
        <f t="shared" si="143"/>
        <v>1.9949308364422689E-2</v>
      </c>
      <c r="AD1100" s="57">
        <f t="shared" si="144"/>
        <v>6.6207954669819068E-3</v>
      </c>
    </row>
    <row r="1101" spans="1:30" x14ac:dyDescent="0.35">
      <c r="A1101" s="61">
        <v>43564</v>
      </c>
      <c r="B1101">
        <v>47.31</v>
      </c>
      <c r="C1101">
        <v>18.149999999999999</v>
      </c>
      <c r="D1101">
        <v>125.54</v>
      </c>
      <c r="E1101">
        <v>27.24</v>
      </c>
      <c r="F1101">
        <v>119.28</v>
      </c>
      <c r="I1101" s="61">
        <v>43564</v>
      </c>
      <c r="J1101" s="57">
        <f t="shared" si="138"/>
        <v>-1.3437111686390481E-2</v>
      </c>
      <c r="K1101" s="57">
        <f t="shared" si="138"/>
        <v>-3.3003330286569656E-3</v>
      </c>
      <c r="L1101" s="57">
        <f t="shared" si="138"/>
        <v>-9.0397887810533574E-3</v>
      </c>
      <c r="M1101" s="57">
        <f t="shared" si="138"/>
        <v>-4.6269683944097063E-2</v>
      </c>
      <c r="N1101" s="57">
        <f t="shared" si="138"/>
        <v>-5.43456878714674E-3</v>
      </c>
      <c r="O1101" s="57">
        <f t="shared" si="139"/>
        <v>-8.1463895832378074E-3</v>
      </c>
      <c r="Y1101" s="61">
        <v>43564</v>
      </c>
      <c r="Z1101" s="57">
        <f t="shared" si="140"/>
        <v>-1.5619845249010278E-2</v>
      </c>
      <c r="AA1101" s="57">
        <f t="shared" si="141"/>
        <v>-5.3125485917995749E-3</v>
      </c>
      <c r="AB1101" s="57">
        <f t="shared" si="142"/>
        <v>-9.3608613583931032E-3</v>
      </c>
      <c r="AC1101" s="57">
        <f t="shared" si="143"/>
        <v>-4.7748469836162065E-2</v>
      </c>
      <c r="AD1101" s="57">
        <f t="shared" si="144"/>
        <v>-6.413926828379185E-3</v>
      </c>
    </row>
    <row r="1102" spans="1:30" x14ac:dyDescent="0.35">
      <c r="A1102" s="61">
        <v>43563</v>
      </c>
      <c r="B1102">
        <v>47.95</v>
      </c>
      <c r="C1102">
        <v>18.21</v>
      </c>
      <c r="D1102">
        <v>126.68</v>
      </c>
      <c r="E1102">
        <v>28.53</v>
      </c>
      <c r="F1102">
        <v>119.93</v>
      </c>
      <c r="I1102" s="61">
        <v>43563</v>
      </c>
      <c r="J1102" s="57">
        <f t="shared" si="138"/>
        <v>4.3891804187631868E-3</v>
      </c>
      <c r="K1102" s="57">
        <f t="shared" si="138"/>
        <v>-6.5681681120969325E-3</v>
      </c>
      <c r="L1102" s="57">
        <f t="shared" si="138"/>
        <v>2.0545246262863568E-3</v>
      </c>
      <c r="M1102" s="57">
        <f t="shared" si="138"/>
        <v>-1.5649771667127665E-2</v>
      </c>
      <c r="N1102" s="57">
        <f t="shared" si="138"/>
        <v>3.3358352406753425E-4</v>
      </c>
      <c r="O1102" s="57">
        <f t="shared" si="139"/>
        <v>-2.4973887376046871E-3</v>
      </c>
      <c r="Y1102" s="61">
        <v>43563</v>
      </c>
      <c r="Z1102" s="57">
        <f t="shared" si="140"/>
        <v>2.2064468561433888E-3</v>
      </c>
      <c r="AA1102" s="57">
        <f t="shared" si="141"/>
        <v>-8.5803836752395418E-3</v>
      </c>
      <c r="AB1102" s="57">
        <f t="shared" si="142"/>
        <v>1.7334520489466119E-3</v>
      </c>
      <c r="AC1102" s="57">
        <f t="shared" si="143"/>
        <v>-1.7128557559192664E-2</v>
      </c>
      <c r="AD1102" s="57">
        <f t="shared" si="144"/>
        <v>-6.4577451716491094E-4</v>
      </c>
    </row>
    <row r="1103" spans="1:30" x14ac:dyDescent="0.35">
      <c r="A1103" s="61">
        <v>43560</v>
      </c>
      <c r="B1103">
        <v>47.74</v>
      </c>
      <c r="C1103">
        <v>18.329999999999998</v>
      </c>
      <c r="D1103">
        <v>126.42</v>
      </c>
      <c r="E1103">
        <v>28.98</v>
      </c>
      <c r="F1103">
        <v>119.89</v>
      </c>
      <c r="I1103" s="61">
        <v>43560</v>
      </c>
      <c r="J1103" s="57">
        <f t="shared" si="138"/>
        <v>1.4346237611467525E-2</v>
      </c>
      <c r="K1103" s="57">
        <f t="shared" si="138"/>
        <v>2.653555362596547E-2</v>
      </c>
      <c r="L1103" s="57">
        <f t="shared" si="138"/>
        <v>1.289724110882544E-2</v>
      </c>
      <c r="M1103" s="57">
        <f t="shared" si="138"/>
        <v>-3.7885356145739074E-3</v>
      </c>
      <c r="N1103" s="57">
        <f t="shared" si="138"/>
        <v>4.4305192641115113E-3</v>
      </c>
      <c r="O1103" s="57">
        <f t="shared" si="139"/>
        <v>1.9267413827510196E-2</v>
      </c>
      <c r="Y1103" s="61">
        <v>43560</v>
      </c>
      <c r="Z1103" s="57">
        <f t="shared" si="140"/>
        <v>1.2163504048847727E-2</v>
      </c>
      <c r="AA1103" s="57">
        <f t="shared" si="141"/>
        <v>2.452333806282286E-2</v>
      </c>
      <c r="AB1103" s="57">
        <f t="shared" si="142"/>
        <v>1.2576168531485694E-2</v>
      </c>
      <c r="AC1103" s="57">
        <f t="shared" si="143"/>
        <v>-5.2673215066389063E-3</v>
      </c>
      <c r="AD1103" s="57">
        <f t="shared" si="144"/>
        <v>3.4511612228790662E-3</v>
      </c>
    </row>
    <row r="1104" spans="1:30" x14ac:dyDescent="0.35">
      <c r="A1104" s="61">
        <v>43559</v>
      </c>
      <c r="B1104">
        <v>47.06</v>
      </c>
      <c r="C1104">
        <v>17.850000000000001</v>
      </c>
      <c r="D1104">
        <v>124.8</v>
      </c>
      <c r="E1104">
        <v>29.09</v>
      </c>
      <c r="F1104">
        <v>119.36</v>
      </c>
      <c r="I1104" s="61">
        <v>43559</v>
      </c>
      <c r="J1104" s="57">
        <f t="shared" si="138"/>
        <v>-2.1226923699535776E-3</v>
      </c>
      <c r="K1104" s="57">
        <f t="shared" si="138"/>
        <v>-8.5843561838807134E-2</v>
      </c>
      <c r="L1104" s="57">
        <f t="shared" si="138"/>
        <v>7.3183808076797011E-3</v>
      </c>
      <c r="M1104" s="57">
        <f t="shared" si="138"/>
        <v>2.4092250510683992E-3</v>
      </c>
      <c r="N1104" s="57">
        <f t="shared" si="138"/>
        <v>-5.0975750713859857E-3</v>
      </c>
      <c r="O1104" s="57">
        <f t="shared" si="139"/>
        <v>-4.2431099056186028E-2</v>
      </c>
      <c r="Y1104" s="61">
        <v>43559</v>
      </c>
      <c r="Z1104" s="57">
        <f t="shared" si="140"/>
        <v>-4.305425932573376E-3</v>
      </c>
      <c r="AA1104" s="57">
        <f t="shared" si="141"/>
        <v>-8.7855777401949747E-2</v>
      </c>
      <c r="AB1104" s="57">
        <f t="shared" si="142"/>
        <v>6.9973082303399561E-3</v>
      </c>
      <c r="AC1104" s="57">
        <f t="shared" si="143"/>
        <v>9.3043915900339999E-4</v>
      </c>
      <c r="AD1104" s="57">
        <f t="shared" si="144"/>
        <v>-6.0769331126184307E-3</v>
      </c>
    </row>
    <row r="1105" spans="1:30" x14ac:dyDescent="0.35">
      <c r="A1105" s="61">
        <v>43558</v>
      </c>
      <c r="B1105">
        <v>47.16</v>
      </c>
      <c r="C1105">
        <v>19.45</v>
      </c>
      <c r="D1105">
        <v>123.89</v>
      </c>
      <c r="E1105">
        <v>29.02</v>
      </c>
      <c r="F1105">
        <v>119.97</v>
      </c>
      <c r="I1105" s="61">
        <v>43558</v>
      </c>
      <c r="J1105" s="57">
        <f t="shared" si="138"/>
        <v>3.0354283947639872E-2</v>
      </c>
      <c r="K1105" s="57">
        <f t="shared" si="138"/>
        <v>2.0255171838399227E-2</v>
      </c>
      <c r="L1105" s="57">
        <f t="shared" si="138"/>
        <v>-8.3595053160904122E-3</v>
      </c>
      <c r="M1105" s="57">
        <f t="shared" si="138"/>
        <v>8.1450774114026153E-2</v>
      </c>
      <c r="N1105" s="57">
        <f t="shared" si="138"/>
        <v>6.5228530322194106E-3</v>
      </c>
      <c r="O1105" s="57">
        <f t="shared" si="139"/>
        <v>1.7503591845650878E-2</v>
      </c>
      <c r="Y1105" s="61">
        <v>43558</v>
      </c>
      <c r="Z1105" s="57">
        <f t="shared" si="140"/>
        <v>2.8171550385020075E-2</v>
      </c>
      <c r="AA1105" s="57">
        <f t="shared" si="141"/>
        <v>1.8242956275256617E-2</v>
      </c>
      <c r="AB1105" s="57">
        <f t="shared" si="142"/>
        <v>-8.6805778934301581E-3</v>
      </c>
      <c r="AC1105" s="57">
        <f t="shared" si="143"/>
        <v>7.9971988221961152E-2</v>
      </c>
      <c r="AD1105" s="57">
        <f t="shared" si="144"/>
        <v>5.5434949909869656E-3</v>
      </c>
    </row>
    <row r="1106" spans="1:30" x14ac:dyDescent="0.35">
      <c r="A1106" s="61">
        <v>43557</v>
      </c>
      <c r="B1106">
        <v>45.75</v>
      </c>
      <c r="C1106">
        <v>19.059999999999999</v>
      </c>
      <c r="D1106">
        <v>124.93</v>
      </c>
      <c r="E1106">
        <v>26.75</v>
      </c>
      <c r="F1106">
        <v>119.19</v>
      </c>
      <c r="I1106" s="61">
        <v>43557</v>
      </c>
      <c r="J1106" s="57">
        <f t="shared" si="138"/>
        <v>3.9421864457391247E-3</v>
      </c>
      <c r="K1106" s="57">
        <f t="shared" si="138"/>
        <v>-1.1476390956343573E-2</v>
      </c>
      <c r="L1106" s="57">
        <f t="shared" si="138"/>
        <v>-8.0041621685867176E-5</v>
      </c>
      <c r="M1106" s="57">
        <f t="shared" si="138"/>
        <v>1.4686763707709122E-2</v>
      </c>
      <c r="N1106" s="57">
        <f t="shared" si="138"/>
        <v>1.4273122779112064E-3</v>
      </c>
      <c r="O1106" s="57">
        <f t="shared" si="139"/>
        <v>-4.5012385040269151E-3</v>
      </c>
      <c r="Y1106" s="61">
        <v>43557</v>
      </c>
      <c r="Z1106" s="57">
        <f t="shared" si="140"/>
        <v>1.7594528831193267E-3</v>
      </c>
      <c r="AA1106" s="57">
        <f t="shared" si="141"/>
        <v>-1.3488606519486182E-2</v>
      </c>
      <c r="AB1106" s="57">
        <f t="shared" si="142"/>
        <v>-4.0111419902561223E-4</v>
      </c>
      <c r="AC1106" s="57">
        <f t="shared" si="143"/>
        <v>1.3207977815644123E-2</v>
      </c>
      <c r="AD1106" s="57">
        <f t="shared" si="144"/>
        <v>4.479542366787612E-4</v>
      </c>
    </row>
    <row r="1107" spans="1:30" x14ac:dyDescent="0.35">
      <c r="A1107" s="61">
        <v>43556</v>
      </c>
      <c r="B1107">
        <v>45.57</v>
      </c>
      <c r="C1107">
        <v>19.28</v>
      </c>
      <c r="D1107">
        <v>124.94</v>
      </c>
      <c r="E1107">
        <v>26.36</v>
      </c>
      <c r="F1107">
        <v>119.02</v>
      </c>
      <c r="I1107" s="61">
        <v>43556</v>
      </c>
      <c r="J1107" s="57">
        <f t="shared" si="138"/>
        <v>1.5034552481950418E-2</v>
      </c>
      <c r="K1107" s="57">
        <f t="shared" si="138"/>
        <v>3.2686093763201751E-2</v>
      </c>
      <c r="L1107" s="57">
        <f t="shared" si="138"/>
        <v>1.4186921806526625E-2</v>
      </c>
      <c r="M1107" s="57">
        <f t="shared" si="138"/>
        <v>3.2385251157717239E-2</v>
      </c>
      <c r="N1107" s="57">
        <f t="shared" si="138"/>
        <v>9.1155256443480187E-3</v>
      </c>
      <c r="O1107" s="57">
        <f t="shared" si="139"/>
        <v>2.4183412330104737E-2</v>
      </c>
      <c r="Y1107" s="61">
        <v>43556</v>
      </c>
      <c r="Z1107" s="57">
        <f t="shared" si="140"/>
        <v>1.285181891933062E-2</v>
      </c>
      <c r="AA1107" s="57">
        <f t="shared" si="141"/>
        <v>3.0673878200059141E-2</v>
      </c>
      <c r="AB1107" s="57">
        <f t="shared" si="142"/>
        <v>1.3865849229186879E-2</v>
      </c>
      <c r="AC1107" s="57">
        <f t="shared" si="143"/>
        <v>3.0906465265652241E-2</v>
      </c>
      <c r="AD1107" s="57">
        <f t="shared" si="144"/>
        <v>8.1361676031155728E-3</v>
      </c>
    </row>
    <row r="1108" spans="1:30" x14ac:dyDescent="0.35">
      <c r="A1108" s="61">
        <v>43553</v>
      </c>
      <c r="B1108">
        <v>44.89</v>
      </c>
      <c r="C1108">
        <v>18.66</v>
      </c>
      <c r="D1108">
        <v>123.18</v>
      </c>
      <c r="E1108">
        <v>25.52</v>
      </c>
      <c r="F1108">
        <v>117.94</v>
      </c>
      <c r="I1108" s="61">
        <v>43553</v>
      </c>
      <c r="J1108" s="57">
        <f t="shared" si="138"/>
        <v>1.3004667582442625E-2</v>
      </c>
      <c r="K1108" s="57">
        <f t="shared" si="138"/>
        <v>4.8348200545833111E-3</v>
      </c>
      <c r="L1108" s="57">
        <f t="shared" si="138"/>
        <v>1.2997564786750748E-3</v>
      </c>
      <c r="M1108" s="57">
        <f t="shared" si="138"/>
        <v>1.8189509008666831E-2</v>
      </c>
      <c r="N1108" s="57">
        <f t="shared" si="138"/>
        <v>8.6005554201309554E-3</v>
      </c>
      <c r="O1108" s="57">
        <f t="shared" si="139"/>
        <v>6.273382620162863E-3</v>
      </c>
      <c r="Y1108" s="61">
        <v>43553</v>
      </c>
      <c r="Z1108" s="57">
        <f t="shared" si="140"/>
        <v>1.0821934019822826E-2</v>
      </c>
      <c r="AA1108" s="57">
        <f t="shared" si="141"/>
        <v>2.8226044914407022E-3</v>
      </c>
      <c r="AB1108" s="57">
        <f t="shared" si="142"/>
        <v>9.7868390133532988E-4</v>
      </c>
      <c r="AC1108" s="57">
        <f t="shared" si="143"/>
        <v>1.6710723116601833E-2</v>
      </c>
      <c r="AD1108" s="57">
        <f t="shared" si="144"/>
        <v>7.6211973788985104E-3</v>
      </c>
    </row>
    <row r="1109" spans="1:30" x14ac:dyDescent="0.35">
      <c r="A1109" s="61">
        <v>43552</v>
      </c>
      <c r="B1109">
        <v>44.31</v>
      </c>
      <c r="C1109">
        <v>18.57</v>
      </c>
      <c r="D1109">
        <v>123.02</v>
      </c>
      <c r="E1109">
        <v>25.06</v>
      </c>
      <c r="F1109">
        <v>116.93</v>
      </c>
      <c r="I1109" s="61">
        <v>43552</v>
      </c>
      <c r="J1109" s="57">
        <f t="shared" si="138"/>
        <v>4.297190826096621E-3</v>
      </c>
      <c r="K1109" s="57">
        <f t="shared" si="138"/>
        <v>1.3554016118630125E-2</v>
      </c>
      <c r="L1109" s="57">
        <f t="shared" si="138"/>
        <v>1.8713646078008666E-3</v>
      </c>
      <c r="M1109" s="57">
        <f t="shared" si="138"/>
        <v>6.8068330884214724E-3</v>
      </c>
      <c r="N1109" s="57">
        <f t="shared" si="138"/>
        <v>1.3692770646037157E-3</v>
      </c>
      <c r="O1109" s="57">
        <f t="shared" si="139"/>
        <v>8.4376454201783996E-3</v>
      </c>
      <c r="Y1109" s="61">
        <v>43552</v>
      </c>
      <c r="Z1109" s="57">
        <f t="shared" si="140"/>
        <v>2.114457263476823E-3</v>
      </c>
      <c r="AA1109" s="57">
        <f t="shared" si="141"/>
        <v>1.1541800555487517E-2</v>
      </c>
      <c r="AB1109" s="57">
        <f t="shared" si="142"/>
        <v>1.5502920304611215E-3</v>
      </c>
      <c r="AC1109" s="57">
        <f t="shared" si="143"/>
        <v>5.3280471963564734E-3</v>
      </c>
      <c r="AD1109" s="57">
        <f t="shared" si="144"/>
        <v>3.8991902337127049E-4</v>
      </c>
    </row>
    <row r="1110" spans="1:30" x14ac:dyDescent="0.35">
      <c r="A1110" s="61">
        <v>43551</v>
      </c>
      <c r="B1110">
        <v>44.12</v>
      </c>
      <c r="C1110">
        <v>18.32</v>
      </c>
      <c r="D1110">
        <v>122.79</v>
      </c>
      <c r="E1110">
        <v>24.89</v>
      </c>
      <c r="F1110">
        <v>116.77</v>
      </c>
      <c r="I1110" s="61">
        <v>43551</v>
      </c>
      <c r="J1110" s="57">
        <f t="shared" si="138"/>
        <v>-2.2639810439985049E-3</v>
      </c>
      <c r="K1110" s="57">
        <f t="shared" si="138"/>
        <v>2.5989851020336033E-2</v>
      </c>
      <c r="L1110" s="57">
        <f t="shared" si="138"/>
        <v>-1.0853824355435073E-2</v>
      </c>
      <c r="M1110" s="57">
        <f t="shared" si="138"/>
        <v>-3.1635694742291637E-2</v>
      </c>
      <c r="N1110" s="57">
        <f t="shared" si="138"/>
        <v>-9.7154335009584977E-3</v>
      </c>
      <c r="O1110" s="57">
        <f t="shared" si="139"/>
        <v>8.9173172431030508E-3</v>
      </c>
      <c r="Y1110" s="61">
        <v>43551</v>
      </c>
      <c r="Z1110" s="57">
        <f t="shared" si="140"/>
        <v>-4.4467146066183034E-3</v>
      </c>
      <c r="AA1110" s="57">
        <f t="shared" si="141"/>
        <v>2.3977635457193423E-2</v>
      </c>
      <c r="AB1110" s="57">
        <f t="shared" si="142"/>
        <v>-1.1174896932774819E-2</v>
      </c>
      <c r="AC1110" s="57">
        <f t="shared" si="143"/>
        <v>-3.3114480634356638E-2</v>
      </c>
      <c r="AD1110" s="57">
        <f t="shared" si="144"/>
        <v>-1.0694791542190944E-2</v>
      </c>
    </row>
    <row r="1111" spans="1:30" x14ac:dyDescent="0.35">
      <c r="A1111" s="61">
        <v>43550</v>
      </c>
      <c r="B1111">
        <v>44.22</v>
      </c>
      <c r="C1111">
        <v>17.850000000000001</v>
      </c>
      <c r="D1111">
        <v>124.13</v>
      </c>
      <c r="E1111">
        <v>25.69</v>
      </c>
      <c r="F1111">
        <v>117.91</v>
      </c>
      <c r="I1111" s="61">
        <v>43550</v>
      </c>
      <c r="J1111" s="57">
        <f t="shared" si="138"/>
        <v>1.7566323717899065E-2</v>
      </c>
      <c r="K1111" s="57">
        <f t="shared" si="138"/>
        <v>2.7834798993444057E-2</v>
      </c>
      <c r="L1111" s="57">
        <f t="shared" si="138"/>
        <v>1.0039757231350484E-2</v>
      </c>
      <c r="M1111" s="57">
        <f t="shared" si="138"/>
        <v>-1.084021455286472E-2</v>
      </c>
      <c r="N1111" s="57">
        <f t="shared" si="138"/>
        <v>2.1225121522719546E-3</v>
      </c>
      <c r="O1111" s="57">
        <f t="shared" si="139"/>
        <v>1.9627287955730575E-2</v>
      </c>
      <c r="Y1111" s="61">
        <v>43550</v>
      </c>
      <c r="Z1111" s="57">
        <f t="shared" si="140"/>
        <v>1.5383590155279268E-2</v>
      </c>
      <c r="AA1111" s="57">
        <f t="shared" si="141"/>
        <v>2.5822583430301447E-2</v>
      </c>
      <c r="AB1111" s="57">
        <f t="shared" si="142"/>
        <v>9.7186846540107379E-3</v>
      </c>
      <c r="AC1111" s="57">
        <f t="shared" si="143"/>
        <v>-1.231900044492972E-2</v>
      </c>
      <c r="AD1111" s="57">
        <f t="shared" si="144"/>
        <v>1.1431541110395094E-3</v>
      </c>
    </row>
    <row r="1112" spans="1:30" x14ac:dyDescent="0.35">
      <c r="A1112" s="61">
        <v>43549</v>
      </c>
      <c r="B1112">
        <v>43.45</v>
      </c>
      <c r="C1112">
        <v>17.36</v>
      </c>
      <c r="D1112">
        <v>122.89</v>
      </c>
      <c r="E1112">
        <v>25.97</v>
      </c>
      <c r="F1112">
        <v>117.66</v>
      </c>
      <c r="I1112" s="61">
        <v>43549</v>
      </c>
      <c r="J1112" s="57">
        <f t="shared" si="138"/>
        <v>-2.1178065793046763E-2</v>
      </c>
      <c r="K1112" s="57">
        <f t="shared" si="138"/>
        <v>-1.6000341346441189E-2</v>
      </c>
      <c r="L1112" s="57">
        <f t="shared" si="138"/>
        <v>-1.6261488256985688E-3</v>
      </c>
      <c r="M1112" s="57">
        <f t="shared" si="138"/>
        <v>-1.5284974690538298E-2</v>
      </c>
      <c r="N1112" s="57">
        <f t="shared" si="138"/>
        <v>5.1979154993902019E-3</v>
      </c>
      <c r="O1112" s="57">
        <f t="shared" si="139"/>
        <v>-1.3108039349811368E-2</v>
      </c>
      <c r="Y1112" s="61">
        <v>43549</v>
      </c>
      <c r="Z1112" s="57">
        <f t="shared" si="140"/>
        <v>-2.336079935566656E-2</v>
      </c>
      <c r="AA1112" s="57">
        <f t="shared" si="141"/>
        <v>-1.80125569095838E-2</v>
      </c>
      <c r="AB1112" s="57">
        <f t="shared" si="142"/>
        <v>-1.9472214030383139E-3</v>
      </c>
      <c r="AC1112" s="57">
        <f t="shared" si="143"/>
        <v>-1.6763760582603298E-2</v>
      </c>
      <c r="AD1112" s="57">
        <f t="shared" si="144"/>
        <v>4.2185574581577569E-3</v>
      </c>
    </row>
    <row r="1113" spans="1:30" x14ac:dyDescent="0.35">
      <c r="A1113" s="61">
        <v>43546</v>
      </c>
      <c r="B1113">
        <v>44.38</v>
      </c>
      <c r="C1113">
        <v>17.64</v>
      </c>
      <c r="D1113">
        <v>123.09</v>
      </c>
      <c r="E1113">
        <v>26.37</v>
      </c>
      <c r="F1113">
        <v>117.05</v>
      </c>
      <c r="I1113" s="61">
        <v>43546</v>
      </c>
      <c r="J1113" s="57">
        <f t="shared" si="138"/>
        <v>-3.5417601830587543E-2</v>
      </c>
      <c r="K1113" s="57">
        <f t="shared" si="138"/>
        <v>-3.5091319811270061E-2</v>
      </c>
      <c r="L1113" s="57">
        <f t="shared" si="138"/>
        <v>-2.2254382976583133E-2</v>
      </c>
      <c r="M1113" s="57">
        <f t="shared" si="138"/>
        <v>-5.6041201274202285E-2</v>
      </c>
      <c r="N1113" s="57">
        <f t="shared" si="138"/>
        <v>-2.6722203674096185E-2</v>
      </c>
      <c r="O1113" s="57">
        <f t="shared" si="139"/>
        <v>-3.2713723837140905E-2</v>
      </c>
      <c r="Y1113" s="61">
        <v>43546</v>
      </c>
      <c r="Z1113" s="57">
        <f t="shared" si="140"/>
        <v>-3.760033539320734E-2</v>
      </c>
      <c r="AA1113" s="57">
        <f t="shared" si="141"/>
        <v>-3.7103535374412668E-2</v>
      </c>
      <c r="AB1113" s="57">
        <f t="shared" si="142"/>
        <v>-2.2575455553922878E-2</v>
      </c>
      <c r="AC1113" s="57">
        <f t="shared" si="143"/>
        <v>-5.7519987166267286E-2</v>
      </c>
      <c r="AD1113" s="57">
        <f t="shared" si="144"/>
        <v>-2.7701561715328629E-2</v>
      </c>
    </row>
    <row r="1114" spans="1:30" x14ac:dyDescent="0.35">
      <c r="A1114" s="61">
        <v>43545</v>
      </c>
      <c r="B1114">
        <v>45.98</v>
      </c>
      <c r="C1114">
        <v>18.27</v>
      </c>
      <c r="D1114">
        <v>125.86</v>
      </c>
      <c r="E1114">
        <v>27.89</v>
      </c>
      <c r="F1114">
        <v>120.22</v>
      </c>
      <c r="I1114" s="61">
        <v>43545</v>
      </c>
      <c r="J1114" s="57">
        <f t="shared" si="138"/>
        <v>5.3149368980046768E-2</v>
      </c>
      <c r="K1114" s="57">
        <f t="shared" si="138"/>
        <v>1.6433857437300632E-3</v>
      </c>
      <c r="L1114" s="57">
        <f t="shared" si="138"/>
        <v>9.3395210902927281E-3</v>
      </c>
      <c r="M1114" s="57">
        <f t="shared" si="138"/>
        <v>8.1777209738223597E-2</v>
      </c>
      <c r="N1114" s="57">
        <f t="shared" si="138"/>
        <v>2.2714865745394237E-2</v>
      </c>
      <c r="O1114" s="57">
        <f t="shared" si="139"/>
        <v>1.7182853421914841E-2</v>
      </c>
      <c r="Y1114" s="61">
        <v>43545</v>
      </c>
      <c r="Z1114" s="57">
        <f t="shared" si="140"/>
        <v>5.0966635417426971E-2</v>
      </c>
      <c r="AA1114" s="57">
        <f t="shared" si="141"/>
        <v>-3.6882981941254562E-4</v>
      </c>
      <c r="AB1114" s="57">
        <f t="shared" si="142"/>
        <v>9.0184485129529823E-3</v>
      </c>
      <c r="AC1114" s="57">
        <f t="shared" si="143"/>
        <v>8.0298423846158595E-2</v>
      </c>
      <c r="AD1114" s="57">
        <f t="shared" si="144"/>
        <v>2.1735507704161793E-2</v>
      </c>
    </row>
    <row r="1115" spans="1:30" x14ac:dyDescent="0.35">
      <c r="A1115" s="61">
        <v>43544</v>
      </c>
      <c r="B1115">
        <v>43.6</v>
      </c>
      <c r="C1115">
        <v>18.239999999999998</v>
      </c>
      <c r="D1115">
        <v>124.69</v>
      </c>
      <c r="E1115">
        <v>25.7</v>
      </c>
      <c r="F1115">
        <v>117.52</v>
      </c>
      <c r="I1115" s="61">
        <v>43544</v>
      </c>
      <c r="J1115" s="57">
        <f t="shared" si="138"/>
        <v>-7.5403076326994688E-3</v>
      </c>
      <c r="K1115" s="57">
        <f t="shared" si="138"/>
        <v>2.273455277113633E-2</v>
      </c>
      <c r="L1115" s="57">
        <f t="shared" si="138"/>
        <v>-4.7205752339982004E-3</v>
      </c>
      <c r="M1115" s="57">
        <f t="shared" si="138"/>
        <v>-1.1605546120308003E-2</v>
      </c>
      <c r="N1115" s="57">
        <f t="shared" si="138"/>
        <v>-1.1055833077497552E-3</v>
      </c>
      <c r="O1115" s="57">
        <f t="shared" si="139"/>
        <v>8.5253930304784453E-3</v>
      </c>
      <c r="Y1115" s="61">
        <v>43544</v>
      </c>
      <c r="Z1115" s="57">
        <f t="shared" si="140"/>
        <v>-9.7230411953192659E-3</v>
      </c>
      <c r="AA1115" s="57">
        <f t="shared" si="141"/>
        <v>2.072233720799372E-2</v>
      </c>
      <c r="AB1115" s="57">
        <f t="shared" si="142"/>
        <v>-5.0416478113379454E-3</v>
      </c>
      <c r="AC1115" s="57">
        <f t="shared" si="143"/>
        <v>-1.3084332012373003E-2</v>
      </c>
      <c r="AD1115" s="57">
        <f t="shared" si="144"/>
        <v>-2.0849413489822007E-3</v>
      </c>
    </row>
    <row r="1116" spans="1:30" x14ac:dyDescent="0.35">
      <c r="A1116" s="61">
        <v>43543</v>
      </c>
      <c r="B1116">
        <v>43.93</v>
      </c>
      <c r="C1116">
        <v>17.829999999999998</v>
      </c>
      <c r="D1116">
        <v>125.28</v>
      </c>
      <c r="E1116">
        <v>26</v>
      </c>
      <c r="F1116">
        <v>117.65</v>
      </c>
      <c r="I1116" s="61">
        <v>43543</v>
      </c>
      <c r="J1116" s="57">
        <f t="shared" si="138"/>
        <v>3.9229818589682192E-2</v>
      </c>
      <c r="K1116" s="57">
        <f t="shared" si="138"/>
        <v>-7.8212689204186382E-3</v>
      </c>
      <c r="L1116" s="57">
        <f t="shared" si="138"/>
        <v>-4.7778399537130858E-3</v>
      </c>
      <c r="M1116" s="57">
        <f t="shared" si="138"/>
        <v>0.11179140598811663</v>
      </c>
      <c r="N1116" s="57">
        <f t="shared" si="138"/>
        <v>6.8021429372175975E-4</v>
      </c>
      <c r="O1116" s="57">
        <f t="shared" si="139"/>
        <v>6.6805876297838943E-3</v>
      </c>
      <c r="Y1116" s="61">
        <v>43543</v>
      </c>
      <c r="Z1116" s="57">
        <f t="shared" si="140"/>
        <v>3.7047085027062394E-2</v>
      </c>
      <c r="AA1116" s="57">
        <f t="shared" si="141"/>
        <v>-9.8334844835612466E-3</v>
      </c>
      <c r="AB1116" s="57">
        <f t="shared" si="142"/>
        <v>-5.0989125310528308E-3</v>
      </c>
      <c r="AC1116" s="57">
        <f t="shared" si="143"/>
        <v>0.11031262009605163</v>
      </c>
      <c r="AD1116" s="57">
        <f t="shared" si="144"/>
        <v>-2.9914374751068549E-4</v>
      </c>
    </row>
    <row r="1117" spans="1:30" x14ac:dyDescent="0.35">
      <c r="A1117" s="61">
        <v>43542</v>
      </c>
      <c r="B1117">
        <v>42.24</v>
      </c>
      <c r="C1117">
        <v>17.97</v>
      </c>
      <c r="D1117">
        <v>125.88</v>
      </c>
      <c r="E1117">
        <v>23.25</v>
      </c>
      <c r="F1117">
        <v>117.57</v>
      </c>
      <c r="I1117" s="61">
        <v>43542</v>
      </c>
      <c r="J1117" s="57">
        <f t="shared" si="138"/>
        <v>-4.9592733593503465E-3</v>
      </c>
      <c r="K1117" s="57">
        <f t="shared" si="138"/>
        <v>-2.1470684396876768E-2</v>
      </c>
      <c r="L1117" s="57">
        <f t="shared" si="138"/>
        <v>4.5384050190124302E-3</v>
      </c>
      <c r="M1117" s="57">
        <f t="shared" si="138"/>
        <v>-1.7189518628843135E-3</v>
      </c>
      <c r="N1117" s="57">
        <f t="shared" si="138"/>
        <v>1.4219872978996158E-2</v>
      </c>
      <c r="O1117" s="57">
        <f t="shared" si="139"/>
        <v>-1.0465720213514544E-2</v>
      </c>
      <c r="Y1117" s="61">
        <v>43542</v>
      </c>
      <c r="Z1117" s="57">
        <f t="shared" si="140"/>
        <v>-7.1420069219701445E-3</v>
      </c>
      <c r="AA1117" s="57">
        <f t="shared" si="141"/>
        <v>-2.3482899960019378E-2</v>
      </c>
      <c r="AB1117" s="57">
        <f t="shared" si="142"/>
        <v>4.2173324416726853E-3</v>
      </c>
      <c r="AC1117" s="57">
        <f t="shared" si="143"/>
        <v>-3.1977377549493127E-3</v>
      </c>
      <c r="AD1117" s="57">
        <f t="shared" si="144"/>
        <v>1.3240514937763712E-2</v>
      </c>
    </row>
    <row r="1118" spans="1:30" x14ac:dyDescent="0.35">
      <c r="A1118" s="61">
        <v>43539</v>
      </c>
      <c r="B1118">
        <v>42.45</v>
      </c>
      <c r="C1118">
        <v>18.36</v>
      </c>
      <c r="D1118">
        <v>125.31</v>
      </c>
      <c r="E1118">
        <v>23.29</v>
      </c>
      <c r="F1118">
        <v>115.91</v>
      </c>
      <c r="I1118" s="61">
        <v>43539</v>
      </c>
      <c r="J1118" s="57">
        <f t="shared" si="138"/>
        <v>2.5287606996715357E-2</v>
      </c>
      <c r="K1118" s="57">
        <f t="shared" si="138"/>
        <v>-5.1483908027895105E-2</v>
      </c>
      <c r="L1118" s="57">
        <f t="shared" si="138"/>
        <v>5.6820608238410415E-3</v>
      </c>
      <c r="M1118" s="57">
        <f t="shared" si="138"/>
        <v>2.0386739462319992E-2</v>
      </c>
      <c r="N1118" s="57">
        <f t="shared" si="138"/>
        <v>1.145348746229681E-2</v>
      </c>
      <c r="O1118" s="57">
        <f t="shared" si="139"/>
        <v>-1.8660272723595724E-2</v>
      </c>
      <c r="Y1118" s="61">
        <v>43539</v>
      </c>
      <c r="Z1118" s="57">
        <f t="shared" si="140"/>
        <v>2.310487343409556E-2</v>
      </c>
      <c r="AA1118" s="57">
        <f t="shared" si="141"/>
        <v>-5.3496123591037711E-2</v>
      </c>
      <c r="AB1118" s="57">
        <f t="shared" si="142"/>
        <v>5.3609882465012965E-3</v>
      </c>
      <c r="AC1118" s="57">
        <f t="shared" si="143"/>
        <v>1.8907953570254994E-2</v>
      </c>
      <c r="AD1118" s="57">
        <f t="shared" si="144"/>
        <v>1.0474129421064364E-2</v>
      </c>
    </row>
    <row r="1119" spans="1:30" x14ac:dyDescent="0.35">
      <c r="A1119" s="61">
        <v>43538</v>
      </c>
      <c r="B1119">
        <v>41.39</v>
      </c>
      <c r="C1119">
        <v>19.329999999999998</v>
      </c>
      <c r="D1119">
        <v>124.6</v>
      </c>
      <c r="E1119">
        <v>22.82</v>
      </c>
      <c r="F1119">
        <v>114.59</v>
      </c>
      <c r="I1119" s="61">
        <v>43538</v>
      </c>
      <c r="J1119" s="57">
        <f t="shared" si="138"/>
        <v>-1.843259847246578E-2</v>
      </c>
      <c r="K1119" s="57">
        <f t="shared" si="138"/>
        <v>3.6278868502599032E-3</v>
      </c>
      <c r="L1119" s="57">
        <f t="shared" si="138"/>
        <v>-5.6164000353090438E-4</v>
      </c>
      <c r="M1119" s="57">
        <f t="shared" si="138"/>
        <v>-2.4243611609992739E-2</v>
      </c>
      <c r="N1119" s="57">
        <f t="shared" si="138"/>
        <v>7.857174440625631E-4</v>
      </c>
      <c r="O1119" s="57">
        <f t="shared" si="139"/>
        <v>-2.8048147313055145E-3</v>
      </c>
      <c r="Y1119" s="61">
        <v>43538</v>
      </c>
      <c r="Z1119" s="57">
        <f t="shared" si="140"/>
        <v>-2.0615332035085577E-2</v>
      </c>
      <c r="AA1119" s="57">
        <f t="shared" si="141"/>
        <v>1.6156712871172943E-3</v>
      </c>
      <c r="AB1119" s="57">
        <f t="shared" si="142"/>
        <v>-8.8271258087064945E-4</v>
      </c>
      <c r="AC1119" s="57">
        <f t="shared" si="143"/>
        <v>-2.5722397502057737E-2</v>
      </c>
      <c r="AD1119" s="57">
        <f t="shared" si="144"/>
        <v>-1.9364059716988214E-4</v>
      </c>
    </row>
    <row r="1120" spans="1:30" x14ac:dyDescent="0.35">
      <c r="A1120" s="61">
        <v>43537</v>
      </c>
      <c r="B1120">
        <v>42.16</v>
      </c>
      <c r="C1120">
        <v>19.260000000000002</v>
      </c>
      <c r="D1120">
        <v>124.67</v>
      </c>
      <c r="E1120">
        <v>23.38</v>
      </c>
      <c r="F1120">
        <v>114.5</v>
      </c>
      <c r="I1120" s="61">
        <v>43537</v>
      </c>
      <c r="J1120" s="57">
        <f t="shared" si="138"/>
        <v>3.6965194233471332E-2</v>
      </c>
      <c r="K1120" s="57">
        <f t="shared" si="138"/>
        <v>1.9397724856561271E-2</v>
      </c>
      <c r="L1120" s="57">
        <f t="shared" si="138"/>
        <v>6.1954577217866909E-3</v>
      </c>
      <c r="M1120" s="57">
        <f t="shared" si="138"/>
        <v>-4.6938426268990615E-3</v>
      </c>
      <c r="N1120" s="57">
        <f t="shared" si="138"/>
        <v>7.7152758653134014E-3</v>
      </c>
      <c r="O1120" s="57">
        <f t="shared" si="139"/>
        <v>1.8810685668041754E-2</v>
      </c>
      <c r="Y1120" s="61">
        <v>43537</v>
      </c>
      <c r="Z1120" s="57">
        <f t="shared" si="140"/>
        <v>3.4782460670851535E-2</v>
      </c>
      <c r="AA1120" s="57">
        <f t="shared" si="141"/>
        <v>1.7385509293418661E-2</v>
      </c>
      <c r="AB1120" s="57">
        <f t="shared" si="142"/>
        <v>5.8743851444469459E-3</v>
      </c>
      <c r="AC1120" s="57">
        <f t="shared" si="143"/>
        <v>-6.1726285189640604E-3</v>
      </c>
      <c r="AD1120" s="57">
        <f t="shared" si="144"/>
        <v>6.7359178240809564E-3</v>
      </c>
    </row>
    <row r="1121" spans="1:30" x14ac:dyDescent="0.35">
      <c r="A1121" s="61">
        <v>43536</v>
      </c>
      <c r="B1121">
        <v>40.630000000000003</v>
      </c>
      <c r="C1121">
        <v>18.89</v>
      </c>
      <c r="D1121">
        <v>123.9</v>
      </c>
      <c r="E1121">
        <v>23.49</v>
      </c>
      <c r="F1121">
        <v>113.62</v>
      </c>
      <c r="I1121" s="61">
        <v>43536</v>
      </c>
      <c r="J1121" s="57">
        <f t="shared" si="138"/>
        <v>8.6516421492739345E-3</v>
      </c>
      <c r="K1121" s="57">
        <f t="shared" si="138"/>
        <v>-2.6124787741142207E-2</v>
      </c>
      <c r="L1121" s="57">
        <f t="shared" si="138"/>
        <v>2.2624444039695433E-3</v>
      </c>
      <c r="M1121" s="57">
        <f t="shared" si="138"/>
        <v>2.2821227219455759E-2</v>
      </c>
      <c r="N1121" s="57">
        <f t="shared" si="138"/>
        <v>6.9772859786261885E-3</v>
      </c>
      <c r="O1121" s="57">
        <f t="shared" si="139"/>
        <v>-9.9972215131072517E-3</v>
      </c>
      <c r="Y1121" s="61">
        <v>43536</v>
      </c>
      <c r="Z1121" s="57">
        <f t="shared" si="140"/>
        <v>6.4689085866541365E-3</v>
      </c>
      <c r="AA1121" s="57">
        <f t="shared" si="141"/>
        <v>-2.8137003304284817E-2</v>
      </c>
      <c r="AB1121" s="57">
        <f t="shared" si="142"/>
        <v>1.9413718266297984E-3</v>
      </c>
      <c r="AC1121" s="57">
        <f t="shared" si="143"/>
        <v>2.1342441327390761E-2</v>
      </c>
      <c r="AD1121" s="57">
        <f t="shared" si="144"/>
        <v>5.9979279373937435E-3</v>
      </c>
    </row>
    <row r="1122" spans="1:30" x14ac:dyDescent="0.35">
      <c r="A1122" s="61">
        <v>43535</v>
      </c>
      <c r="B1122">
        <v>40.28</v>
      </c>
      <c r="C1122">
        <v>19.39</v>
      </c>
      <c r="D1122">
        <v>123.62</v>
      </c>
      <c r="E1122">
        <v>22.96</v>
      </c>
      <c r="F1122">
        <v>112.83</v>
      </c>
      <c r="I1122" s="61">
        <v>43535</v>
      </c>
      <c r="J1122" s="57">
        <f t="shared" si="138"/>
        <v>6.7256544621355205E-2</v>
      </c>
      <c r="K1122" s="57">
        <f t="shared" si="138"/>
        <v>2.3481381496628154E-2</v>
      </c>
      <c r="L1122" s="57">
        <f t="shared" si="138"/>
        <v>1.6310914539163508E-2</v>
      </c>
      <c r="M1122" s="57">
        <f t="shared" si="138"/>
        <v>4.2256675912995291E-2</v>
      </c>
      <c r="N1122" s="57">
        <f t="shared" si="138"/>
        <v>2.0776246549663899E-2</v>
      </c>
      <c r="O1122" s="57">
        <f t="shared" si="139"/>
        <v>3.128565721303702E-2</v>
      </c>
      <c r="Y1122" s="61">
        <v>43535</v>
      </c>
      <c r="Z1122" s="57">
        <f t="shared" si="140"/>
        <v>6.5073811058735401E-2</v>
      </c>
      <c r="AA1122" s="57">
        <f t="shared" si="141"/>
        <v>2.1469165933485544E-2</v>
      </c>
      <c r="AB1122" s="57">
        <f t="shared" si="142"/>
        <v>1.5989841961823764E-2</v>
      </c>
      <c r="AC1122" s="57">
        <f t="shared" si="143"/>
        <v>4.0777890020930289E-2</v>
      </c>
      <c r="AD1122" s="57">
        <f t="shared" si="144"/>
        <v>1.9796888508431455E-2</v>
      </c>
    </row>
    <row r="1123" spans="1:30" x14ac:dyDescent="0.35">
      <c r="A1123" s="61">
        <v>43532</v>
      </c>
      <c r="B1123">
        <v>37.659999999999997</v>
      </c>
      <c r="C1123">
        <v>18.940000000000001</v>
      </c>
      <c r="D1123">
        <v>121.62</v>
      </c>
      <c r="E1123">
        <v>22.01</v>
      </c>
      <c r="F1123">
        <v>110.51</v>
      </c>
      <c r="I1123" s="61">
        <v>43532</v>
      </c>
      <c r="J1123" s="57">
        <f t="shared" si="138"/>
        <v>9.3371359959396986E-3</v>
      </c>
      <c r="K1123" s="57">
        <f t="shared" si="138"/>
        <v>2.6753869629484381E-2</v>
      </c>
      <c r="L1123" s="57">
        <f t="shared" si="138"/>
        <v>-2.6276907877063544E-3</v>
      </c>
      <c r="M1123" s="57">
        <f t="shared" si="138"/>
        <v>-3.1753258705240813E-3</v>
      </c>
      <c r="N1123" s="57">
        <f t="shared" si="138"/>
        <v>1.0864645704306802E-3</v>
      </c>
      <c r="O1123" s="57">
        <f t="shared" si="139"/>
        <v>1.480575885679067E-2</v>
      </c>
      <c r="Y1123" s="61">
        <v>43532</v>
      </c>
      <c r="Z1123" s="57">
        <f t="shared" si="140"/>
        <v>7.1544024333199006E-3</v>
      </c>
      <c r="AA1123" s="57">
        <f t="shared" si="141"/>
        <v>2.4741654066341771E-2</v>
      </c>
      <c r="AB1123" s="57">
        <f t="shared" si="142"/>
        <v>-2.9487633650460993E-3</v>
      </c>
      <c r="AC1123" s="57">
        <f t="shared" si="143"/>
        <v>-4.6541117625890803E-3</v>
      </c>
      <c r="AD1123" s="57">
        <f t="shared" si="144"/>
        <v>1.0710652919823497E-4</v>
      </c>
    </row>
    <row r="1124" spans="1:30" x14ac:dyDescent="0.35">
      <c r="A1124" s="61">
        <v>43531</v>
      </c>
      <c r="B1124">
        <v>37.31</v>
      </c>
      <c r="C1124">
        <v>18.440000000000001</v>
      </c>
      <c r="D1124">
        <v>121.94</v>
      </c>
      <c r="E1124">
        <v>22.08</v>
      </c>
      <c r="F1124">
        <v>110.39</v>
      </c>
      <c r="I1124" s="61">
        <v>43531</v>
      </c>
      <c r="J1124" s="57">
        <f t="shared" si="138"/>
        <v>-1.8587895768090737E-2</v>
      </c>
      <c r="K1124" s="57">
        <f t="shared" si="138"/>
        <v>1.0851873012869833E-3</v>
      </c>
      <c r="L1124" s="57">
        <f t="shared" si="138"/>
        <v>-1.2954921069052343E-2</v>
      </c>
      <c r="M1124" s="57">
        <f t="shared" si="138"/>
        <v>-1.4835066403941142E-2</v>
      </c>
      <c r="N1124" s="57">
        <f t="shared" si="138"/>
        <v>-1.2244683463417904E-2</v>
      </c>
      <c r="O1124" s="57">
        <f t="shared" si="139"/>
        <v>-7.0130169750219915E-3</v>
      </c>
      <c r="Y1124" s="61">
        <v>43531</v>
      </c>
      <c r="Z1124" s="57">
        <f t="shared" si="140"/>
        <v>-2.0770629330710534E-2</v>
      </c>
      <c r="AA1124" s="57">
        <f t="shared" si="141"/>
        <v>-9.270282618556256E-4</v>
      </c>
      <c r="AB1124" s="57">
        <f t="shared" si="142"/>
        <v>-1.3275993646392089E-2</v>
      </c>
      <c r="AC1124" s="57">
        <f t="shared" si="143"/>
        <v>-1.631385229600614E-2</v>
      </c>
      <c r="AD1124" s="57">
        <f t="shared" si="144"/>
        <v>-1.322404150465035E-2</v>
      </c>
    </row>
    <row r="1125" spans="1:30" x14ac:dyDescent="0.35">
      <c r="A1125" s="61">
        <v>43530</v>
      </c>
      <c r="B1125">
        <v>38.01</v>
      </c>
      <c r="C1125">
        <v>18.420000000000002</v>
      </c>
      <c r="D1125">
        <v>123.53</v>
      </c>
      <c r="E1125">
        <v>22.41</v>
      </c>
      <c r="F1125">
        <v>111.75</v>
      </c>
      <c r="I1125" s="61">
        <v>43530</v>
      </c>
      <c r="J1125" s="57">
        <f t="shared" si="138"/>
        <v>-2.9040153221163802E-2</v>
      </c>
      <c r="K1125" s="57">
        <f t="shared" si="138"/>
        <v>-1.0851873012869635E-3</v>
      </c>
      <c r="L1125" s="57">
        <f t="shared" si="138"/>
        <v>1.9447376682609351E-3</v>
      </c>
      <c r="M1125" s="57">
        <f t="shared" si="138"/>
        <v>-4.7493133337277636E-2</v>
      </c>
      <c r="N1125" s="57">
        <f t="shared" si="138"/>
        <v>4.4752741852316158E-4</v>
      </c>
      <c r="O1125" s="57">
        <f t="shared" si="139"/>
        <v>-7.5749057083872315E-3</v>
      </c>
      <c r="Y1125" s="61">
        <v>43530</v>
      </c>
      <c r="Z1125" s="57">
        <f t="shared" si="140"/>
        <v>-3.1222886783783599E-2</v>
      </c>
      <c r="AA1125" s="57">
        <f t="shared" si="141"/>
        <v>-3.0974028644295722E-3</v>
      </c>
      <c r="AB1125" s="57">
        <f t="shared" si="142"/>
        <v>1.6236650909211901E-3</v>
      </c>
      <c r="AC1125" s="57">
        <f t="shared" si="143"/>
        <v>-4.8971919229342638E-2</v>
      </c>
      <c r="AD1125" s="57">
        <f t="shared" si="144"/>
        <v>-5.3183062270928372E-4</v>
      </c>
    </row>
    <row r="1126" spans="1:30" x14ac:dyDescent="0.35">
      <c r="A1126" s="61">
        <v>43529</v>
      </c>
      <c r="B1126">
        <v>39.130000000000003</v>
      </c>
      <c r="C1126">
        <v>18.440000000000001</v>
      </c>
      <c r="D1126">
        <v>123.29</v>
      </c>
      <c r="E1126">
        <v>23.5</v>
      </c>
      <c r="F1126">
        <v>111.7</v>
      </c>
      <c r="I1126" s="61">
        <v>43529</v>
      </c>
      <c r="J1126" s="57">
        <f t="shared" si="138"/>
        <v>-1.7873105740957515E-3</v>
      </c>
      <c r="K1126" s="57">
        <f t="shared" si="138"/>
        <v>-3.0968838988796397E-2</v>
      </c>
      <c r="L1126" s="57">
        <f t="shared" si="138"/>
        <v>9.5351360137842633E-3</v>
      </c>
      <c r="M1126" s="57">
        <f t="shared" si="138"/>
        <v>5.547272599346691E-3</v>
      </c>
      <c r="N1126" s="57">
        <f t="shared" si="138"/>
        <v>-5.000903438898298E-3</v>
      </c>
      <c r="O1126" s="57">
        <f t="shared" si="139"/>
        <v>-1.3923332993647307E-2</v>
      </c>
      <c r="Y1126" s="61">
        <v>43529</v>
      </c>
      <c r="Z1126" s="57">
        <f t="shared" si="140"/>
        <v>-3.9700441367155493E-3</v>
      </c>
      <c r="AA1126" s="57">
        <f t="shared" si="141"/>
        <v>-3.2981054551939004E-2</v>
      </c>
      <c r="AB1126" s="57">
        <f t="shared" si="142"/>
        <v>9.2140634364445174E-3</v>
      </c>
      <c r="AC1126" s="57">
        <f t="shared" si="143"/>
        <v>4.068486707281692E-3</v>
      </c>
      <c r="AD1126" s="57">
        <f t="shared" si="144"/>
        <v>-5.9802614801307431E-3</v>
      </c>
    </row>
    <row r="1127" spans="1:30" x14ac:dyDescent="0.35">
      <c r="A1127" s="61">
        <v>43528</v>
      </c>
      <c r="B1127">
        <v>39.200000000000003</v>
      </c>
      <c r="C1127">
        <v>19.02</v>
      </c>
      <c r="D1127">
        <v>122.12</v>
      </c>
      <c r="E1127">
        <v>23.37</v>
      </c>
      <c r="F1127">
        <v>112.26</v>
      </c>
      <c r="I1127" s="61">
        <v>43528</v>
      </c>
      <c r="J1127" s="57">
        <f t="shared" si="138"/>
        <v>2.2985580289942098E-3</v>
      </c>
      <c r="K1127" s="57">
        <f t="shared" si="138"/>
        <v>-3.2586281198025889E-2</v>
      </c>
      <c r="L1127" s="57">
        <f t="shared" si="138"/>
        <v>7.3725172292896763E-4</v>
      </c>
      <c r="M1127" s="57">
        <f t="shared" si="138"/>
        <v>-1.3177661465038246E-2</v>
      </c>
      <c r="N1127" s="57">
        <f t="shared" si="138"/>
        <v>-2.4022432478523867E-3</v>
      </c>
      <c r="O1127" s="57">
        <f t="shared" si="139"/>
        <v>-1.6421687411005824E-2</v>
      </c>
      <c r="Y1127" s="61">
        <v>43528</v>
      </c>
      <c r="Z1127" s="57">
        <f t="shared" si="140"/>
        <v>1.1582446637441179E-4</v>
      </c>
      <c r="AA1127" s="57">
        <f t="shared" si="141"/>
        <v>-3.4598496761168496E-2</v>
      </c>
      <c r="AB1127" s="57">
        <f t="shared" si="142"/>
        <v>4.1617914558922256E-4</v>
      </c>
      <c r="AC1127" s="57">
        <f t="shared" si="143"/>
        <v>-1.4656447357103246E-2</v>
      </c>
      <c r="AD1127" s="57">
        <f t="shared" si="144"/>
        <v>-3.3816012890848322E-3</v>
      </c>
    </row>
    <row r="1128" spans="1:30" x14ac:dyDescent="0.35">
      <c r="A1128" s="61">
        <v>43525</v>
      </c>
      <c r="B1128">
        <v>39.11</v>
      </c>
      <c r="C1128">
        <v>19.649999999999999</v>
      </c>
      <c r="D1128">
        <v>122.03</v>
      </c>
      <c r="E1128">
        <v>23.68</v>
      </c>
      <c r="F1128">
        <v>112.53</v>
      </c>
      <c r="I1128" s="61">
        <v>43525</v>
      </c>
      <c r="J1128" s="57">
        <f t="shared" si="138"/>
        <v>1.4162719025077836E-2</v>
      </c>
      <c r="K1128" s="57">
        <f t="shared" si="138"/>
        <v>-8.2037194167988922E-2</v>
      </c>
      <c r="L1128" s="57">
        <f t="shared" si="138"/>
        <v>2.0281312690989792E-2</v>
      </c>
      <c r="M1128" s="57">
        <f t="shared" si="138"/>
        <v>6.3546072765338444E-3</v>
      </c>
      <c r="N1128" s="57">
        <f t="shared" si="138"/>
        <v>4.45316019127363E-3</v>
      </c>
      <c r="O1128" s="57">
        <f t="shared" si="139"/>
        <v>-3.3856123863081011E-2</v>
      </c>
      <c r="Y1128" s="61">
        <v>43525</v>
      </c>
      <c r="Z1128" s="57">
        <f t="shared" si="140"/>
        <v>1.1979985462458039E-2</v>
      </c>
      <c r="AA1128" s="57">
        <f t="shared" si="141"/>
        <v>-8.4049409731131536E-2</v>
      </c>
      <c r="AB1128" s="57">
        <f t="shared" si="142"/>
        <v>1.9960240113650048E-2</v>
      </c>
      <c r="AC1128" s="57">
        <f t="shared" si="143"/>
        <v>4.8758213844688454E-3</v>
      </c>
      <c r="AD1128" s="57">
        <f t="shared" si="144"/>
        <v>3.473802150041185E-3</v>
      </c>
    </row>
    <row r="1129" spans="1:30" x14ac:dyDescent="0.35">
      <c r="A1129" s="61">
        <v>43524</v>
      </c>
      <c r="B1129">
        <v>38.56</v>
      </c>
      <c r="C1129">
        <v>21.33</v>
      </c>
      <c r="D1129">
        <v>119.58</v>
      </c>
      <c r="E1129">
        <v>23.53</v>
      </c>
      <c r="F1129">
        <v>112.03</v>
      </c>
      <c r="I1129" s="61">
        <v>43524</v>
      </c>
      <c r="J1129" s="57">
        <f t="shared" si="138"/>
        <v>-7.4926070713115375E-3</v>
      </c>
      <c r="K1129" s="57">
        <f t="shared" si="138"/>
        <v>1.6544929515107932E-2</v>
      </c>
      <c r="L1129" s="57">
        <f t="shared" si="138"/>
        <v>-4.1725838724481264E-3</v>
      </c>
      <c r="M1129" s="57">
        <f t="shared" si="138"/>
        <v>2.1272077793753896E-3</v>
      </c>
      <c r="N1129" s="57">
        <f t="shared" si="138"/>
        <v>-1.2488850865001288E-3</v>
      </c>
      <c r="O1129" s="57">
        <f t="shared" si="139"/>
        <v>5.9730431706452314E-3</v>
      </c>
      <c r="Y1129" s="61">
        <v>43524</v>
      </c>
      <c r="Z1129" s="57">
        <f t="shared" si="140"/>
        <v>-9.6753406339313355E-3</v>
      </c>
      <c r="AA1129" s="57">
        <f t="shared" si="141"/>
        <v>1.4532713951965323E-2</v>
      </c>
      <c r="AB1129" s="57">
        <f t="shared" si="142"/>
        <v>-4.4936564497878714E-3</v>
      </c>
      <c r="AC1129" s="57">
        <f t="shared" si="143"/>
        <v>6.4842188731039046E-4</v>
      </c>
      <c r="AD1129" s="57">
        <f t="shared" si="144"/>
        <v>-2.2282431277325741E-3</v>
      </c>
    </row>
    <row r="1130" spans="1:30" x14ac:dyDescent="0.35">
      <c r="A1130" s="61">
        <v>43523</v>
      </c>
      <c r="B1130">
        <v>38.85</v>
      </c>
      <c r="C1130">
        <v>20.98</v>
      </c>
      <c r="D1130">
        <v>120.08</v>
      </c>
      <c r="E1130">
        <v>23.48</v>
      </c>
      <c r="F1130">
        <v>112.17</v>
      </c>
      <c r="I1130" s="61">
        <v>43523</v>
      </c>
      <c r="J1130" s="57">
        <f t="shared" si="138"/>
        <v>-1.0752791776261849E-2</v>
      </c>
      <c r="K1130" s="57">
        <f t="shared" si="138"/>
        <v>5.4861944351124632E-2</v>
      </c>
      <c r="L1130" s="57">
        <f t="shared" si="138"/>
        <v>1.1665695848427724E-3</v>
      </c>
      <c r="M1130" s="57">
        <f t="shared" si="138"/>
        <v>-3.0616775990071381E-2</v>
      </c>
      <c r="N1130" s="57">
        <f t="shared" si="138"/>
        <v>-1.692424578910882E-3</v>
      </c>
      <c r="O1130" s="57">
        <f t="shared" si="139"/>
        <v>2.4829987354277546E-2</v>
      </c>
      <c r="Y1130" s="61">
        <v>43523</v>
      </c>
      <c r="Z1130" s="57">
        <f t="shared" si="140"/>
        <v>-1.2935525338881648E-2</v>
      </c>
      <c r="AA1130" s="57">
        <f t="shared" si="141"/>
        <v>5.2849728787982025E-2</v>
      </c>
      <c r="AB1130" s="57">
        <f t="shared" si="142"/>
        <v>8.4549700750302735E-4</v>
      </c>
      <c r="AC1130" s="57">
        <f t="shared" si="143"/>
        <v>-3.2095561882136379E-2</v>
      </c>
      <c r="AD1130" s="57">
        <f t="shared" si="144"/>
        <v>-2.6717826201433275E-3</v>
      </c>
    </row>
    <row r="1131" spans="1:30" x14ac:dyDescent="0.35">
      <c r="A1131" s="61">
        <v>43522</v>
      </c>
      <c r="B1131">
        <v>39.270000000000003</v>
      </c>
      <c r="C1131">
        <v>19.86</v>
      </c>
      <c r="D1131">
        <v>119.94</v>
      </c>
      <c r="E1131">
        <v>24.21</v>
      </c>
      <c r="F1131">
        <v>112.36</v>
      </c>
      <c r="I1131" s="61">
        <v>43522</v>
      </c>
      <c r="J1131" s="57">
        <f t="shared" si="138"/>
        <v>-1.0134365936320531E-2</v>
      </c>
      <c r="K1131" s="57">
        <f t="shared" si="138"/>
        <v>-3.0165935394257906E-3</v>
      </c>
      <c r="L1131" s="57">
        <f t="shared" si="138"/>
        <v>2.671566123952614E-3</v>
      </c>
      <c r="M1131" s="57">
        <f t="shared" si="138"/>
        <v>-2.0442249050551559E-2</v>
      </c>
      <c r="N1131" s="57">
        <f t="shared" si="138"/>
        <v>6.876562038433006E-3</v>
      </c>
      <c r="O1131" s="57">
        <f t="shared" si="139"/>
        <v>-3.4420041566628114E-3</v>
      </c>
      <c r="Y1131" s="61">
        <v>43522</v>
      </c>
      <c r="Z1131" s="57">
        <f t="shared" si="140"/>
        <v>-1.2317099498940328E-2</v>
      </c>
      <c r="AA1131" s="57">
        <f t="shared" si="141"/>
        <v>-5.0288091025683995E-3</v>
      </c>
      <c r="AB1131" s="57">
        <f t="shared" si="142"/>
        <v>2.3504935466128691E-3</v>
      </c>
      <c r="AC1131" s="57">
        <f t="shared" si="143"/>
        <v>-2.1921034942616557E-2</v>
      </c>
      <c r="AD1131" s="57">
        <f t="shared" si="144"/>
        <v>5.897203997200561E-3</v>
      </c>
    </row>
    <row r="1132" spans="1:30" x14ac:dyDescent="0.35">
      <c r="A1132" s="61">
        <v>43521</v>
      </c>
      <c r="B1132">
        <v>39.67</v>
      </c>
      <c r="C1132">
        <v>19.920000000000002</v>
      </c>
      <c r="D1132">
        <v>119.62</v>
      </c>
      <c r="E1132">
        <v>24.71</v>
      </c>
      <c r="F1132">
        <v>111.59</v>
      </c>
      <c r="I1132" s="61">
        <v>43521</v>
      </c>
      <c r="J1132" s="57">
        <f t="shared" si="138"/>
        <v>-3.2716777641531697E-3</v>
      </c>
      <c r="K1132" s="57">
        <f t="shared" si="138"/>
        <v>1.3646913841182108E-2</v>
      </c>
      <c r="L1132" s="57">
        <f t="shared" si="138"/>
        <v>1.9246062591139774E-3</v>
      </c>
      <c r="M1132" s="57">
        <f t="shared" si="138"/>
        <v>1.4265577158822439E-2</v>
      </c>
      <c r="N1132" s="57">
        <f t="shared" si="138"/>
        <v>5.571545685137588E-3</v>
      </c>
      <c r="O1132" s="57">
        <f t="shared" si="139"/>
        <v>7.3537696414623229E-3</v>
      </c>
      <c r="Y1132" s="61">
        <v>43521</v>
      </c>
      <c r="Z1132" s="57">
        <f t="shared" si="140"/>
        <v>-5.4544113267729673E-3</v>
      </c>
      <c r="AA1132" s="57">
        <f t="shared" si="141"/>
        <v>1.16346982780395E-2</v>
      </c>
      <c r="AB1132" s="57">
        <f t="shared" si="142"/>
        <v>1.6035336817742324E-3</v>
      </c>
      <c r="AC1132" s="57">
        <f t="shared" si="143"/>
        <v>1.278679126675744E-2</v>
      </c>
      <c r="AD1132" s="57">
        <f t="shared" si="144"/>
        <v>4.5921876439051429E-3</v>
      </c>
    </row>
    <row r="1133" spans="1:30" x14ac:dyDescent="0.35">
      <c r="A1133" s="61">
        <v>43518</v>
      </c>
      <c r="B1133">
        <v>39.799999999999997</v>
      </c>
      <c r="C1133">
        <v>19.649999999999999</v>
      </c>
      <c r="D1133">
        <v>119.39</v>
      </c>
      <c r="E1133">
        <v>24.36</v>
      </c>
      <c r="F1133">
        <v>110.97</v>
      </c>
      <c r="I1133" s="61">
        <v>43518</v>
      </c>
      <c r="J1133" s="57">
        <f t="shared" si="138"/>
        <v>2.1844912346338324E-2</v>
      </c>
      <c r="K1133" s="57">
        <f t="shared" si="138"/>
        <v>1.1773875452091178E-2</v>
      </c>
      <c r="L1133" s="57">
        <f t="shared" si="138"/>
        <v>2.0961731567554357E-3</v>
      </c>
      <c r="M1133" s="57">
        <f t="shared" si="138"/>
        <v>1.8227513759265165E-2</v>
      </c>
      <c r="N1133" s="57">
        <f t="shared" si="138"/>
        <v>1.4157601023773687E-2</v>
      </c>
      <c r="O1133" s="57">
        <f t="shared" si="139"/>
        <v>1.1948449198786506E-2</v>
      </c>
      <c r="Y1133" s="61">
        <v>43518</v>
      </c>
      <c r="Z1133" s="57">
        <f t="shared" si="140"/>
        <v>1.9662178783718526E-2</v>
      </c>
      <c r="AA1133" s="57">
        <f t="shared" si="141"/>
        <v>9.7616598889485699E-3</v>
      </c>
      <c r="AB1133" s="57">
        <f t="shared" si="142"/>
        <v>1.7751005794156907E-3</v>
      </c>
      <c r="AC1133" s="57">
        <f t="shared" si="143"/>
        <v>1.6748727867200167E-2</v>
      </c>
      <c r="AD1133" s="57">
        <f t="shared" si="144"/>
        <v>1.3178242982541241E-2</v>
      </c>
    </row>
    <row r="1134" spans="1:30" x14ac:dyDescent="0.35">
      <c r="A1134" s="61">
        <v>43517</v>
      </c>
      <c r="B1134">
        <v>38.94</v>
      </c>
      <c r="C1134">
        <v>19.420000000000002</v>
      </c>
      <c r="D1134">
        <v>119.14</v>
      </c>
      <c r="E1134">
        <v>23.92</v>
      </c>
      <c r="F1134">
        <v>109.41</v>
      </c>
      <c r="I1134" s="61">
        <v>43517</v>
      </c>
      <c r="J1134" s="57">
        <f t="shared" si="138"/>
        <v>-1.7816709517733675E-2</v>
      </c>
      <c r="K1134" s="57">
        <f t="shared" si="138"/>
        <v>-3.7892889102941564E-2</v>
      </c>
      <c r="L1134" s="57">
        <f t="shared" si="138"/>
        <v>-9.5230859197869607E-3</v>
      </c>
      <c r="M1134" s="57">
        <f t="shared" si="138"/>
        <v>-1.2533947744931334E-3</v>
      </c>
      <c r="N1134" s="57">
        <f t="shared" si="138"/>
        <v>2.0872571569112382E-2</v>
      </c>
      <c r="O1134" s="57">
        <f t="shared" si="139"/>
        <v>-2.4302947551458915E-2</v>
      </c>
      <c r="Y1134" s="61">
        <v>43517</v>
      </c>
      <c r="Z1134" s="57">
        <f t="shared" si="140"/>
        <v>-1.9999443080353473E-2</v>
      </c>
      <c r="AA1134" s="57">
        <f t="shared" si="141"/>
        <v>-3.9905104666084171E-2</v>
      </c>
      <c r="AB1134" s="57">
        <f t="shared" si="142"/>
        <v>-9.8441584971267065E-3</v>
      </c>
      <c r="AC1134" s="57">
        <f t="shared" si="143"/>
        <v>-2.7321806665581323E-3</v>
      </c>
      <c r="AD1134" s="57">
        <f t="shared" si="144"/>
        <v>1.9893213527879938E-2</v>
      </c>
    </row>
    <row r="1135" spans="1:30" x14ac:dyDescent="0.35">
      <c r="A1135" s="61">
        <v>43516</v>
      </c>
      <c r="B1135">
        <v>39.64</v>
      </c>
      <c r="C1135">
        <v>20.170000000000002</v>
      </c>
      <c r="D1135">
        <v>120.28</v>
      </c>
      <c r="E1135">
        <v>23.95</v>
      </c>
      <c r="F1135">
        <v>107.15</v>
      </c>
      <c r="I1135" s="61">
        <v>43516</v>
      </c>
      <c r="J1135" s="57">
        <f t="shared" si="138"/>
        <v>1.2182891799477777E-2</v>
      </c>
      <c r="K1135" s="57">
        <f t="shared" si="138"/>
        <v>-1.035767582845817E-2</v>
      </c>
      <c r="L1135" s="57">
        <f t="shared" si="138"/>
        <v>8.0972102326193028E-3</v>
      </c>
      <c r="M1135" s="57">
        <f t="shared" si="138"/>
        <v>0</v>
      </c>
      <c r="N1135" s="57">
        <f t="shared" si="138"/>
        <v>-9.4743417226121202E-3</v>
      </c>
      <c r="O1135" s="57">
        <f t="shared" si="139"/>
        <v>-1.294485720930983E-3</v>
      </c>
      <c r="Y1135" s="61">
        <v>43516</v>
      </c>
      <c r="Z1135" s="57">
        <f t="shared" si="140"/>
        <v>1.000015823685798E-2</v>
      </c>
      <c r="AA1135" s="57">
        <f t="shared" si="141"/>
        <v>-1.2369891391600779E-2</v>
      </c>
      <c r="AB1135" s="57">
        <f t="shared" si="142"/>
        <v>7.7761376552795579E-3</v>
      </c>
      <c r="AC1135" s="57">
        <f t="shared" si="143"/>
        <v>-1.4787858920649992E-3</v>
      </c>
      <c r="AD1135" s="57">
        <f t="shared" si="144"/>
        <v>-1.0453699763844566E-2</v>
      </c>
    </row>
    <row r="1136" spans="1:30" x14ac:dyDescent="0.35">
      <c r="A1136" s="61">
        <v>43515</v>
      </c>
      <c r="B1136">
        <v>39.159999999999997</v>
      </c>
      <c r="C1136">
        <v>20.38</v>
      </c>
      <c r="D1136">
        <v>119.31</v>
      </c>
      <c r="E1136">
        <v>23.95</v>
      </c>
      <c r="F1136">
        <v>108.17</v>
      </c>
      <c r="I1136" s="61">
        <v>43515</v>
      </c>
      <c r="J1136" s="57">
        <f t="shared" si="138"/>
        <v>-4.5859952986036026E-3</v>
      </c>
      <c r="K1136" s="57">
        <f t="shared" si="138"/>
        <v>-7.3332032362635555E-3</v>
      </c>
      <c r="L1136" s="57">
        <f t="shared" si="138"/>
        <v>-3.3520489713003776E-4</v>
      </c>
      <c r="M1136" s="57">
        <f t="shared" si="138"/>
        <v>1.1337513841119256E-2</v>
      </c>
      <c r="N1136" s="57">
        <f t="shared" si="138"/>
        <v>-4.6212857239096619E-4</v>
      </c>
      <c r="O1136" s="57">
        <f t="shared" si="139"/>
        <v>-4.3591276114645552E-3</v>
      </c>
      <c r="Y1136" s="61">
        <v>43515</v>
      </c>
      <c r="Z1136" s="57">
        <f t="shared" si="140"/>
        <v>-6.7687288612234007E-3</v>
      </c>
      <c r="AA1136" s="57">
        <f t="shared" si="141"/>
        <v>-9.345418799406164E-3</v>
      </c>
      <c r="AB1136" s="57">
        <f t="shared" si="142"/>
        <v>-6.5627747446978283E-4</v>
      </c>
      <c r="AC1136" s="57">
        <f t="shared" si="143"/>
        <v>9.8587279490542565E-3</v>
      </c>
      <c r="AD1136" s="57">
        <f t="shared" si="144"/>
        <v>-1.4414866136234115E-3</v>
      </c>
    </row>
    <row r="1137" spans="1:30" x14ac:dyDescent="0.35">
      <c r="A1137" s="61">
        <v>43511</v>
      </c>
      <c r="B1137">
        <v>39.340000000000003</v>
      </c>
      <c r="C1137">
        <v>20.53</v>
      </c>
      <c r="D1137">
        <v>119.35</v>
      </c>
      <c r="E1137">
        <v>23.68</v>
      </c>
      <c r="F1137">
        <v>108.22</v>
      </c>
      <c r="I1137" s="61">
        <v>43511</v>
      </c>
      <c r="J1137" s="57">
        <f t="shared" si="138"/>
        <v>1.8212636282723141E-2</v>
      </c>
      <c r="K1137" s="57">
        <f t="shared" si="138"/>
        <v>1.3732437478294047E-2</v>
      </c>
      <c r="L1137" s="57">
        <f t="shared" si="138"/>
        <v>1.0020714561714637E-2</v>
      </c>
      <c r="M1137" s="57">
        <f t="shared" si="138"/>
        <v>2.3500333772457253E-2</v>
      </c>
      <c r="N1137" s="57">
        <f t="shared" si="138"/>
        <v>1.2272374183589681E-2</v>
      </c>
      <c r="O1137" s="57">
        <f t="shared" si="139"/>
        <v>1.4089677449763187E-2</v>
      </c>
      <c r="Y1137" s="61">
        <v>43511</v>
      </c>
      <c r="Z1137" s="57">
        <f t="shared" si="140"/>
        <v>1.6029902720103344E-2</v>
      </c>
      <c r="AA1137" s="57">
        <f t="shared" si="141"/>
        <v>1.1720221915151438E-2</v>
      </c>
      <c r="AB1137" s="57">
        <f t="shared" si="142"/>
        <v>9.6996419843748908E-3</v>
      </c>
      <c r="AC1137" s="57">
        <f t="shared" si="143"/>
        <v>2.2021547880392255E-2</v>
      </c>
      <c r="AD1137" s="57">
        <f t="shared" si="144"/>
        <v>1.1293016142357235E-2</v>
      </c>
    </row>
    <row r="1138" spans="1:30" x14ac:dyDescent="0.35">
      <c r="A1138" s="61">
        <v>43510</v>
      </c>
      <c r="B1138">
        <v>38.630000000000003</v>
      </c>
      <c r="C1138">
        <v>20.25</v>
      </c>
      <c r="D1138">
        <v>118.16</v>
      </c>
      <c r="E1138">
        <v>23.13</v>
      </c>
      <c r="F1138">
        <v>106.9</v>
      </c>
      <c r="I1138" s="61">
        <v>43510</v>
      </c>
      <c r="J1138" s="57">
        <f t="shared" ref="J1138:N1167" si="145">LN(B1138/B1139)</f>
        <v>1.0670237866063047E-2</v>
      </c>
      <c r="K1138" s="57">
        <f t="shared" si="145"/>
        <v>-1.4219410947863963E-2</v>
      </c>
      <c r="L1138" s="57">
        <f t="shared" si="145"/>
        <v>-1.1862335708364249E-2</v>
      </c>
      <c r="M1138" s="57">
        <f t="shared" si="145"/>
        <v>1.2179358903134057E-2</v>
      </c>
      <c r="N1138" s="57">
        <f t="shared" si="145"/>
        <v>8.4226292939550921E-4</v>
      </c>
      <c r="O1138" s="57">
        <f t="shared" si="139"/>
        <v>-7.2645566963677379E-3</v>
      </c>
      <c r="Y1138" s="61">
        <v>43510</v>
      </c>
      <c r="Z1138" s="57">
        <f t="shared" si="140"/>
        <v>8.4875043034432496E-3</v>
      </c>
      <c r="AA1138" s="57">
        <f t="shared" si="141"/>
        <v>-1.6231626511006573E-2</v>
      </c>
      <c r="AB1138" s="57">
        <f t="shared" si="142"/>
        <v>-1.2183408285703995E-2</v>
      </c>
      <c r="AC1138" s="57">
        <f t="shared" si="143"/>
        <v>1.0700573011069057E-2</v>
      </c>
      <c r="AD1138" s="57">
        <f t="shared" si="144"/>
        <v>-1.3709511183693603E-4</v>
      </c>
    </row>
    <row r="1139" spans="1:30" x14ac:dyDescent="0.35">
      <c r="A1139" s="61">
        <v>43509</v>
      </c>
      <c r="B1139">
        <v>38.22</v>
      </c>
      <c r="C1139">
        <v>20.54</v>
      </c>
      <c r="D1139">
        <v>119.57</v>
      </c>
      <c r="E1139">
        <v>22.85</v>
      </c>
      <c r="F1139">
        <v>106.81</v>
      </c>
      <c r="I1139" s="61">
        <v>43509</v>
      </c>
      <c r="J1139" s="57">
        <f t="shared" si="145"/>
        <v>1.1314421450729292E-2</v>
      </c>
      <c r="K1139" s="57">
        <f t="shared" si="145"/>
        <v>-1.2097897369509409E-2</v>
      </c>
      <c r="L1139" s="57">
        <f t="shared" si="145"/>
        <v>7.1341945124183317E-3</v>
      </c>
      <c r="M1139" s="57">
        <f t="shared" si="145"/>
        <v>1.3137729062842444E-3</v>
      </c>
      <c r="N1139" s="57">
        <f t="shared" si="145"/>
        <v>-7.4871318425029072E-4</v>
      </c>
      <c r="O1139" s="57">
        <f t="shared" si="139"/>
        <v>-2.2330719588879422E-3</v>
      </c>
      <c r="Y1139" s="61">
        <v>43509</v>
      </c>
      <c r="Z1139" s="57">
        <f t="shared" si="140"/>
        <v>9.1316878881094951E-3</v>
      </c>
      <c r="AA1139" s="57">
        <f t="shared" si="141"/>
        <v>-1.4110112932652017E-2</v>
      </c>
      <c r="AB1139" s="57">
        <f t="shared" si="142"/>
        <v>6.8131219350785867E-3</v>
      </c>
      <c r="AC1139" s="57">
        <f t="shared" si="143"/>
        <v>-1.6501298578075474E-4</v>
      </c>
      <c r="AD1139" s="57">
        <f t="shared" si="144"/>
        <v>-1.7280712254827361E-3</v>
      </c>
    </row>
    <row r="1140" spans="1:30" x14ac:dyDescent="0.35">
      <c r="A1140" s="61">
        <v>43508</v>
      </c>
      <c r="B1140">
        <v>37.79</v>
      </c>
      <c r="C1140">
        <v>20.79</v>
      </c>
      <c r="D1140">
        <v>118.72</v>
      </c>
      <c r="E1140">
        <v>22.82</v>
      </c>
      <c r="F1140">
        <v>106.89</v>
      </c>
      <c r="I1140" s="61">
        <v>43508</v>
      </c>
      <c r="J1140" s="57">
        <f t="shared" si="145"/>
        <v>3.1723090229252855E-2</v>
      </c>
      <c r="K1140" s="57">
        <f t="shared" si="145"/>
        <v>-3.3613477027048832E-3</v>
      </c>
      <c r="L1140" s="57">
        <f t="shared" si="145"/>
        <v>1.5021286388882305E-2</v>
      </c>
      <c r="M1140" s="57">
        <f t="shared" si="145"/>
        <v>-6.1162270174360944E-3</v>
      </c>
      <c r="N1140" s="57">
        <f t="shared" si="145"/>
        <v>1.5461795723363632E-2</v>
      </c>
      <c r="O1140" s="57">
        <f t="shared" si="139"/>
        <v>8.3854970495949224E-3</v>
      </c>
      <c r="Y1140" s="61">
        <v>43508</v>
      </c>
      <c r="Z1140" s="57">
        <f t="shared" si="140"/>
        <v>2.9540356666633058E-2</v>
      </c>
      <c r="AA1140" s="57">
        <f t="shared" si="141"/>
        <v>-5.3735632658474921E-3</v>
      </c>
      <c r="AB1140" s="57">
        <f t="shared" si="142"/>
        <v>1.4700213811542559E-2</v>
      </c>
      <c r="AC1140" s="57">
        <f t="shared" si="143"/>
        <v>-7.5950129095010933E-3</v>
      </c>
      <c r="AD1140" s="57">
        <f t="shared" si="144"/>
        <v>1.4482437682131186E-2</v>
      </c>
    </row>
    <row r="1141" spans="1:30" x14ac:dyDescent="0.35">
      <c r="A1141" s="61">
        <v>43507</v>
      </c>
      <c r="B1141">
        <v>36.61</v>
      </c>
      <c r="C1141">
        <v>20.86</v>
      </c>
      <c r="D1141">
        <v>116.95</v>
      </c>
      <c r="E1141">
        <v>22.96</v>
      </c>
      <c r="F1141">
        <v>105.25</v>
      </c>
      <c r="I1141" s="61">
        <v>43507</v>
      </c>
      <c r="J1141" s="57">
        <f t="shared" si="145"/>
        <v>-1.167698264583374E-2</v>
      </c>
      <c r="K1141" s="57">
        <f t="shared" si="145"/>
        <v>2.2788864986262578E-2</v>
      </c>
      <c r="L1141" s="57">
        <f t="shared" si="145"/>
        <v>-5.3724599439208603E-3</v>
      </c>
      <c r="M1141" s="57">
        <f t="shared" si="145"/>
        <v>-3.9121979912918308E-3</v>
      </c>
      <c r="N1141" s="57">
        <f t="shared" si="145"/>
        <v>-3.9825578904485945E-3</v>
      </c>
      <c r="O1141" s="57">
        <f t="shared" si="139"/>
        <v>7.7313490215681329E-3</v>
      </c>
      <c r="Y1141" s="61">
        <v>43507</v>
      </c>
      <c r="Z1141" s="57">
        <f t="shared" si="140"/>
        <v>-1.3859716208453537E-2</v>
      </c>
      <c r="AA1141" s="57">
        <f t="shared" si="141"/>
        <v>2.0776649423119967E-2</v>
      </c>
      <c r="AB1141" s="57">
        <f t="shared" si="142"/>
        <v>-5.6935325212606053E-3</v>
      </c>
      <c r="AC1141" s="57">
        <f t="shared" si="143"/>
        <v>-5.3909838833568298E-3</v>
      </c>
      <c r="AD1141" s="57">
        <f t="shared" si="144"/>
        <v>-4.9619159316810395E-3</v>
      </c>
    </row>
    <row r="1142" spans="1:30" x14ac:dyDescent="0.35">
      <c r="A1142" s="61">
        <v>43504</v>
      </c>
      <c r="B1142">
        <v>37.04</v>
      </c>
      <c r="C1142">
        <v>20.39</v>
      </c>
      <c r="D1142">
        <v>117.58</v>
      </c>
      <c r="E1142">
        <v>23.05</v>
      </c>
      <c r="F1142">
        <v>105.67</v>
      </c>
      <c r="I1142" s="61">
        <v>43504</v>
      </c>
      <c r="J1142" s="57">
        <f t="shared" si="145"/>
        <v>5.1427911426330667E-3</v>
      </c>
      <c r="K1142" s="57">
        <f t="shared" si="145"/>
        <v>-5.3803015579986912E-3</v>
      </c>
      <c r="L1142" s="57">
        <f t="shared" si="145"/>
        <v>-5.5129269009131857E-3</v>
      </c>
      <c r="M1142" s="57">
        <f t="shared" si="145"/>
        <v>1.6623304923219964E-2</v>
      </c>
      <c r="N1142" s="57">
        <f t="shared" si="145"/>
        <v>3.7925521897060779E-3</v>
      </c>
      <c r="O1142" s="57">
        <f t="shared" si="139"/>
        <v>-2.2350693414001773E-3</v>
      </c>
      <c r="Y1142" s="61">
        <v>43504</v>
      </c>
      <c r="Z1142" s="57">
        <f t="shared" si="140"/>
        <v>2.9600575800132686E-3</v>
      </c>
      <c r="AA1142" s="57">
        <f t="shared" si="141"/>
        <v>-7.3925171211412996E-3</v>
      </c>
      <c r="AB1142" s="57">
        <f t="shared" si="142"/>
        <v>-5.8339994782529306E-3</v>
      </c>
      <c r="AC1142" s="57">
        <f t="shared" si="143"/>
        <v>1.5144519031154964E-2</v>
      </c>
      <c r="AD1142" s="57">
        <f t="shared" si="144"/>
        <v>2.8131941484736325E-3</v>
      </c>
    </row>
    <row r="1143" spans="1:30" x14ac:dyDescent="0.35">
      <c r="A1143" s="61">
        <v>43503</v>
      </c>
      <c r="B1143">
        <v>36.85</v>
      </c>
      <c r="C1143">
        <v>20.5</v>
      </c>
      <c r="D1143">
        <v>118.23</v>
      </c>
      <c r="E1143">
        <v>22.67</v>
      </c>
      <c r="F1143">
        <v>105.27</v>
      </c>
      <c r="I1143" s="61">
        <v>43503</v>
      </c>
      <c r="J1143" s="57">
        <f t="shared" si="145"/>
        <v>-3.7287941637199215E-2</v>
      </c>
      <c r="K1143" s="57">
        <f t="shared" si="145"/>
        <v>-3.1215019347924412E-2</v>
      </c>
      <c r="L1143" s="57">
        <f t="shared" si="145"/>
        <v>-5.4827010944269979E-3</v>
      </c>
      <c r="M1143" s="57">
        <f t="shared" si="145"/>
        <v>-2.5692682571080681E-2</v>
      </c>
      <c r="N1143" s="57">
        <f t="shared" si="145"/>
        <v>-7.1935946744734833E-3</v>
      </c>
      <c r="O1143" s="57">
        <f t="shared" si="139"/>
        <v>-2.5712417810798166E-2</v>
      </c>
      <c r="Y1143" s="61">
        <v>43503</v>
      </c>
      <c r="Z1143" s="57">
        <f t="shared" si="140"/>
        <v>-3.9470675199819012E-2</v>
      </c>
      <c r="AA1143" s="57">
        <f t="shared" si="141"/>
        <v>-3.3227234911067022E-2</v>
      </c>
      <c r="AB1143" s="57">
        <f t="shared" si="142"/>
        <v>-5.8037736717667428E-3</v>
      </c>
      <c r="AC1143" s="57">
        <f t="shared" si="143"/>
        <v>-2.7171468463145679E-2</v>
      </c>
      <c r="AD1143" s="57">
        <f t="shared" si="144"/>
        <v>-8.1729527157059292E-3</v>
      </c>
    </row>
    <row r="1144" spans="1:30" x14ac:dyDescent="0.35">
      <c r="A1144" s="61">
        <v>43502</v>
      </c>
      <c r="B1144">
        <v>38.25</v>
      </c>
      <c r="C1144">
        <v>21.15</v>
      </c>
      <c r="D1144">
        <v>118.88</v>
      </c>
      <c r="E1144">
        <v>23.26</v>
      </c>
      <c r="F1144">
        <v>106.03</v>
      </c>
      <c r="I1144" s="61">
        <v>43502</v>
      </c>
      <c r="J1144" s="57">
        <f t="shared" si="145"/>
        <v>2.0069329524724074E-2</v>
      </c>
      <c r="K1144" s="57">
        <f t="shared" si="145"/>
        <v>-1.2685159527315913E-2</v>
      </c>
      <c r="L1144" s="57">
        <f t="shared" si="145"/>
        <v>-5.0344123784600778E-3</v>
      </c>
      <c r="M1144" s="57">
        <f t="shared" si="145"/>
        <v>-2.1473059571472703E-3</v>
      </c>
      <c r="N1144" s="57">
        <f t="shared" si="145"/>
        <v>-1.1160725461684768E-2</v>
      </c>
      <c r="O1144" s="57">
        <f t="shared" si="139"/>
        <v>-3.9383742879291897E-3</v>
      </c>
      <c r="Y1144" s="61">
        <v>43502</v>
      </c>
      <c r="Z1144" s="57">
        <f t="shared" si="140"/>
        <v>1.7886595962104276E-2</v>
      </c>
      <c r="AA1144" s="57">
        <f t="shared" si="141"/>
        <v>-1.4697375090458521E-2</v>
      </c>
      <c r="AB1144" s="57">
        <f t="shared" si="142"/>
        <v>-5.3554849557998227E-3</v>
      </c>
      <c r="AC1144" s="57">
        <f t="shared" si="143"/>
        <v>-3.6260918492122696E-3</v>
      </c>
      <c r="AD1144" s="57">
        <f t="shared" si="144"/>
        <v>-1.2140083502917214E-2</v>
      </c>
    </row>
    <row r="1145" spans="1:30" x14ac:dyDescent="0.35">
      <c r="A1145" s="61">
        <v>43501</v>
      </c>
      <c r="B1145">
        <v>37.49</v>
      </c>
      <c r="C1145">
        <v>21.42</v>
      </c>
      <c r="D1145">
        <v>119.48</v>
      </c>
      <c r="E1145">
        <v>23.31</v>
      </c>
      <c r="F1145">
        <v>107.22</v>
      </c>
      <c r="I1145" s="61">
        <v>43501</v>
      </c>
      <c r="J1145" s="57">
        <f t="shared" si="145"/>
        <v>5.0809040980508693E-3</v>
      </c>
      <c r="K1145" s="57">
        <f t="shared" si="145"/>
        <v>2.6491615446976501E-2</v>
      </c>
      <c r="L1145" s="57">
        <f t="shared" si="145"/>
        <v>-2.1737321492968338E-3</v>
      </c>
      <c r="M1145" s="57">
        <f t="shared" si="145"/>
        <v>-3.457342658927462E-2</v>
      </c>
      <c r="N1145" s="57">
        <f t="shared" si="145"/>
        <v>1.3899547592087521E-2</v>
      </c>
      <c r="O1145" s="57">
        <f t="shared" si="139"/>
        <v>1.3287239020551296E-2</v>
      </c>
      <c r="Y1145" s="61">
        <v>43501</v>
      </c>
      <c r="Z1145" s="57">
        <f t="shared" si="140"/>
        <v>2.8981705354310713E-3</v>
      </c>
      <c r="AA1145" s="57">
        <f t="shared" si="141"/>
        <v>2.447939988383389E-2</v>
      </c>
      <c r="AB1145" s="57">
        <f t="shared" si="142"/>
        <v>-2.4948047266365788E-3</v>
      </c>
      <c r="AC1145" s="57">
        <f t="shared" si="143"/>
        <v>-3.6052212481339621E-2</v>
      </c>
      <c r="AD1145" s="57">
        <f t="shared" si="144"/>
        <v>1.2920189550855075E-2</v>
      </c>
    </row>
    <row r="1146" spans="1:30" x14ac:dyDescent="0.35">
      <c r="A1146" s="61">
        <v>43500</v>
      </c>
      <c r="B1146">
        <v>37.299999999999997</v>
      </c>
      <c r="C1146">
        <v>20.86</v>
      </c>
      <c r="D1146">
        <v>119.74</v>
      </c>
      <c r="E1146">
        <v>24.13</v>
      </c>
      <c r="F1146">
        <v>105.74</v>
      </c>
      <c r="I1146" s="61">
        <v>43500</v>
      </c>
      <c r="J1146" s="57">
        <f t="shared" si="145"/>
        <v>3.0486846682620646E-2</v>
      </c>
      <c r="K1146" s="57">
        <f t="shared" si="145"/>
        <v>2.3998091670833651E-3</v>
      </c>
      <c r="L1146" s="57">
        <f t="shared" si="145"/>
        <v>1.1507413531403776E-2</v>
      </c>
      <c r="M1146" s="57">
        <f t="shared" si="145"/>
        <v>-1.5625317903080981E-2</v>
      </c>
      <c r="N1146" s="57">
        <f t="shared" si="145"/>
        <v>2.8392469243220642E-2</v>
      </c>
      <c r="O1146" s="57">
        <f t="shared" si="139"/>
        <v>1.0385623226913264E-2</v>
      </c>
      <c r="Y1146" s="61">
        <v>43500</v>
      </c>
      <c r="Z1146" s="57">
        <f t="shared" si="140"/>
        <v>2.8304113120000848E-2</v>
      </c>
      <c r="AA1146" s="57">
        <f t="shared" si="141"/>
        <v>3.8759360394075622E-4</v>
      </c>
      <c r="AB1146" s="57">
        <f t="shared" si="142"/>
        <v>1.118634095406403E-2</v>
      </c>
      <c r="AC1146" s="57">
        <f t="shared" si="143"/>
        <v>-1.7104103795145979E-2</v>
      </c>
      <c r="AD1146" s="57">
        <f t="shared" si="144"/>
        <v>2.7413111201988197E-2</v>
      </c>
    </row>
    <row r="1147" spans="1:30" x14ac:dyDescent="0.35">
      <c r="A1147" s="61">
        <v>43497</v>
      </c>
      <c r="B1147">
        <v>36.18</v>
      </c>
      <c r="C1147">
        <v>20.81</v>
      </c>
      <c r="D1147">
        <v>118.37</v>
      </c>
      <c r="E1147">
        <v>24.51</v>
      </c>
      <c r="F1147">
        <v>102.78</v>
      </c>
      <c r="I1147" s="61">
        <v>43497</v>
      </c>
      <c r="J1147" s="57">
        <f t="shared" si="145"/>
        <v>6.6555986117360667E-3</v>
      </c>
      <c r="K1147" s="57">
        <f t="shared" si="145"/>
        <v>1.6473240732344841E-2</v>
      </c>
      <c r="L1147" s="57">
        <f t="shared" si="145"/>
        <v>3.193130266188883E-2</v>
      </c>
      <c r="M1147" s="57">
        <f t="shared" si="145"/>
        <v>4.088313135152598E-3</v>
      </c>
      <c r="N1147" s="57">
        <f t="shared" si="145"/>
        <v>-1.5926208927373738E-2</v>
      </c>
      <c r="O1147" s="57">
        <f t="shared" si="139"/>
        <v>1.6440619563474423E-2</v>
      </c>
      <c r="Y1147" s="61">
        <v>43497</v>
      </c>
      <c r="Z1147" s="57">
        <f t="shared" si="140"/>
        <v>4.4728650491162687E-3</v>
      </c>
      <c r="AA1147" s="57">
        <f t="shared" si="141"/>
        <v>1.4461025169202233E-2</v>
      </c>
      <c r="AB1147" s="57">
        <f t="shared" si="142"/>
        <v>3.1610230084549086E-2</v>
      </c>
      <c r="AC1147" s="57">
        <f t="shared" si="143"/>
        <v>2.609527243087599E-3</v>
      </c>
      <c r="AD1147" s="57">
        <f t="shared" si="144"/>
        <v>-1.6905566968606182E-2</v>
      </c>
    </row>
    <row r="1148" spans="1:30" x14ac:dyDescent="0.35">
      <c r="A1148" s="61">
        <v>43496</v>
      </c>
      <c r="B1148">
        <v>35.94</v>
      </c>
      <c r="C1148">
        <v>20.47</v>
      </c>
      <c r="D1148">
        <v>114.65</v>
      </c>
      <c r="E1148">
        <v>24.41</v>
      </c>
      <c r="F1148">
        <v>104.43</v>
      </c>
      <c r="I1148" s="61">
        <v>43496</v>
      </c>
      <c r="J1148" s="57">
        <f t="shared" si="145"/>
        <v>4.5248862687054504E-2</v>
      </c>
      <c r="K1148" s="57">
        <f t="shared" si="145"/>
        <v>-5.359330732705345E-3</v>
      </c>
      <c r="L1148" s="57">
        <f t="shared" si="145"/>
        <v>1.4407698931854084E-2</v>
      </c>
      <c r="M1148" s="57">
        <f t="shared" si="145"/>
        <v>5.5593261038464771E-2</v>
      </c>
      <c r="N1148" s="57">
        <f t="shared" si="145"/>
        <v>-1.8500598822714133E-2</v>
      </c>
      <c r="O1148" s="57">
        <f t="shared" si="139"/>
        <v>1.0909569122385198E-2</v>
      </c>
      <c r="Y1148" s="61">
        <v>43496</v>
      </c>
      <c r="Z1148" s="57">
        <f t="shared" si="140"/>
        <v>4.3066129124434707E-2</v>
      </c>
      <c r="AA1148" s="57">
        <f t="shared" si="141"/>
        <v>-7.3715462958479534E-3</v>
      </c>
      <c r="AB1148" s="57">
        <f t="shared" si="142"/>
        <v>1.4086626354514338E-2</v>
      </c>
      <c r="AC1148" s="57">
        <f t="shared" si="143"/>
        <v>5.4114475146399769E-2</v>
      </c>
      <c r="AD1148" s="57">
        <f t="shared" si="144"/>
        <v>-1.9479956863946577E-2</v>
      </c>
    </row>
    <row r="1149" spans="1:30" x14ac:dyDescent="0.35">
      <c r="A1149" s="61">
        <v>43495</v>
      </c>
      <c r="B1149">
        <v>34.35</v>
      </c>
      <c r="C1149">
        <v>20.58</v>
      </c>
      <c r="D1149">
        <v>113.01</v>
      </c>
      <c r="E1149">
        <v>23.09</v>
      </c>
      <c r="F1149">
        <v>106.38</v>
      </c>
      <c r="I1149" s="61">
        <v>43495</v>
      </c>
      <c r="J1149" s="57">
        <f t="shared" si="145"/>
        <v>4.3129360897032239E-2</v>
      </c>
      <c r="K1149" s="57">
        <f t="shared" si="145"/>
        <v>3.7123787874198864E-2</v>
      </c>
      <c r="L1149" s="57">
        <f t="shared" si="145"/>
        <v>1.0496449331962483E-2</v>
      </c>
      <c r="M1149" s="57">
        <f t="shared" si="145"/>
        <v>0.18188856263261066</v>
      </c>
      <c r="N1149" s="57">
        <f t="shared" si="145"/>
        <v>3.2871295089563053E-2</v>
      </c>
      <c r="O1149" s="57">
        <f t="shared" si="139"/>
        <v>3.7103771568936204E-2</v>
      </c>
      <c r="Y1149" s="61">
        <v>43495</v>
      </c>
      <c r="Z1149" s="57">
        <f t="shared" si="140"/>
        <v>4.0946627334412442E-2</v>
      </c>
      <c r="AA1149" s="57">
        <f t="shared" si="141"/>
        <v>3.5111572311056258E-2</v>
      </c>
      <c r="AB1149" s="57">
        <f t="shared" si="142"/>
        <v>1.0175376754622737E-2</v>
      </c>
      <c r="AC1149" s="57">
        <f t="shared" si="143"/>
        <v>0.18040977674054567</v>
      </c>
      <c r="AD1149" s="57">
        <f t="shared" si="144"/>
        <v>3.1891937048330606E-2</v>
      </c>
    </row>
    <row r="1150" spans="1:30" x14ac:dyDescent="0.35">
      <c r="A1150" s="61">
        <v>43494</v>
      </c>
      <c r="B1150">
        <v>32.9</v>
      </c>
      <c r="C1150">
        <v>19.829999999999998</v>
      </c>
      <c r="D1150">
        <v>111.83</v>
      </c>
      <c r="E1150">
        <v>19.25</v>
      </c>
      <c r="F1150">
        <v>102.94</v>
      </c>
      <c r="I1150" s="61">
        <v>43494</v>
      </c>
      <c r="J1150" s="57">
        <f t="shared" si="145"/>
        <v>-4.7486666265987895E-2</v>
      </c>
      <c r="K1150" s="57">
        <f t="shared" si="145"/>
        <v>3.5362502119825959E-3</v>
      </c>
      <c r="L1150" s="57">
        <f t="shared" si="145"/>
        <v>-3.0357166170351404E-3</v>
      </c>
      <c r="M1150" s="57">
        <f t="shared" si="145"/>
        <v>-4.7180954191669691E-2</v>
      </c>
      <c r="N1150" s="57">
        <f t="shared" si="145"/>
        <v>-2.0575670592730608E-2</v>
      </c>
      <c r="O1150" s="57">
        <f t="shared" si="139"/>
        <v>-1.0769939165220187E-2</v>
      </c>
      <c r="Y1150" s="61">
        <v>43494</v>
      </c>
      <c r="Z1150" s="57">
        <f t="shared" si="140"/>
        <v>-4.9669399828607692E-2</v>
      </c>
      <c r="AA1150" s="57">
        <f t="shared" si="141"/>
        <v>1.524034648839987E-3</v>
      </c>
      <c r="AB1150" s="57">
        <f t="shared" si="142"/>
        <v>-3.3567891943748853E-3</v>
      </c>
      <c r="AC1150" s="57">
        <f t="shared" si="143"/>
        <v>-4.8659740083734693E-2</v>
      </c>
      <c r="AD1150" s="57">
        <f t="shared" si="144"/>
        <v>-2.1555028633963053E-2</v>
      </c>
    </row>
    <row r="1151" spans="1:30" x14ac:dyDescent="0.35">
      <c r="A1151" s="61">
        <v>43493</v>
      </c>
      <c r="B1151">
        <v>34.5</v>
      </c>
      <c r="C1151">
        <v>19.760000000000002</v>
      </c>
      <c r="D1151">
        <v>112.17</v>
      </c>
      <c r="E1151">
        <v>20.18</v>
      </c>
      <c r="F1151">
        <v>105.08</v>
      </c>
      <c r="I1151" s="61">
        <v>43493</v>
      </c>
      <c r="J1151" s="57">
        <f t="shared" si="145"/>
        <v>-0.14891963040970579</v>
      </c>
      <c r="K1151" s="57">
        <f t="shared" si="145"/>
        <v>-2.022245380767698E-3</v>
      </c>
      <c r="L1151" s="57">
        <f t="shared" si="145"/>
        <v>-9.3172509513817711E-3</v>
      </c>
      <c r="M1151" s="57">
        <f t="shared" si="145"/>
        <v>-8.3163547504333912E-2</v>
      </c>
      <c r="N1151" s="57">
        <f t="shared" si="145"/>
        <v>-1.9694393907566655E-2</v>
      </c>
      <c r="O1151" s="57">
        <f t="shared" si="139"/>
        <v>-3.6713712914731425E-2</v>
      </c>
      <c r="Y1151" s="61">
        <v>43493</v>
      </c>
      <c r="Z1151" s="57">
        <f t="shared" si="140"/>
        <v>-0.1511023639723256</v>
      </c>
      <c r="AA1151" s="57">
        <f t="shared" si="141"/>
        <v>-4.0344609439103068E-3</v>
      </c>
      <c r="AB1151" s="57">
        <f t="shared" si="142"/>
        <v>-9.6383235287215169E-3</v>
      </c>
      <c r="AC1151" s="57">
        <f t="shared" si="143"/>
        <v>-8.4642333396398914E-2</v>
      </c>
      <c r="AD1151" s="57">
        <f t="shared" si="144"/>
        <v>-2.0673751948799099E-2</v>
      </c>
    </row>
    <row r="1152" spans="1:30" x14ac:dyDescent="0.35">
      <c r="A1152" s="61">
        <v>43490</v>
      </c>
      <c r="B1152">
        <v>40.04</v>
      </c>
      <c r="C1152">
        <v>19.8</v>
      </c>
      <c r="D1152">
        <v>113.22</v>
      </c>
      <c r="E1152">
        <v>21.93</v>
      </c>
      <c r="F1152">
        <v>107.17</v>
      </c>
      <c r="I1152" s="61">
        <v>43490</v>
      </c>
      <c r="J1152" s="57">
        <f t="shared" si="145"/>
        <v>1.4591453852550507E-2</v>
      </c>
      <c r="K1152" s="57">
        <f t="shared" si="145"/>
        <v>1.8863674311140811E-2</v>
      </c>
      <c r="L1152" s="57">
        <f t="shared" si="145"/>
        <v>-2.558110158734262E-3</v>
      </c>
      <c r="M1152" s="57">
        <f t="shared" si="145"/>
        <v>5.0501614184986193E-2</v>
      </c>
      <c r="N1152" s="57">
        <f t="shared" si="145"/>
        <v>9.0922499170673163E-3</v>
      </c>
      <c r="O1152" s="57">
        <f t="shared" si="139"/>
        <v>1.3949023255912806E-2</v>
      </c>
      <c r="Y1152" s="61">
        <v>43490</v>
      </c>
      <c r="Z1152" s="57">
        <f t="shared" si="140"/>
        <v>1.2408720289930709E-2</v>
      </c>
      <c r="AA1152" s="57">
        <f t="shared" si="141"/>
        <v>1.6851458747998201E-2</v>
      </c>
      <c r="AB1152" s="57">
        <f t="shared" si="142"/>
        <v>-2.879182736074007E-3</v>
      </c>
      <c r="AC1152" s="57">
        <f t="shared" si="143"/>
        <v>4.9022828292921192E-2</v>
      </c>
      <c r="AD1152" s="57">
        <f t="shared" si="144"/>
        <v>8.1128918758348705E-3</v>
      </c>
    </row>
    <row r="1153" spans="1:30" x14ac:dyDescent="0.35">
      <c r="A1153" s="61">
        <v>43489</v>
      </c>
      <c r="B1153">
        <v>39.46</v>
      </c>
      <c r="C1153">
        <v>19.43</v>
      </c>
      <c r="D1153">
        <v>113.51</v>
      </c>
      <c r="E1153">
        <v>20.85</v>
      </c>
      <c r="F1153">
        <v>106.2</v>
      </c>
      <c r="I1153" s="61">
        <v>43489</v>
      </c>
      <c r="J1153" s="57">
        <f t="shared" si="145"/>
        <v>5.5758124615326261E-2</v>
      </c>
      <c r="K1153" s="57">
        <f t="shared" si="145"/>
        <v>1.3471706331795419E-2</v>
      </c>
      <c r="L1153" s="57">
        <f t="shared" si="145"/>
        <v>1.885338191014976E-2</v>
      </c>
      <c r="M1153" s="57">
        <f t="shared" si="145"/>
        <v>5.1672010544320857E-2</v>
      </c>
      <c r="N1153" s="57">
        <f t="shared" si="145"/>
        <v>-4.7907658206349539E-3</v>
      </c>
      <c r="O1153" s="57">
        <f t="shared" si="139"/>
        <v>2.3909373636850636E-2</v>
      </c>
      <c r="Y1153" s="61">
        <v>43489</v>
      </c>
      <c r="Z1153" s="57">
        <f t="shared" si="140"/>
        <v>5.3575391052706464E-2</v>
      </c>
      <c r="AA1153" s="57">
        <f t="shared" si="141"/>
        <v>1.1459490768652811E-2</v>
      </c>
      <c r="AB1153" s="57">
        <f t="shared" si="142"/>
        <v>1.8532309332810016E-2</v>
      </c>
      <c r="AC1153" s="57">
        <f t="shared" si="143"/>
        <v>5.0193224652255855E-2</v>
      </c>
      <c r="AD1153" s="57">
        <f t="shared" si="144"/>
        <v>-5.7701238618673989E-3</v>
      </c>
    </row>
    <row r="1154" spans="1:30" x14ac:dyDescent="0.35">
      <c r="A1154" s="61">
        <v>43488</v>
      </c>
      <c r="B1154">
        <v>37.32</v>
      </c>
      <c r="C1154">
        <v>19.170000000000002</v>
      </c>
      <c r="D1154">
        <v>111.39</v>
      </c>
      <c r="E1154">
        <v>19.8</v>
      </c>
      <c r="F1154">
        <v>106.71</v>
      </c>
      <c r="I1154" s="61">
        <v>43488</v>
      </c>
      <c r="J1154" s="57">
        <f t="shared" si="145"/>
        <v>3.4894680421644641E-3</v>
      </c>
      <c r="K1154" s="57">
        <f t="shared" si="145"/>
        <v>-3.887957716715016E-2</v>
      </c>
      <c r="L1154" s="57">
        <f t="shared" si="145"/>
        <v>-8.4924302471882495E-3</v>
      </c>
      <c r="M1154" s="57">
        <f t="shared" si="145"/>
        <v>2.022245380767649E-3</v>
      </c>
      <c r="N1154" s="57">
        <f t="shared" si="145"/>
        <v>9.6992144144035074E-3</v>
      </c>
      <c r="O1154" s="57">
        <f t="shared" si="139"/>
        <v>-2.052080800245874E-2</v>
      </c>
      <c r="Y1154" s="61">
        <v>43488</v>
      </c>
      <c r="Z1154" s="57">
        <f t="shared" si="140"/>
        <v>1.3067344795446661E-3</v>
      </c>
      <c r="AA1154" s="57">
        <f t="shared" si="141"/>
        <v>-4.0891792730292767E-2</v>
      </c>
      <c r="AB1154" s="57">
        <f t="shared" si="142"/>
        <v>-8.8135028245279953E-3</v>
      </c>
      <c r="AC1154" s="57">
        <f t="shared" si="143"/>
        <v>5.4345948870264979E-4</v>
      </c>
      <c r="AD1154" s="57">
        <f t="shared" si="144"/>
        <v>8.7198563731710615E-3</v>
      </c>
    </row>
    <row r="1155" spans="1:30" x14ac:dyDescent="0.35">
      <c r="A1155" s="61">
        <v>43487</v>
      </c>
      <c r="B1155">
        <v>37.19</v>
      </c>
      <c r="C1155">
        <v>19.93</v>
      </c>
      <c r="D1155">
        <v>112.34</v>
      </c>
      <c r="E1155">
        <v>19.760000000000002</v>
      </c>
      <c r="F1155">
        <v>105.68</v>
      </c>
      <c r="I1155" s="61">
        <v>43487</v>
      </c>
      <c r="J1155" s="57">
        <f t="shared" si="145"/>
        <v>-5.3401852284482555E-2</v>
      </c>
      <c r="K1155" s="57">
        <f t="shared" si="145"/>
        <v>-1.0978154167988563E-2</v>
      </c>
      <c r="L1155" s="57">
        <f t="shared" si="145"/>
        <v>-1.7908819688838732E-2</v>
      </c>
      <c r="M1155" s="57">
        <f t="shared" si="145"/>
        <v>-4.9849945568299053E-2</v>
      </c>
      <c r="N1155" s="57">
        <f t="shared" si="145"/>
        <v>-1.902677014860887E-2</v>
      </c>
      <c r="O1155" s="57">
        <f t="shared" si="139"/>
        <v>-2.2689820530003093E-2</v>
      </c>
      <c r="Y1155" s="61">
        <v>43487</v>
      </c>
      <c r="Z1155" s="57">
        <f t="shared" si="140"/>
        <v>-5.5584585847102352E-2</v>
      </c>
      <c r="AA1155" s="57">
        <f t="shared" si="141"/>
        <v>-1.2990369731131171E-2</v>
      </c>
      <c r="AB1155" s="57">
        <f t="shared" si="142"/>
        <v>-1.8229892266178476E-2</v>
      </c>
      <c r="AC1155" s="57">
        <f t="shared" si="143"/>
        <v>-5.1328731460364055E-2</v>
      </c>
      <c r="AD1155" s="57">
        <f t="shared" si="144"/>
        <v>-2.0006128189841314E-2</v>
      </c>
    </row>
    <row r="1156" spans="1:30" x14ac:dyDescent="0.35">
      <c r="A1156" s="61">
        <v>43483</v>
      </c>
      <c r="B1156">
        <v>39.229999999999997</v>
      </c>
      <c r="C1156">
        <v>20.149999999999999</v>
      </c>
      <c r="D1156">
        <v>114.37</v>
      </c>
      <c r="E1156">
        <v>20.77</v>
      </c>
      <c r="F1156">
        <v>107.71</v>
      </c>
      <c r="I1156" s="61">
        <v>43483</v>
      </c>
      <c r="J1156" s="57">
        <f t="shared" si="145"/>
        <v>3.3699404520653613E-2</v>
      </c>
      <c r="K1156" s="57">
        <f t="shared" si="145"/>
        <v>-0.13879049213955108</v>
      </c>
      <c r="L1156" s="57">
        <f t="shared" si="145"/>
        <v>2.1297142145872718E-2</v>
      </c>
      <c r="M1156" s="57">
        <f t="shared" si="145"/>
        <v>2.535484433547271E-2</v>
      </c>
      <c r="N1156" s="57">
        <f t="shared" si="145"/>
        <v>1.4871901093139874E-2</v>
      </c>
      <c r="O1156" s="57">
        <f t="shared" ref="O1156:O1167" si="146">J1156*$X$10+K1156*$X$11+L1156*$X$12+M1156*$X$13+N1156*$X$14</f>
        <v>-5.7477227143211927E-2</v>
      </c>
      <c r="Y1156" s="61">
        <v>43483</v>
      </c>
      <c r="Z1156" s="57">
        <f t="shared" ref="Z1156:Z1167" si="147">J1156-$R$4</f>
        <v>3.1516670958033816E-2</v>
      </c>
      <c r="AA1156" s="57">
        <f t="shared" ref="AA1156:AA1167" si="148">K1156-$S$4</f>
        <v>-0.14080270770269368</v>
      </c>
      <c r="AB1156" s="57">
        <f t="shared" ref="AB1156:AB1167" si="149">L1156-$T$4</f>
        <v>2.0976069568532974E-2</v>
      </c>
      <c r="AC1156" s="57">
        <f t="shared" ref="AC1156:AC1167" si="150">M1156-$U$4</f>
        <v>2.3876058443407712E-2</v>
      </c>
      <c r="AD1156" s="57">
        <f t="shared" ref="AD1156:AD1167" si="151">N1156-$V$4</f>
        <v>1.3892543051907428E-2</v>
      </c>
    </row>
    <row r="1157" spans="1:30" x14ac:dyDescent="0.35">
      <c r="A1157" s="61">
        <v>43482</v>
      </c>
      <c r="B1157">
        <v>37.93</v>
      </c>
      <c r="C1157">
        <v>23.15</v>
      </c>
      <c r="D1157">
        <v>111.96</v>
      </c>
      <c r="E1157">
        <v>20.25</v>
      </c>
      <c r="F1157">
        <v>106.12</v>
      </c>
      <c r="I1157" s="61">
        <v>43482</v>
      </c>
      <c r="J1157" s="57">
        <f t="shared" si="145"/>
        <v>1.9164813342276328E-2</v>
      </c>
      <c r="K1157" s="57">
        <f t="shared" si="145"/>
        <v>3.4617083465807979E-3</v>
      </c>
      <c r="L1157" s="57">
        <f t="shared" si="145"/>
        <v>5.014337154069121E-3</v>
      </c>
      <c r="M1157" s="57">
        <f t="shared" si="145"/>
        <v>2.6014473518024148E-2</v>
      </c>
      <c r="N1157" s="57">
        <f t="shared" si="145"/>
        <v>6.9976644883991872E-3</v>
      </c>
      <c r="O1157" s="57">
        <f t="shared" si="146"/>
        <v>7.8628080742881943E-3</v>
      </c>
      <c r="Y1157" s="61">
        <v>43482</v>
      </c>
      <c r="Z1157" s="57">
        <f t="shared" si="147"/>
        <v>1.6982079779656531E-2</v>
      </c>
      <c r="AA1157" s="57">
        <f t="shared" si="148"/>
        <v>1.449492783438189E-3</v>
      </c>
      <c r="AB1157" s="57">
        <f t="shared" si="149"/>
        <v>4.693264576729376E-3</v>
      </c>
      <c r="AC1157" s="57">
        <f t="shared" si="150"/>
        <v>2.453568762595915E-2</v>
      </c>
      <c r="AD1157" s="57">
        <f t="shared" si="151"/>
        <v>6.0183064471667422E-3</v>
      </c>
    </row>
    <row r="1158" spans="1:30" x14ac:dyDescent="0.35">
      <c r="A1158" s="61">
        <v>43481</v>
      </c>
      <c r="B1158">
        <v>37.21</v>
      </c>
      <c r="C1158">
        <v>23.07</v>
      </c>
      <c r="D1158">
        <v>111.4</v>
      </c>
      <c r="E1158">
        <v>19.73</v>
      </c>
      <c r="F1158">
        <v>105.38</v>
      </c>
      <c r="I1158" s="61">
        <v>43481</v>
      </c>
      <c r="J1158" s="57">
        <f t="shared" si="145"/>
        <v>-6.9630704470648001E-3</v>
      </c>
      <c r="K1158" s="57">
        <f t="shared" si="145"/>
        <v>4.7795007342966173E-3</v>
      </c>
      <c r="L1158" s="57">
        <f t="shared" si="145"/>
        <v>-6.4423988034038263E-3</v>
      </c>
      <c r="M1158" s="57">
        <f t="shared" si="145"/>
        <v>-3.2413707760054734E-2</v>
      </c>
      <c r="N1158" s="57">
        <f t="shared" si="145"/>
        <v>3.5172810632375802E-3</v>
      </c>
      <c r="O1158" s="57">
        <f t="shared" si="146"/>
        <v>-1.393398531176095E-3</v>
      </c>
      <c r="Y1158" s="61">
        <v>43481</v>
      </c>
      <c r="Z1158" s="57">
        <f t="shared" si="147"/>
        <v>-9.1458040096845973E-3</v>
      </c>
      <c r="AA1158" s="57">
        <f t="shared" si="148"/>
        <v>2.7672851711540085E-3</v>
      </c>
      <c r="AB1158" s="57">
        <f t="shared" si="149"/>
        <v>-6.7634713807435713E-3</v>
      </c>
      <c r="AC1158" s="57">
        <f t="shared" si="150"/>
        <v>-3.3892493652119736E-2</v>
      </c>
      <c r="AD1158" s="57">
        <f t="shared" si="151"/>
        <v>2.5379230220051348E-3</v>
      </c>
    </row>
    <row r="1159" spans="1:30" x14ac:dyDescent="0.35">
      <c r="A1159" s="61">
        <v>43480</v>
      </c>
      <c r="B1159">
        <v>37.47</v>
      </c>
      <c r="C1159">
        <v>22.96</v>
      </c>
      <c r="D1159">
        <v>112.12</v>
      </c>
      <c r="E1159">
        <v>20.38</v>
      </c>
      <c r="F1159">
        <v>105.01</v>
      </c>
      <c r="I1159" s="61">
        <v>43480</v>
      </c>
      <c r="J1159" s="57">
        <f t="shared" si="145"/>
        <v>-3.7293596766490361E-3</v>
      </c>
      <c r="K1159" s="57">
        <f t="shared" si="145"/>
        <v>2.9615424053588347E-2</v>
      </c>
      <c r="L1159" s="57">
        <f t="shared" si="145"/>
        <v>3.573985219611533E-3</v>
      </c>
      <c r="M1159" s="57">
        <f t="shared" si="145"/>
        <v>7.3873766149246444E-3</v>
      </c>
      <c r="N1159" s="57">
        <f t="shared" si="145"/>
        <v>2.8592694462048342E-2</v>
      </c>
      <c r="O1159" s="57">
        <f t="shared" si="146"/>
        <v>1.6267291556308693E-2</v>
      </c>
      <c r="Y1159" s="61">
        <v>43480</v>
      </c>
      <c r="Z1159" s="57">
        <f t="shared" si="147"/>
        <v>-5.9120932392688341E-3</v>
      </c>
      <c r="AA1159" s="57">
        <f t="shared" si="148"/>
        <v>2.7603208490445737E-2</v>
      </c>
      <c r="AB1159" s="57">
        <f t="shared" si="149"/>
        <v>3.252912642271788E-3</v>
      </c>
      <c r="AC1159" s="57">
        <f t="shared" si="150"/>
        <v>5.9085907228596454E-3</v>
      </c>
      <c r="AD1159" s="57">
        <f t="shared" si="151"/>
        <v>2.7613336420815898E-2</v>
      </c>
    </row>
    <row r="1160" spans="1:30" x14ac:dyDescent="0.35">
      <c r="A1160" s="61">
        <v>43479</v>
      </c>
      <c r="B1160">
        <v>37.61</v>
      </c>
      <c r="C1160">
        <v>22.29</v>
      </c>
      <c r="D1160">
        <v>111.72</v>
      </c>
      <c r="E1160">
        <v>20.23</v>
      </c>
      <c r="F1160">
        <v>102.05</v>
      </c>
      <c r="I1160" s="61">
        <v>43479</v>
      </c>
      <c r="J1160" s="57">
        <f t="shared" si="145"/>
        <v>1.069243012371388E-2</v>
      </c>
      <c r="K1160" s="57">
        <f t="shared" si="145"/>
        <v>-3.7856633134465592E-2</v>
      </c>
      <c r="L1160" s="57">
        <f t="shared" si="145"/>
        <v>-7.3129729281570261E-3</v>
      </c>
      <c r="M1160" s="57">
        <f t="shared" si="145"/>
        <v>-1.9753092842544756E-3</v>
      </c>
      <c r="N1160" s="57">
        <f t="shared" si="145"/>
        <v>-7.3224637652109072E-3</v>
      </c>
      <c r="O1160" s="57">
        <f t="shared" si="146"/>
        <v>-1.8981427743012556E-2</v>
      </c>
      <c r="Y1160" s="61">
        <v>43479</v>
      </c>
      <c r="Z1160" s="57">
        <f t="shared" si="147"/>
        <v>8.5096965610940815E-3</v>
      </c>
      <c r="AA1160" s="57">
        <f t="shared" si="148"/>
        <v>-3.9868848697608199E-2</v>
      </c>
      <c r="AB1160" s="57">
        <f t="shared" si="149"/>
        <v>-7.6340455054967711E-3</v>
      </c>
      <c r="AC1160" s="57">
        <f t="shared" si="150"/>
        <v>-3.4540951763194746E-3</v>
      </c>
      <c r="AD1160" s="57">
        <f t="shared" si="151"/>
        <v>-8.3018218064433522E-3</v>
      </c>
    </row>
    <row r="1161" spans="1:30" x14ac:dyDescent="0.35">
      <c r="A1161" s="61">
        <v>43476</v>
      </c>
      <c r="B1161">
        <v>37.21</v>
      </c>
      <c r="C1161">
        <v>23.15</v>
      </c>
      <c r="D1161">
        <v>112.54</v>
      </c>
      <c r="E1161">
        <v>20.27</v>
      </c>
      <c r="F1161">
        <v>102.8</v>
      </c>
      <c r="I1161" s="61">
        <v>43476</v>
      </c>
      <c r="J1161" s="57">
        <f t="shared" si="145"/>
        <v>2.4484356932286747E-2</v>
      </c>
      <c r="K1161" s="57">
        <f t="shared" si="145"/>
        <v>6.5005646030932424E-3</v>
      </c>
      <c r="L1161" s="57">
        <f t="shared" si="145"/>
        <v>-8.0534972207178326E-3</v>
      </c>
      <c r="M1161" s="57">
        <f t="shared" si="145"/>
        <v>2.6494926458573143E-2</v>
      </c>
      <c r="N1161" s="57">
        <f t="shared" si="145"/>
        <v>-7.7519768043179359E-3</v>
      </c>
      <c r="O1161" s="57">
        <f t="shared" si="146"/>
        <v>7.0876907263714949E-3</v>
      </c>
      <c r="Y1161" s="61">
        <v>43476</v>
      </c>
      <c r="Z1161" s="57">
        <f t="shared" si="147"/>
        <v>2.2301623369666949E-2</v>
      </c>
      <c r="AA1161" s="57">
        <f t="shared" si="148"/>
        <v>4.4883490399506339E-3</v>
      </c>
      <c r="AB1161" s="57">
        <f t="shared" si="149"/>
        <v>-8.3745697980575785E-3</v>
      </c>
      <c r="AC1161" s="57">
        <f t="shared" si="150"/>
        <v>2.5016140566508145E-2</v>
      </c>
      <c r="AD1161" s="57">
        <f t="shared" si="151"/>
        <v>-8.7313348455503818E-3</v>
      </c>
    </row>
    <row r="1162" spans="1:30" x14ac:dyDescent="0.35">
      <c r="A1162" s="61">
        <v>43475</v>
      </c>
      <c r="B1162">
        <v>36.31</v>
      </c>
      <c r="C1162">
        <v>23</v>
      </c>
      <c r="D1162">
        <v>113.45</v>
      </c>
      <c r="E1162">
        <v>19.739999999999998</v>
      </c>
      <c r="F1162">
        <v>103.6</v>
      </c>
      <c r="I1162" s="61">
        <v>43475</v>
      </c>
      <c r="J1162" s="57">
        <f t="shared" si="145"/>
        <v>1.8344038565939615E-2</v>
      </c>
      <c r="K1162" s="57">
        <f t="shared" si="145"/>
        <v>1.8872625099705258E-2</v>
      </c>
      <c r="L1162" s="57">
        <f t="shared" si="145"/>
        <v>1.5878620132285001E-3</v>
      </c>
      <c r="M1162" s="57">
        <f t="shared" si="145"/>
        <v>-2.2540398319410751E-2</v>
      </c>
      <c r="N1162" s="57">
        <f t="shared" si="145"/>
        <v>-6.446358976119072E-3</v>
      </c>
      <c r="O1162" s="57">
        <f t="shared" si="146"/>
        <v>1.2673207950502006E-2</v>
      </c>
      <c r="Y1162" s="61">
        <v>43475</v>
      </c>
      <c r="Z1162" s="57">
        <f t="shared" si="147"/>
        <v>1.6161305003319817E-2</v>
      </c>
      <c r="AA1162" s="57">
        <f t="shared" si="148"/>
        <v>1.6860409536562648E-2</v>
      </c>
      <c r="AB1162" s="57">
        <f t="shared" si="149"/>
        <v>1.2667894358887551E-3</v>
      </c>
      <c r="AC1162" s="57">
        <f t="shared" si="150"/>
        <v>-2.4019184211475749E-2</v>
      </c>
      <c r="AD1162" s="57">
        <f t="shared" si="151"/>
        <v>-7.425717017351517E-3</v>
      </c>
    </row>
    <row r="1163" spans="1:30" x14ac:dyDescent="0.35">
      <c r="A1163" s="61">
        <v>43474</v>
      </c>
      <c r="B1163">
        <v>35.65</v>
      </c>
      <c r="C1163">
        <v>22.57</v>
      </c>
      <c r="D1163">
        <v>113.27</v>
      </c>
      <c r="E1163">
        <v>20.190000000000001</v>
      </c>
      <c r="F1163">
        <v>104.27</v>
      </c>
      <c r="I1163" s="61">
        <v>43474</v>
      </c>
      <c r="J1163" s="57">
        <f t="shared" si="145"/>
        <v>1.9544596072970131E-2</v>
      </c>
      <c r="K1163" s="57">
        <f t="shared" si="145"/>
        <v>9.3479425425459488E-3</v>
      </c>
      <c r="L1163" s="57">
        <f t="shared" si="145"/>
        <v>1.3331160815102151E-2</v>
      </c>
      <c r="M1163" s="57">
        <f t="shared" si="145"/>
        <v>-2.7358814351961167E-2</v>
      </c>
      <c r="N1163" s="57">
        <f t="shared" si="145"/>
        <v>1.4198335780436973E-2</v>
      </c>
      <c r="O1163" s="57">
        <f t="shared" si="146"/>
        <v>1.1234386739182379E-2</v>
      </c>
      <c r="Y1163" s="61">
        <v>43474</v>
      </c>
      <c r="Z1163" s="57">
        <f t="shared" si="147"/>
        <v>1.7361862510350334E-2</v>
      </c>
      <c r="AA1163" s="57">
        <f t="shared" si="148"/>
        <v>7.3357269794033404E-3</v>
      </c>
      <c r="AB1163" s="57">
        <f t="shared" si="149"/>
        <v>1.3010088237762405E-2</v>
      </c>
      <c r="AC1163" s="57">
        <f t="shared" si="150"/>
        <v>-2.8837600244026165E-2</v>
      </c>
      <c r="AD1163" s="57">
        <f t="shared" si="151"/>
        <v>1.3218977739204527E-2</v>
      </c>
    </row>
    <row r="1164" spans="1:30" x14ac:dyDescent="0.35">
      <c r="A1164" s="61">
        <v>43473</v>
      </c>
      <c r="B1164">
        <v>34.96</v>
      </c>
      <c r="C1164">
        <v>22.36</v>
      </c>
      <c r="D1164">
        <v>111.77</v>
      </c>
      <c r="E1164">
        <v>20.75</v>
      </c>
      <c r="F1164">
        <v>102.8</v>
      </c>
      <c r="I1164" s="61">
        <v>43473</v>
      </c>
      <c r="J1164" s="57">
        <f t="shared" si="145"/>
        <v>-2.5139016258294639E-2</v>
      </c>
      <c r="K1164" s="57">
        <f t="shared" si="145"/>
        <v>1.3425824348320516E-3</v>
      </c>
      <c r="L1164" s="57">
        <f t="shared" si="145"/>
        <v>-4.3744211165332334E-3</v>
      </c>
      <c r="M1164" s="57">
        <f t="shared" si="145"/>
        <v>8.7125430118415795E-3</v>
      </c>
      <c r="N1164" s="57">
        <f t="shared" si="145"/>
        <v>7.2244773852393317E-3</v>
      </c>
      <c r="O1164" s="57">
        <f t="shared" si="146"/>
        <v>-4.8545996461091525E-3</v>
      </c>
      <c r="Y1164" s="61">
        <v>43473</v>
      </c>
      <c r="Z1164" s="57">
        <f t="shared" si="147"/>
        <v>-2.7321749820914436E-2</v>
      </c>
      <c r="AA1164" s="57">
        <f t="shared" si="148"/>
        <v>-6.6963312831055727E-4</v>
      </c>
      <c r="AB1164" s="57">
        <f t="shared" si="149"/>
        <v>-4.6954936938729784E-3</v>
      </c>
      <c r="AC1164" s="57">
        <f t="shared" si="150"/>
        <v>7.2337571197765805E-3</v>
      </c>
      <c r="AD1164" s="57">
        <f t="shared" si="151"/>
        <v>6.2451193440068867E-3</v>
      </c>
    </row>
    <row r="1165" spans="1:30" x14ac:dyDescent="0.35">
      <c r="A1165" s="61">
        <v>43472</v>
      </c>
      <c r="B1165">
        <v>35.85</v>
      </c>
      <c r="C1165">
        <v>22.33</v>
      </c>
      <c r="D1165">
        <v>112.26</v>
      </c>
      <c r="E1165">
        <v>20.57</v>
      </c>
      <c r="F1165">
        <v>102.06</v>
      </c>
      <c r="I1165" s="61">
        <v>43472</v>
      </c>
      <c r="J1165" s="57">
        <f t="shared" si="145"/>
        <v>5.1513534450108173E-2</v>
      </c>
      <c r="K1165" s="57">
        <f t="shared" si="145"/>
        <v>5.2873725678805945E-2</v>
      </c>
      <c r="L1165" s="57">
        <f t="shared" si="145"/>
        <v>1.2910346074849869E-2</v>
      </c>
      <c r="M1165" s="57">
        <f t="shared" si="145"/>
        <v>7.9394724498425315E-2</v>
      </c>
      <c r="N1165" s="57">
        <f t="shared" si="145"/>
        <v>1.2745724555038496E-3</v>
      </c>
      <c r="O1165" s="57">
        <f t="shared" si="146"/>
        <v>4.2841507039444865E-2</v>
      </c>
      <c r="Y1165" s="61">
        <v>43472</v>
      </c>
      <c r="Z1165" s="57">
        <f t="shared" si="147"/>
        <v>4.9330800887488375E-2</v>
      </c>
      <c r="AA1165" s="57">
        <f t="shared" si="148"/>
        <v>5.0861510115663339E-2</v>
      </c>
      <c r="AB1165" s="57">
        <f t="shared" si="149"/>
        <v>1.2589273497510123E-2</v>
      </c>
      <c r="AC1165" s="57">
        <f t="shared" si="150"/>
        <v>7.7915938606360313E-2</v>
      </c>
      <c r="AD1165" s="57">
        <f t="shared" si="151"/>
        <v>2.9521441427140431E-4</v>
      </c>
    </row>
    <row r="1166" spans="1:30" x14ac:dyDescent="0.35">
      <c r="A1166" s="61">
        <v>43469</v>
      </c>
      <c r="B1166">
        <v>34.049999999999997</v>
      </c>
      <c r="C1166">
        <v>21.18</v>
      </c>
      <c r="D1166">
        <v>110.82</v>
      </c>
      <c r="E1166">
        <v>19</v>
      </c>
      <c r="F1166">
        <v>101.93</v>
      </c>
      <c r="I1166" s="61">
        <v>43469</v>
      </c>
      <c r="J1166" s="57">
        <f t="shared" si="145"/>
        <v>6.2094129795794741E-2</v>
      </c>
      <c r="K1166" s="57">
        <f t="shared" si="145"/>
        <v>5.6325566286185909E-2</v>
      </c>
      <c r="L1166" s="57">
        <f t="shared" si="145"/>
        <v>2.0512137195442901E-2</v>
      </c>
      <c r="M1166" s="57">
        <f t="shared" si="145"/>
        <v>0.10828877543691458</v>
      </c>
      <c r="N1166" s="57">
        <f t="shared" si="145"/>
        <v>4.5460092531832107E-2</v>
      </c>
      <c r="O1166" s="57">
        <f t="shared" si="146"/>
        <v>5.0875563145315203E-2</v>
      </c>
      <c r="Y1166" s="61">
        <v>43469</v>
      </c>
      <c r="Z1166" s="57">
        <f t="shared" si="147"/>
        <v>5.9911396233174943E-2</v>
      </c>
      <c r="AA1166" s="57">
        <f t="shared" si="148"/>
        <v>5.4313350723043302E-2</v>
      </c>
      <c r="AB1166" s="57">
        <f t="shared" si="149"/>
        <v>2.0191064618103157E-2</v>
      </c>
      <c r="AC1166" s="57">
        <f t="shared" si="150"/>
        <v>0.10680998954484958</v>
      </c>
      <c r="AD1166" s="57">
        <f t="shared" si="151"/>
        <v>4.4480734490599659E-2</v>
      </c>
    </row>
    <row r="1167" spans="1:30" x14ac:dyDescent="0.35">
      <c r="A1167" s="61">
        <v>43468</v>
      </c>
      <c r="B1167">
        <v>32</v>
      </c>
      <c r="C1167">
        <v>20.02</v>
      </c>
      <c r="D1167">
        <v>108.57</v>
      </c>
      <c r="E1167">
        <v>17.05</v>
      </c>
      <c r="F1167">
        <v>97.4</v>
      </c>
      <c r="I1167" s="61">
        <v>43468</v>
      </c>
      <c r="J1167" s="57">
        <f t="shared" si="145"/>
        <v>-6.2094129795794734E-2</v>
      </c>
      <c r="K1167" s="57">
        <f t="shared" si="145"/>
        <v>-3.1951599806602476E-2</v>
      </c>
      <c r="L1167" s="57">
        <f t="shared" si="145"/>
        <v>-1.9338375153771899E-2</v>
      </c>
      <c r="M1167" s="57">
        <f t="shared" si="145"/>
        <v>-9.9301138939535127E-2</v>
      </c>
      <c r="N1167" s="57">
        <f t="shared" si="145"/>
        <v>-3.7481719750057908E-2</v>
      </c>
      <c r="O1167" s="57">
        <f t="shared" si="146"/>
        <v>-3.7681838813557675E-2</v>
      </c>
      <c r="Y1167" s="61">
        <v>43468</v>
      </c>
      <c r="Z1167" s="57">
        <f t="shared" si="147"/>
        <v>-6.4276863358414538E-2</v>
      </c>
      <c r="AA1167" s="57">
        <f t="shared" si="148"/>
        <v>-3.3963815369745083E-2</v>
      </c>
      <c r="AB1167" s="57">
        <f t="shared" si="149"/>
        <v>-1.9659447731111643E-2</v>
      </c>
      <c r="AC1167" s="57">
        <f t="shared" si="150"/>
        <v>-0.10077992483160013</v>
      </c>
      <c r="AD1167" s="57">
        <f t="shared" si="151"/>
        <v>-3.8461077791290356E-2</v>
      </c>
    </row>
    <row r="1168" spans="1:30" x14ac:dyDescent="0.35">
      <c r="A1168" s="61">
        <v>43467</v>
      </c>
      <c r="B1168">
        <v>34.049999999999997</v>
      </c>
      <c r="C1168">
        <v>20.67</v>
      </c>
      <c r="D1168">
        <v>110.69</v>
      </c>
      <c r="E1168">
        <v>18.829999999999998</v>
      </c>
      <c r="F1168">
        <v>101.12</v>
      </c>
      <c r="I1168" s="61"/>
      <c r="J1168" s="57"/>
      <c r="K1168" s="57"/>
      <c r="L1168" s="57"/>
      <c r="M1168" s="57"/>
      <c r="N1168" s="57"/>
    </row>
  </sheetData>
  <sortState xmlns:xlrd2="http://schemas.microsoft.com/office/spreadsheetml/2017/richdata2" ref="U299:U336">
    <sortCondition ref="U299"/>
  </sortState>
  <mergeCells count="3">
    <mergeCell ref="I1:N1"/>
    <mergeCell ref="Y1:AD1"/>
    <mergeCell ref="S23:T2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98E6-4FE6-4921-8371-E67C1809DE3D}">
  <dimension ref="A1:O33"/>
  <sheetViews>
    <sheetView topLeftCell="A10" zoomScale="55" zoomScaleNormal="55" workbookViewId="0">
      <selection activeCell="M3" sqref="M3"/>
    </sheetView>
  </sheetViews>
  <sheetFormatPr defaultRowHeight="14.5" x14ac:dyDescent="0.35"/>
  <cols>
    <col min="3" max="3" width="15.90625" customWidth="1"/>
    <col min="4" max="4" width="11.08984375" bestFit="1" customWidth="1"/>
    <col min="6" max="6" width="11.7265625" bestFit="1" customWidth="1"/>
    <col min="8" max="8" width="11.7265625" bestFit="1" customWidth="1"/>
    <col min="10" max="10" width="11.08984375" bestFit="1" customWidth="1"/>
    <col min="12" max="12" width="10.90625" customWidth="1"/>
    <col min="13" max="13" width="13.81640625" bestFit="1" customWidth="1"/>
  </cols>
  <sheetData>
    <row r="1" spans="1:13" x14ac:dyDescent="0.35">
      <c r="A1" t="s">
        <v>91</v>
      </c>
      <c r="B1" t="s">
        <v>90</v>
      </c>
      <c r="C1" t="s">
        <v>92</v>
      </c>
      <c r="D1" t="s">
        <v>89</v>
      </c>
      <c r="F1" t="s">
        <v>93</v>
      </c>
      <c r="G1" s="81" t="s">
        <v>94</v>
      </c>
      <c r="H1" s="81" t="s">
        <v>93</v>
      </c>
      <c r="I1" t="s">
        <v>88</v>
      </c>
      <c r="J1" s="81">
        <v>462.5</v>
      </c>
      <c r="L1" s="81" t="s">
        <v>96</v>
      </c>
      <c r="M1" s="83" t="s">
        <v>97</v>
      </c>
    </row>
    <row r="2" spans="1:13" x14ac:dyDescent="0.35">
      <c r="A2" s="83">
        <f>J1</f>
        <v>462.5</v>
      </c>
      <c r="B2" s="81">
        <v>429</v>
      </c>
      <c r="C2" s="83">
        <f>MAX(0,E2)</f>
        <v>33.5</v>
      </c>
      <c r="D2" s="83">
        <f>$J$2</f>
        <v>25800</v>
      </c>
      <c r="E2" s="83">
        <f>-(B2-A2)</f>
        <v>33.5</v>
      </c>
      <c r="F2" s="83">
        <f>C2+D2</f>
        <v>25833.5</v>
      </c>
      <c r="G2" s="81">
        <v>429</v>
      </c>
      <c r="H2" s="81">
        <v>25833.5</v>
      </c>
      <c r="I2" t="s">
        <v>89</v>
      </c>
      <c r="J2" s="81">
        <v>25800</v>
      </c>
      <c r="L2" s="81">
        <v>0</v>
      </c>
      <c r="M2" s="83">
        <f>(A2-L2-$J$2/1000)*1000</f>
        <v>436700</v>
      </c>
    </row>
    <row r="3" spans="1:13" x14ac:dyDescent="0.35">
      <c r="A3" s="83">
        <f>A2</f>
        <v>462.5</v>
      </c>
      <c r="B3" s="81">
        <v>432</v>
      </c>
      <c r="C3" s="83">
        <f t="shared" ref="C3:C13" si="0">MAX(0,E3)</f>
        <v>30.5</v>
      </c>
      <c r="D3" s="83">
        <f t="shared" ref="D3:D25" si="1">$J$2</f>
        <v>25800</v>
      </c>
      <c r="E3" s="83">
        <f t="shared" ref="E3:E23" si="2">-(B3-A3)</f>
        <v>30.5</v>
      </c>
      <c r="F3" s="83">
        <f t="shared" ref="F3:F14" si="3">C3+D3</f>
        <v>25830.5</v>
      </c>
      <c r="G3" s="81">
        <v>432</v>
      </c>
      <c r="H3" s="81">
        <v>25830.5</v>
      </c>
      <c r="L3" s="81">
        <v>30</v>
      </c>
      <c r="M3" s="83">
        <f>(A3-L3-$J$2/1000)*1000</f>
        <v>406700</v>
      </c>
    </row>
    <row r="4" spans="1:13" x14ac:dyDescent="0.35">
      <c r="A4" s="83">
        <v>462.5</v>
      </c>
      <c r="B4" s="81">
        <v>435</v>
      </c>
      <c r="C4" s="83">
        <f t="shared" si="0"/>
        <v>27.5</v>
      </c>
      <c r="D4" s="83">
        <f t="shared" si="1"/>
        <v>25800</v>
      </c>
      <c r="E4" s="83">
        <f t="shared" si="2"/>
        <v>27.5</v>
      </c>
      <c r="F4" s="83">
        <f t="shared" si="3"/>
        <v>25827.5</v>
      </c>
      <c r="G4" s="81">
        <v>435</v>
      </c>
      <c r="H4" s="81">
        <v>25827.5</v>
      </c>
      <c r="L4" s="81">
        <v>60</v>
      </c>
      <c r="M4" s="83">
        <f t="shared" ref="M4:M18" si="4">(A4-L4-$J$2/1000)*1000</f>
        <v>376700</v>
      </c>
    </row>
    <row r="5" spans="1:13" x14ac:dyDescent="0.35">
      <c r="A5" s="83">
        <v>462.5</v>
      </c>
      <c r="B5" s="81">
        <v>438</v>
      </c>
      <c r="C5" s="83">
        <f t="shared" si="0"/>
        <v>24.5</v>
      </c>
      <c r="D5" s="83">
        <f t="shared" si="1"/>
        <v>25800</v>
      </c>
      <c r="E5" s="83">
        <f t="shared" si="2"/>
        <v>24.5</v>
      </c>
      <c r="F5" s="83">
        <f t="shared" si="3"/>
        <v>25824.5</v>
      </c>
      <c r="G5" s="81">
        <v>438</v>
      </c>
      <c r="H5" s="81">
        <v>25824.5</v>
      </c>
      <c r="L5" s="81">
        <v>90</v>
      </c>
      <c r="M5" s="83">
        <f t="shared" si="4"/>
        <v>346700</v>
      </c>
    </row>
    <row r="6" spans="1:13" x14ac:dyDescent="0.35">
      <c r="A6" s="83">
        <v>462.5</v>
      </c>
      <c r="B6" s="81">
        <v>441</v>
      </c>
      <c r="C6" s="83">
        <f t="shared" si="0"/>
        <v>21.5</v>
      </c>
      <c r="D6" s="83">
        <f t="shared" si="1"/>
        <v>25800</v>
      </c>
      <c r="E6" s="83">
        <f t="shared" si="2"/>
        <v>21.5</v>
      </c>
      <c r="F6" s="83">
        <f t="shared" si="3"/>
        <v>25821.5</v>
      </c>
      <c r="G6" s="81">
        <v>441</v>
      </c>
      <c r="H6" s="81">
        <v>25821.5</v>
      </c>
      <c r="J6" t="s">
        <v>95</v>
      </c>
      <c r="L6" s="81">
        <v>120</v>
      </c>
      <c r="M6" s="83">
        <f t="shared" si="4"/>
        <v>316700</v>
      </c>
    </row>
    <row r="7" spans="1:13" x14ac:dyDescent="0.35">
      <c r="A7" s="83">
        <v>462.5</v>
      </c>
      <c r="B7" s="81">
        <v>444</v>
      </c>
      <c r="C7" s="83">
        <f t="shared" si="0"/>
        <v>18.5</v>
      </c>
      <c r="D7" s="83">
        <f t="shared" si="1"/>
        <v>25800</v>
      </c>
      <c r="E7" s="83">
        <f t="shared" si="2"/>
        <v>18.5</v>
      </c>
      <c r="F7" s="83">
        <f t="shared" si="3"/>
        <v>25818.5</v>
      </c>
      <c r="G7" s="81">
        <v>444</v>
      </c>
      <c r="H7" s="81">
        <v>25818.5</v>
      </c>
      <c r="L7" s="81">
        <v>150</v>
      </c>
      <c r="M7" s="83">
        <f t="shared" si="4"/>
        <v>286700</v>
      </c>
    </row>
    <row r="8" spans="1:13" x14ac:dyDescent="0.35">
      <c r="A8" s="83">
        <v>462.5</v>
      </c>
      <c r="B8" s="81">
        <v>447</v>
      </c>
      <c r="C8" s="83">
        <f t="shared" si="0"/>
        <v>15.5</v>
      </c>
      <c r="D8" s="83">
        <f t="shared" si="1"/>
        <v>25800</v>
      </c>
      <c r="E8" s="83">
        <f t="shared" si="2"/>
        <v>15.5</v>
      </c>
      <c r="F8" s="83">
        <f t="shared" si="3"/>
        <v>25815.5</v>
      </c>
      <c r="G8" s="81">
        <v>447</v>
      </c>
      <c r="H8" s="81">
        <v>25815.5</v>
      </c>
      <c r="L8" s="81">
        <v>180</v>
      </c>
      <c r="M8" s="83">
        <f t="shared" si="4"/>
        <v>256700</v>
      </c>
    </row>
    <row r="9" spans="1:13" x14ac:dyDescent="0.35">
      <c r="A9" s="83">
        <v>462.5</v>
      </c>
      <c r="B9" s="81">
        <v>450</v>
      </c>
      <c r="C9" s="83">
        <f t="shared" si="0"/>
        <v>12.5</v>
      </c>
      <c r="D9" s="83">
        <f t="shared" si="1"/>
        <v>25800</v>
      </c>
      <c r="E9" s="83">
        <f t="shared" si="2"/>
        <v>12.5</v>
      </c>
      <c r="F9" s="83">
        <f t="shared" si="3"/>
        <v>25812.5</v>
      </c>
      <c r="G9" s="81">
        <v>450</v>
      </c>
      <c r="H9" s="81">
        <v>25812.5</v>
      </c>
      <c r="L9" s="81">
        <v>210</v>
      </c>
      <c r="M9" s="83">
        <f t="shared" si="4"/>
        <v>226700</v>
      </c>
    </row>
    <row r="10" spans="1:13" x14ac:dyDescent="0.35">
      <c r="A10" s="83">
        <v>462.5</v>
      </c>
      <c r="B10" s="81">
        <v>453</v>
      </c>
      <c r="C10" s="83">
        <f t="shared" si="0"/>
        <v>9.5</v>
      </c>
      <c r="D10" s="83">
        <f t="shared" si="1"/>
        <v>25800</v>
      </c>
      <c r="E10" s="83">
        <f t="shared" si="2"/>
        <v>9.5</v>
      </c>
      <c r="F10" s="83">
        <f t="shared" si="3"/>
        <v>25809.5</v>
      </c>
      <c r="G10" s="81">
        <v>453</v>
      </c>
      <c r="H10" s="81">
        <v>25809.5</v>
      </c>
      <c r="L10" s="81">
        <v>240</v>
      </c>
      <c r="M10" s="83">
        <f t="shared" si="4"/>
        <v>196700</v>
      </c>
    </row>
    <row r="11" spans="1:13" x14ac:dyDescent="0.35">
      <c r="A11" s="83">
        <v>462.5</v>
      </c>
      <c r="B11" s="81">
        <v>456</v>
      </c>
      <c r="C11" s="83">
        <f t="shared" si="0"/>
        <v>6.5</v>
      </c>
      <c r="D11" s="83">
        <f t="shared" si="1"/>
        <v>25800</v>
      </c>
      <c r="E11" s="83">
        <f t="shared" si="2"/>
        <v>6.5</v>
      </c>
      <c r="F11" s="83">
        <f t="shared" si="3"/>
        <v>25806.5</v>
      </c>
      <c r="G11" s="81">
        <v>456</v>
      </c>
      <c r="H11" s="81">
        <v>25806.5</v>
      </c>
      <c r="L11" s="81">
        <v>270</v>
      </c>
      <c r="M11" s="83">
        <f t="shared" si="4"/>
        <v>166700</v>
      </c>
    </row>
    <row r="12" spans="1:13" x14ac:dyDescent="0.35">
      <c r="A12" s="83">
        <v>462.5</v>
      </c>
      <c r="B12" s="81">
        <v>459</v>
      </c>
      <c r="C12" s="83">
        <f t="shared" si="0"/>
        <v>3.5</v>
      </c>
      <c r="D12" s="83">
        <f t="shared" si="1"/>
        <v>25800</v>
      </c>
      <c r="E12" s="83">
        <f t="shared" si="2"/>
        <v>3.5</v>
      </c>
      <c r="F12" s="83">
        <f t="shared" si="3"/>
        <v>25803.5</v>
      </c>
      <c r="G12" s="81">
        <v>459</v>
      </c>
      <c r="H12" s="81">
        <v>25803.5</v>
      </c>
      <c r="J12" t="s">
        <v>55</v>
      </c>
      <c r="L12" s="81">
        <v>300</v>
      </c>
      <c r="M12" s="83">
        <f t="shared" si="4"/>
        <v>136700</v>
      </c>
    </row>
    <row r="13" spans="1:13" x14ac:dyDescent="0.35">
      <c r="A13" s="83">
        <v>462.5</v>
      </c>
      <c r="B13" s="81">
        <v>462</v>
      </c>
      <c r="C13" s="83">
        <f t="shared" si="0"/>
        <v>0.5</v>
      </c>
      <c r="D13" s="83">
        <f t="shared" si="1"/>
        <v>25800</v>
      </c>
      <c r="E13" s="83">
        <f t="shared" si="2"/>
        <v>0.5</v>
      </c>
      <c r="F13" s="83">
        <f t="shared" si="3"/>
        <v>25800.5</v>
      </c>
      <c r="G13" s="81">
        <v>462</v>
      </c>
      <c r="H13" s="81">
        <v>25800.5</v>
      </c>
      <c r="L13" s="81">
        <v>330</v>
      </c>
      <c r="M13" s="83">
        <f t="shared" si="4"/>
        <v>106700</v>
      </c>
    </row>
    <row r="14" spans="1:13" x14ac:dyDescent="0.35">
      <c r="A14" s="83">
        <v>462.5</v>
      </c>
      <c r="B14" s="81">
        <v>465</v>
      </c>
      <c r="C14" s="83">
        <f>E14</f>
        <v>-2.5</v>
      </c>
      <c r="D14" s="83">
        <f t="shared" si="1"/>
        <v>25800</v>
      </c>
      <c r="E14" s="83">
        <f t="shared" si="2"/>
        <v>-2.5</v>
      </c>
      <c r="F14" s="83">
        <f t="shared" si="3"/>
        <v>25797.5</v>
      </c>
      <c r="G14" s="81">
        <v>465</v>
      </c>
      <c r="H14" s="81">
        <v>25797.5</v>
      </c>
      <c r="L14" s="81">
        <v>360</v>
      </c>
      <c r="M14" s="83">
        <f t="shared" si="4"/>
        <v>76700</v>
      </c>
    </row>
    <row r="15" spans="1:13" x14ac:dyDescent="0.35">
      <c r="A15" s="83">
        <v>462.5</v>
      </c>
      <c r="B15" s="81">
        <v>468</v>
      </c>
      <c r="C15" s="83">
        <v>0</v>
      </c>
      <c r="D15" s="83">
        <f t="shared" si="1"/>
        <v>25800</v>
      </c>
      <c r="E15" s="83">
        <f t="shared" si="2"/>
        <v>-5.5</v>
      </c>
      <c r="F15" s="83">
        <f>-(C15+D15)</f>
        <v>-25800</v>
      </c>
      <c r="G15" s="81">
        <v>468</v>
      </c>
      <c r="H15" s="81">
        <v>-25800</v>
      </c>
      <c r="L15" s="81">
        <v>390</v>
      </c>
      <c r="M15" s="83">
        <f t="shared" si="4"/>
        <v>46700</v>
      </c>
    </row>
    <row r="16" spans="1:13" x14ac:dyDescent="0.35">
      <c r="A16" s="83">
        <v>462.5</v>
      </c>
      <c r="B16" s="81">
        <v>471</v>
      </c>
      <c r="C16" s="83">
        <v>0</v>
      </c>
      <c r="D16" s="83">
        <f t="shared" si="1"/>
        <v>25800</v>
      </c>
      <c r="E16" s="83">
        <f t="shared" si="2"/>
        <v>-8.5</v>
      </c>
      <c r="F16" s="83">
        <f t="shared" ref="F16:F23" si="5">-(C16+D16)</f>
        <v>-25800</v>
      </c>
      <c r="G16" s="81">
        <v>471</v>
      </c>
      <c r="H16" s="81">
        <v>-25800</v>
      </c>
      <c r="L16" s="81">
        <v>420</v>
      </c>
      <c r="M16" s="83">
        <f t="shared" si="4"/>
        <v>16700</v>
      </c>
    </row>
    <row r="17" spans="1:15" x14ac:dyDescent="0.35">
      <c r="A17" s="83">
        <v>462.5</v>
      </c>
      <c r="B17" s="81">
        <v>474</v>
      </c>
      <c r="C17" s="83"/>
      <c r="D17" s="83"/>
      <c r="E17" s="83"/>
      <c r="F17" s="83"/>
      <c r="G17" s="81"/>
      <c r="H17" s="81"/>
      <c r="L17" s="81">
        <v>450</v>
      </c>
      <c r="M17" s="83">
        <f t="shared" si="4"/>
        <v>-13300</v>
      </c>
      <c r="N17">
        <v>450</v>
      </c>
      <c r="O17">
        <v>-25.8</v>
      </c>
    </row>
    <row r="18" spans="1:15" x14ac:dyDescent="0.35">
      <c r="A18" s="83">
        <v>462.5</v>
      </c>
      <c r="B18" s="81">
        <v>474</v>
      </c>
      <c r="C18" s="83"/>
      <c r="D18" s="83"/>
      <c r="E18" s="83"/>
      <c r="F18" s="83"/>
      <c r="G18" s="81"/>
      <c r="H18" s="81"/>
      <c r="L18" s="81">
        <v>453.79</v>
      </c>
      <c r="M18" s="83">
        <f t="shared" si="4"/>
        <v>-17090.000000000022</v>
      </c>
      <c r="N18">
        <f>462.5-450-0.0025</f>
        <v>12.4975</v>
      </c>
    </row>
    <row r="19" spans="1:15" x14ac:dyDescent="0.35">
      <c r="A19" s="83">
        <v>462.5</v>
      </c>
      <c r="B19" s="81">
        <v>477</v>
      </c>
      <c r="C19" s="83">
        <v>0</v>
      </c>
      <c r="D19" s="83">
        <f t="shared" si="1"/>
        <v>25800</v>
      </c>
      <c r="E19" s="83">
        <f t="shared" si="2"/>
        <v>-14.5</v>
      </c>
      <c r="F19" s="83">
        <f t="shared" si="5"/>
        <v>-25800</v>
      </c>
      <c r="G19" s="81">
        <v>474</v>
      </c>
      <c r="H19" s="81">
        <v>-25800</v>
      </c>
      <c r="L19" s="81">
        <v>462.5</v>
      </c>
      <c r="M19" s="83">
        <f>-$J$2</f>
        <v>-25800</v>
      </c>
    </row>
    <row r="20" spans="1:15" x14ac:dyDescent="0.35">
      <c r="A20" s="83">
        <v>462.5</v>
      </c>
      <c r="B20" s="81">
        <v>480</v>
      </c>
      <c r="C20" s="83">
        <v>0</v>
      </c>
      <c r="D20" s="83">
        <f t="shared" si="1"/>
        <v>25800</v>
      </c>
      <c r="E20" s="83">
        <f t="shared" si="2"/>
        <v>-17.5</v>
      </c>
      <c r="F20" s="83">
        <f t="shared" si="5"/>
        <v>-25800</v>
      </c>
      <c r="G20" s="81">
        <v>477</v>
      </c>
      <c r="H20" s="81">
        <v>-25800</v>
      </c>
      <c r="L20" s="81">
        <v>480</v>
      </c>
      <c r="M20" s="83">
        <f t="shared" ref="M20:M31" si="6">-$J$2</f>
        <v>-25800</v>
      </c>
    </row>
    <row r="21" spans="1:15" x14ac:dyDescent="0.35">
      <c r="A21" s="83">
        <v>462.5</v>
      </c>
      <c r="B21" s="81">
        <v>483</v>
      </c>
      <c r="C21" s="83">
        <v>0</v>
      </c>
      <c r="D21" s="83">
        <f t="shared" si="1"/>
        <v>25800</v>
      </c>
      <c r="E21" s="83">
        <f t="shared" si="2"/>
        <v>-20.5</v>
      </c>
      <c r="F21" s="83">
        <f t="shared" si="5"/>
        <v>-25800</v>
      </c>
      <c r="G21" s="81">
        <v>480</v>
      </c>
      <c r="H21" s="81">
        <v>-25800</v>
      </c>
      <c r="L21" s="81">
        <v>510</v>
      </c>
      <c r="M21" s="83">
        <f t="shared" si="6"/>
        <v>-25800</v>
      </c>
    </row>
    <row r="22" spans="1:15" x14ac:dyDescent="0.35">
      <c r="A22" s="83">
        <v>462.5</v>
      </c>
      <c r="B22" s="81">
        <v>486</v>
      </c>
      <c r="C22" s="83">
        <v>0</v>
      </c>
      <c r="D22" s="83">
        <f t="shared" si="1"/>
        <v>25800</v>
      </c>
      <c r="E22" s="83">
        <f t="shared" si="2"/>
        <v>-23.5</v>
      </c>
      <c r="F22" s="83">
        <f t="shared" si="5"/>
        <v>-25800</v>
      </c>
      <c r="G22" s="81">
        <v>483</v>
      </c>
      <c r="H22" s="81">
        <v>-25800</v>
      </c>
      <c r="L22" s="81">
        <v>540</v>
      </c>
      <c r="M22" s="83">
        <f t="shared" si="6"/>
        <v>-25800</v>
      </c>
    </row>
    <row r="23" spans="1:15" x14ac:dyDescent="0.35">
      <c r="A23" s="83">
        <v>462.5</v>
      </c>
      <c r="B23" s="81">
        <v>489</v>
      </c>
      <c r="C23" s="83">
        <v>0</v>
      </c>
      <c r="D23" s="83">
        <f t="shared" si="1"/>
        <v>25800</v>
      </c>
      <c r="E23" s="83">
        <f t="shared" si="2"/>
        <v>-26.5</v>
      </c>
      <c r="F23" s="83">
        <f t="shared" si="5"/>
        <v>-25800</v>
      </c>
      <c r="G23" s="81">
        <v>486</v>
      </c>
      <c r="H23" s="81">
        <v>-25800</v>
      </c>
      <c r="L23" s="81">
        <v>570</v>
      </c>
      <c r="M23" s="83">
        <f t="shared" si="6"/>
        <v>-25800</v>
      </c>
    </row>
    <row r="24" spans="1:15" x14ac:dyDescent="0.35">
      <c r="A24" s="83">
        <v>462.5</v>
      </c>
      <c r="B24" s="81">
        <v>492</v>
      </c>
      <c r="C24" s="83">
        <v>0</v>
      </c>
      <c r="D24" s="83">
        <f t="shared" si="1"/>
        <v>25800</v>
      </c>
      <c r="E24" s="83">
        <f t="shared" ref="E24:E25" si="7">-(B24-A24)</f>
        <v>-29.5</v>
      </c>
      <c r="F24" s="83">
        <f t="shared" ref="F24:F25" si="8">-(C24+D24)</f>
        <v>-25800</v>
      </c>
      <c r="G24" s="81">
        <v>489</v>
      </c>
      <c r="H24" s="81">
        <v>-25800</v>
      </c>
      <c r="L24" s="81">
        <v>600</v>
      </c>
      <c r="M24" s="83">
        <f t="shared" si="6"/>
        <v>-25800</v>
      </c>
    </row>
    <row r="25" spans="1:15" x14ac:dyDescent="0.35">
      <c r="A25" s="83">
        <v>462.5</v>
      </c>
      <c r="B25" s="81">
        <v>495</v>
      </c>
      <c r="C25" s="83">
        <v>0</v>
      </c>
      <c r="D25" s="83">
        <f t="shared" si="1"/>
        <v>25800</v>
      </c>
      <c r="E25" s="83">
        <f t="shared" si="7"/>
        <v>-32.5</v>
      </c>
      <c r="F25" s="83">
        <f t="shared" si="8"/>
        <v>-25800</v>
      </c>
      <c r="G25" s="81">
        <v>492</v>
      </c>
      <c r="H25" s="81">
        <v>-25800</v>
      </c>
      <c r="L25" s="81">
        <v>630</v>
      </c>
      <c r="M25" s="83">
        <f t="shared" si="6"/>
        <v>-25800</v>
      </c>
    </row>
    <row r="26" spans="1:15" x14ac:dyDescent="0.35">
      <c r="A26" s="83">
        <v>462.5</v>
      </c>
      <c r="B26" s="81">
        <v>498</v>
      </c>
      <c r="L26" s="81">
        <v>660</v>
      </c>
      <c r="M26" s="83">
        <f t="shared" si="6"/>
        <v>-25800</v>
      </c>
    </row>
    <row r="27" spans="1:15" x14ac:dyDescent="0.35">
      <c r="A27" s="83">
        <v>462.5</v>
      </c>
      <c r="B27" s="81">
        <v>501</v>
      </c>
      <c r="L27" s="81">
        <v>690</v>
      </c>
      <c r="M27" s="83">
        <f t="shared" si="6"/>
        <v>-25800</v>
      </c>
    </row>
    <row r="28" spans="1:15" x14ac:dyDescent="0.35">
      <c r="A28" s="83">
        <v>462.5</v>
      </c>
      <c r="B28" s="81">
        <v>504</v>
      </c>
      <c r="L28" s="81">
        <v>720</v>
      </c>
      <c r="M28" s="83">
        <f t="shared" si="6"/>
        <v>-25800</v>
      </c>
    </row>
    <row r="29" spans="1:15" x14ac:dyDescent="0.35">
      <c r="A29" s="83">
        <v>462.5</v>
      </c>
      <c r="B29" s="81">
        <v>507</v>
      </c>
      <c r="L29" s="81">
        <v>750</v>
      </c>
      <c r="M29" s="83">
        <f t="shared" si="6"/>
        <v>-25800</v>
      </c>
    </row>
    <row r="30" spans="1:15" x14ac:dyDescent="0.35">
      <c r="A30" s="83">
        <v>462.5</v>
      </c>
      <c r="B30" s="81">
        <v>510</v>
      </c>
      <c r="L30" s="81">
        <v>780</v>
      </c>
      <c r="M30" s="83">
        <f t="shared" si="6"/>
        <v>-25800</v>
      </c>
    </row>
    <row r="31" spans="1:15" x14ac:dyDescent="0.35">
      <c r="A31" s="83">
        <v>462.5</v>
      </c>
      <c r="B31" s="81">
        <v>513</v>
      </c>
      <c r="L31" s="81">
        <v>810</v>
      </c>
      <c r="M31" s="83">
        <f t="shared" si="6"/>
        <v>-25800</v>
      </c>
    </row>
    <row r="32" spans="1:15" x14ac:dyDescent="0.35">
      <c r="A32" s="83">
        <v>462.5</v>
      </c>
      <c r="B32" s="81">
        <v>516</v>
      </c>
    </row>
    <row r="33" spans="1:2" x14ac:dyDescent="0.35">
      <c r="A33" s="83">
        <v>462.5</v>
      </c>
      <c r="B33" s="81">
        <v>519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A07D-DBD0-4784-8907-A37F3B2DA7D8}">
  <dimension ref="A1:AM58"/>
  <sheetViews>
    <sheetView topLeftCell="A16" zoomScale="85" zoomScaleNormal="85" workbookViewId="0">
      <selection activeCell="W39" sqref="W39"/>
    </sheetView>
  </sheetViews>
  <sheetFormatPr defaultRowHeight="14.5" x14ac:dyDescent="0.35"/>
  <cols>
    <col min="1" max="1" width="9.453125" customWidth="1"/>
    <col min="2" max="2" width="9.36328125" customWidth="1"/>
    <col min="3" max="3" width="17.36328125" customWidth="1"/>
    <col min="4" max="4" width="16.36328125" customWidth="1"/>
    <col min="5" max="5" width="18.36328125" customWidth="1"/>
    <col min="6" max="6" width="21.36328125" customWidth="1"/>
    <col min="7" max="7" width="13.7265625" customWidth="1"/>
    <col min="8" max="8" width="18.453125" customWidth="1"/>
    <col min="10" max="10" width="18.36328125" customWidth="1"/>
    <col min="12" max="12" width="10.90625" customWidth="1"/>
    <col min="15" max="15" width="10.453125" customWidth="1"/>
    <col min="16" max="16" width="14.08984375" customWidth="1"/>
    <col min="17" max="17" width="15.1796875" customWidth="1"/>
    <col min="18" max="18" width="13.7265625" customWidth="1"/>
    <col min="19" max="19" width="11.90625" customWidth="1"/>
    <col min="20" max="20" width="32.1796875" customWidth="1"/>
    <col min="21" max="21" width="24.08984375" customWidth="1"/>
    <col min="22" max="22" width="12.54296875" customWidth="1"/>
    <col min="23" max="23" width="13" customWidth="1"/>
    <col min="24" max="24" width="16.81640625" customWidth="1"/>
    <col min="25" max="25" width="18.453125" customWidth="1"/>
    <col min="26" max="26" width="15.26953125" customWidth="1"/>
    <col min="28" max="30" width="24.36328125" customWidth="1"/>
    <col min="33" max="33" width="15.36328125" customWidth="1"/>
    <col min="34" max="34" width="14.08984375" customWidth="1"/>
    <col min="35" max="35" width="15.1796875" customWidth="1"/>
    <col min="36" max="36" width="13.54296875" customWidth="1"/>
    <col min="37" max="37" width="11.6328125" customWidth="1"/>
    <col min="38" max="38" width="12.81640625" customWidth="1"/>
  </cols>
  <sheetData>
    <row r="1" spans="1:39" ht="40.5" customHeight="1" x14ac:dyDescent="0.35">
      <c r="A1" s="8" t="s">
        <v>12</v>
      </c>
      <c r="B1" s="8" t="s">
        <v>7</v>
      </c>
      <c r="C1" s="8" t="s">
        <v>0</v>
      </c>
      <c r="D1" s="8" t="s">
        <v>1</v>
      </c>
      <c r="E1" s="8" t="s">
        <v>2</v>
      </c>
      <c r="F1" s="33" t="s">
        <v>142</v>
      </c>
      <c r="G1" s="34" t="s">
        <v>3</v>
      </c>
      <c r="H1" s="28" t="s">
        <v>31</v>
      </c>
      <c r="J1" s="96" t="s">
        <v>87</v>
      </c>
      <c r="K1" s="8" t="s">
        <v>7</v>
      </c>
      <c r="L1" s="8" t="s">
        <v>1</v>
      </c>
      <c r="O1" t="s">
        <v>18</v>
      </c>
      <c r="P1" t="s">
        <v>56</v>
      </c>
      <c r="Q1" t="s">
        <v>19</v>
      </c>
      <c r="R1" t="s">
        <v>18</v>
      </c>
      <c r="S1" t="s">
        <v>57</v>
      </c>
      <c r="T1" t="s">
        <v>58</v>
      </c>
      <c r="AB1" s="8" t="s">
        <v>7</v>
      </c>
      <c r="AC1" s="8" t="s">
        <v>0</v>
      </c>
      <c r="AF1" t="s">
        <v>107</v>
      </c>
      <c r="AG1" t="s">
        <v>99</v>
      </c>
      <c r="AH1" t="s">
        <v>100</v>
      </c>
      <c r="AI1" t="s">
        <v>104</v>
      </c>
      <c r="AJ1" t="s">
        <v>103</v>
      </c>
      <c r="AK1" t="s">
        <v>105</v>
      </c>
      <c r="AL1" t="s">
        <v>106</v>
      </c>
    </row>
    <row r="2" spans="1:39" ht="15.5" x14ac:dyDescent="0.35">
      <c r="A2" s="26"/>
      <c r="B2" s="13" t="s">
        <v>13</v>
      </c>
      <c r="C2" s="40">
        <f>TSLA!$I$2</f>
        <v>1.6790830551013618</v>
      </c>
      <c r="D2" s="58">
        <f>G2/$C$9</f>
        <v>0.20254676239353905</v>
      </c>
      <c r="E2" s="1">
        <v>226.49</v>
      </c>
      <c r="F2" s="4">
        <v>800</v>
      </c>
      <c r="G2" s="5">
        <f>F2*E2</f>
        <v>181192</v>
      </c>
      <c r="H2" s="134">
        <f>C2*G2/$C$9</f>
        <v>0.34009283660063322</v>
      </c>
      <c r="K2" s="13" t="s">
        <v>13</v>
      </c>
      <c r="L2" s="60">
        <v>0.20254676239353905</v>
      </c>
      <c r="O2" s="61">
        <v>45139</v>
      </c>
      <c r="P2" s="62">
        <v>3109.7</v>
      </c>
      <c r="Q2" s="62">
        <v>4514.87</v>
      </c>
      <c r="R2" s="61">
        <v>45139</v>
      </c>
      <c r="S2" s="57">
        <f>P2/P3-1</f>
        <v>-1.8123835685643019E-2</v>
      </c>
      <c r="T2" s="57">
        <f>Q2/Q3-1</f>
        <v>-1.6145270388061794E-2</v>
      </c>
      <c r="AB2" s="13" t="s">
        <v>13</v>
      </c>
      <c r="AC2" s="40">
        <f>TSLA!$I$2</f>
        <v>1.6790830551013618</v>
      </c>
      <c r="AF2" t="s">
        <v>98</v>
      </c>
      <c r="AG2" s="61">
        <v>45161</v>
      </c>
      <c r="AH2" s="61">
        <v>45163</v>
      </c>
      <c r="AI2" s="97">
        <v>35.9</v>
      </c>
      <c r="AJ2" s="97">
        <v>71.209999999999994</v>
      </c>
      <c r="AK2" s="154">
        <v>10</v>
      </c>
      <c r="AL2" s="97">
        <v>98847.999999999971</v>
      </c>
    </row>
    <row r="3" spans="1:39" ht="15.5" x14ac:dyDescent="0.35">
      <c r="A3" s="26"/>
      <c r="B3" s="13" t="s">
        <v>14</v>
      </c>
      <c r="C3" s="40">
        <f>NVDA!$I$2</f>
        <v>1.6040431927275174</v>
      </c>
      <c r="D3" s="58">
        <f>G3/$C$9</f>
        <v>0.50727237022917182</v>
      </c>
      <c r="E3" s="1">
        <v>453.79</v>
      </c>
      <c r="F3" s="4">
        <v>1000</v>
      </c>
      <c r="G3" s="5">
        <f>F3*E3</f>
        <v>453790</v>
      </c>
      <c r="H3" s="134">
        <f>C3*G3/$C$9</f>
        <v>0.81368679232485597</v>
      </c>
      <c r="K3" s="13" t="s">
        <v>14</v>
      </c>
      <c r="L3" s="60">
        <v>0.50727237022917182</v>
      </c>
      <c r="O3" s="61">
        <v>45108</v>
      </c>
      <c r="P3" s="62">
        <v>3167.1</v>
      </c>
      <c r="Q3" s="62">
        <v>4588.96</v>
      </c>
      <c r="R3" s="61">
        <v>45108</v>
      </c>
      <c r="S3" s="57">
        <f t="shared" ref="S3:T24" si="0">P3/P4-1</f>
        <v>2.6346490375267262E-2</v>
      </c>
      <c r="T3" s="57">
        <f t="shared" si="0"/>
        <v>3.1138913980379268E-2</v>
      </c>
      <c r="AB3" s="13" t="s">
        <v>14</v>
      </c>
      <c r="AC3" s="40">
        <f>NVDA!$I$2</f>
        <v>1.6040431927275174</v>
      </c>
      <c r="AF3" t="s">
        <v>102</v>
      </c>
      <c r="AG3" s="61">
        <v>45167</v>
      </c>
      <c r="AH3" s="61">
        <v>45174</v>
      </c>
      <c r="AI3" s="97">
        <v>184.69</v>
      </c>
      <c r="AJ3" s="97">
        <v>189.62</v>
      </c>
      <c r="AK3" s="154"/>
      <c r="AL3" s="97">
        <v>2652.0600000000122</v>
      </c>
      <c r="AM3" s="57">
        <f>(AJ3-AI3)/AI3</f>
        <v>2.6693378093020775E-2</v>
      </c>
    </row>
    <row r="4" spans="1:39" ht="15.5" x14ac:dyDescent="0.35">
      <c r="A4" s="26"/>
      <c r="B4" s="13" t="s">
        <v>15</v>
      </c>
      <c r="C4" s="40">
        <f>CVX!$I$2</f>
        <v>1.0144958667269273</v>
      </c>
      <c r="D4" s="58">
        <f>G4/$C$9</f>
        <v>0.22330592753896059</v>
      </c>
      <c r="E4" s="1">
        <v>159.81</v>
      </c>
      <c r="F4" s="4">
        <v>1250</v>
      </c>
      <c r="G4" s="5">
        <f>F4*E4</f>
        <v>199762.5</v>
      </c>
      <c r="H4" s="134">
        <f>C4*G4/$C$9</f>
        <v>0.22654294050389825</v>
      </c>
      <c r="K4" s="13" t="s">
        <v>15</v>
      </c>
      <c r="L4" s="60">
        <v>0.22330592753896059</v>
      </c>
      <c r="O4" s="61">
        <v>45078</v>
      </c>
      <c r="P4" s="62">
        <v>3085.8</v>
      </c>
      <c r="Q4" s="62">
        <v>4450.38</v>
      </c>
      <c r="R4" s="61">
        <v>45078</v>
      </c>
      <c r="S4" s="57">
        <f t="shared" si="0"/>
        <v>6.5428305078893745E-2</v>
      </c>
      <c r="T4" s="57">
        <f t="shared" si="0"/>
        <v>6.4727512841431301E-2</v>
      </c>
      <c r="AB4" s="13" t="s">
        <v>15</v>
      </c>
      <c r="AC4" s="40">
        <f>CVX!$I$2</f>
        <v>1.0144958667269273</v>
      </c>
      <c r="AF4" t="s">
        <v>101</v>
      </c>
      <c r="AG4" s="61">
        <v>45168</v>
      </c>
      <c r="AH4" s="61">
        <v>45174</v>
      </c>
      <c r="AI4" s="97">
        <v>134.77000000000001</v>
      </c>
      <c r="AJ4" s="97">
        <v>135.97999999999999</v>
      </c>
      <c r="AK4" s="154"/>
      <c r="AL4" s="97">
        <v>880.23999999999069</v>
      </c>
    </row>
    <row r="5" spans="1:39" ht="15.5" x14ac:dyDescent="0.35">
      <c r="A5" s="26"/>
      <c r="B5" s="13" t="s">
        <v>16</v>
      </c>
      <c r="C5" s="40">
        <f>AMD!$I$2</f>
        <v>1.6526995107047853</v>
      </c>
      <c r="D5" s="58">
        <f>G5/$C$9</f>
        <v>3.3512908505084898E-2</v>
      </c>
      <c r="E5" s="1">
        <v>107.07</v>
      </c>
      <c r="F5" s="4">
        <v>280</v>
      </c>
      <c r="G5" s="5">
        <f>F5*E5</f>
        <v>29979.599999999999</v>
      </c>
      <c r="H5" s="134">
        <f>C5*G5/$C$9</f>
        <v>5.5386767488648056E-2</v>
      </c>
      <c r="K5" s="13" t="s">
        <v>16</v>
      </c>
      <c r="L5" s="60">
        <v>3.3512908505084898E-2</v>
      </c>
      <c r="O5" s="61">
        <v>45047</v>
      </c>
      <c r="P5" s="62">
        <v>2896.3</v>
      </c>
      <c r="Q5" s="62">
        <v>4179.83</v>
      </c>
      <c r="R5" s="61">
        <v>45047</v>
      </c>
      <c r="S5" s="57">
        <f t="shared" si="0"/>
        <v>9.2984640929846485E-2</v>
      </c>
      <c r="T5" s="57">
        <f t="shared" si="0"/>
        <v>2.4823239348792381E-3</v>
      </c>
      <c r="AB5" s="13" t="s">
        <v>16</v>
      </c>
      <c r="AC5" s="40">
        <f>AMD!$I$2</f>
        <v>1.6526995107047853</v>
      </c>
    </row>
    <row r="6" spans="1:39" ht="15.5" x14ac:dyDescent="0.35">
      <c r="A6" s="26"/>
      <c r="B6" s="13" t="s">
        <v>17</v>
      </c>
      <c r="C6" s="40">
        <f>MSFT!$I$2</f>
        <v>1.0241767413568472</v>
      </c>
      <c r="D6" s="58">
        <f>G6/$C$9</f>
        <v>3.3362031333243676E-2</v>
      </c>
      <c r="E6" s="1">
        <v>320.91000000000003</v>
      </c>
      <c r="F6" s="4">
        <v>93</v>
      </c>
      <c r="G6" s="5">
        <f>F6*E6</f>
        <v>29844.63</v>
      </c>
      <c r="H6" s="134">
        <f>C6*G6/$C$9</f>
        <v>3.4168616535926545E-2</v>
      </c>
      <c r="K6" s="13" t="s">
        <v>17</v>
      </c>
      <c r="L6" s="60">
        <v>3.3362031333243676E-2</v>
      </c>
      <c r="O6" s="61">
        <v>45017</v>
      </c>
      <c r="P6" s="62">
        <v>2649.9</v>
      </c>
      <c r="Q6" s="62">
        <v>4169.4799999999996</v>
      </c>
      <c r="R6" s="61">
        <v>45017</v>
      </c>
      <c r="S6" s="57">
        <f t="shared" si="0"/>
        <v>4.1303524062143993E-3</v>
      </c>
      <c r="T6" s="57">
        <f t="shared" si="0"/>
        <v>1.464236088297044E-2</v>
      </c>
      <c r="Y6" s="8" t="s">
        <v>7</v>
      </c>
      <c r="Z6" s="8" t="s">
        <v>0</v>
      </c>
      <c r="AB6" s="13" t="s">
        <v>17</v>
      </c>
      <c r="AC6" s="40">
        <f>MSFT!$I$2</f>
        <v>1.0241767413568472</v>
      </c>
    </row>
    <row r="7" spans="1:39" ht="15.5" x14ac:dyDescent="0.35">
      <c r="A7" s="2"/>
      <c r="B7" s="10"/>
      <c r="C7" s="10"/>
      <c r="D7" s="10"/>
      <c r="E7" s="10"/>
      <c r="F7" s="29"/>
      <c r="G7" s="30"/>
      <c r="O7" s="61">
        <v>44986</v>
      </c>
      <c r="P7" s="62">
        <v>2639</v>
      </c>
      <c r="Q7" s="62">
        <v>4109.3100000000004</v>
      </c>
      <c r="R7" s="61">
        <v>44986</v>
      </c>
      <c r="S7" s="57">
        <f t="shared" si="0"/>
        <v>0.1086837793555433</v>
      </c>
      <c r="T7" s="57">
        <f t="shared" si="0"/>
        <v>3.5051572358727023E-2</v>
      </c>
      <c r="Y7" s="13" t="s">
        <v>13</v>
      </c>
      <c r="Z7" s="40">
        <f>TSLA!$I$2</f>
        <v>1.6790830551013618</v>
      </c>
    </row>
    <row r="8" spans="1:39" ht="15.5" x14ac:dyDescent="0.35">
      <c r="A8" s="2"/>
      <c r="B8" s="10"/>
      <c r="C8" s="10"/>
      <c r="D8" s="10"/>
      <c r="E8" s="10"/>
      <c r="F8" s="31"/>
      <c r="G8" s="30"/>
      <c r="O8" s="61">
        <v>44958</v>
      </c>
      <c r="P8" s="62">
        <v>2380.3000000000002</v>
      </c>
      <c r="Q8" s="62">
        <v>3970.15</v>
      </c>
      <c r="R8" s="61">
        <v>44958</v>
      </c>
      <c r="S8" s="57">
        <f t="shared" si="0"/>
        <v>2.9494796275228996E-3</v>
      </c>
      <c r="T8" s="57">
        <f t="shared" si="0"/>
        <v>-2.6112446646715304E-2</v>
      </c>
      <c r="Y8" s="13" t="s">
        <v>14</v>
      </c>
      <c r="Z8" s="40">
        <f>NVDA!$I$2</f>
        <v>1.6040431927275174</v>
      </c>
    </row>
    <row r="9" spans="1:39" ht="38" customHeight="1" x14ac:dyDescent="0.35">
      <c r="A9" s="2"/>
      <c r="B9" s="10"/>
      <c r="C9" s="5">
        <f>SUM(G2:G6)</f>
        <v>894568.73</v>
      </c>
      <c r="D9" s="10"/>
      <c r="E9" s="7" t="s">
        <v>5</v>
      </c>
      <c r="F9" s="45">
        <f>SUM(G2:G6)</f>
        <v>894568.73</v>
      </c>
      <c r="G9" s="30"/>
      <c r="H9" s="50" t="s">
        <v>35</v>
      </c>
      <c r="I9" s="50" t="s">
        <v>14</v>
      </c>
      <c r="J9" s="50" t="s">
        <v>6</v>
      </c>
      <c r="O9" s="61">
        <v>44927</v>
      </c>
      <c r="P9" s="62">
        <v>2373.3000000000002</v>
      </c>
      <c r="Q9" s="62">
        <v>4076.6</v>
      </c>
      <c r="R9" s="61">
        <v>44927</v>
      </c>
      <c r="S9" s="57">
        <f t="shared" si="0"/>
        <v>9.2578952214344978E-2</v>
      </c>
      <c r="T9" s="57">
        <f t="shared" si="0"/>
        <v>6.1752832400052027E-2</v>
      </c>
      <c r="Y9" s="13" t="s">
        <v>15</v>
      </c>
      <c r="Z9" s="40">
        <f>CVX!$I$2</f>
        <v>1.0144958667269273</v>
      </c>
      <c r="AH9" s="97"/>
    </row>
    <row r="10" spans="1:39" ht="28.5" customHeight="1" x14ac:dyDescent="0.35">
      <c r="A10" s="2"/>
      <c r="B10" s="10"/>
      <c r="C10" s="5">
        <f>C12-C9</f>
        <v>105431.27000000002</v>
      </c>
      <c r="D10" s="10"/>
      <c r="E10" s="11" t="s">
        <v>8</v>
      </c>
      <c r="F10" s="46">
        <f>F12-F9</f>
        <v>105431.27000000002</v>
      </c>
      <c r="G10" s="32"/>
      <c r="H10" s="59" t="s">
        <v>36</v>
      </c>
      <c r="I10" s="20">
        <v>0.222</v>
      </c>
      <c r="J10" s="49">
        <v>14.98</v>
      </c>
      <c r="O10" s="61">
        <v>44896</v>
      </c>
      <c r="P10" s="62">
        <v>2172.1999999999998</v>
      </c>
      <c r="Q10" s="62">
        <v>3839.5</v>
      </c>
      <c r="R10" s="61">
        <v>44896</v>
      </c>
      <c r="S10" s="57">
        <f t="shared" si="0"/>
        <v>-8.4232715008431769E-2</v>
      </c>
      <c r="T10" s="57">
        <f t="shared" si="0"/>
        <v>-5.8971449299161094E-2</v>
      </c>
      <c r="Y10" s="13" t="s">
        <v>16</v>
      </c>
      <c r="Z10" s="40">
        <f>AMD!$I$2</f>
        <v>1.6526995107047853</v>
      </c>
      <c r="AH10" s="97"/>
    </row>
    <row r="11" spans="1:39" ht="15.5" x14ac:dyDescent="0.35">
      <c r="C11" s="5">
        <f>C10-50</f>
        <v>105381.27000000002</v>
      </c>
      <c r="E11" s="27" t="s">
        <v>30</v>
      </c>
      <c r="F11" s="47">
        <f>F10-50</f>
        <v>105381.27000000002</v>
      </c>
      <c r="H11" s="59" t="s">
        <v>37</v>
      </c>
      <c r="I11" s="20">
        <v>0.1532</v>
      </c>
      <c r="J11" s="20">
        <v>6.2799999999999995E-2</v>
      </c>
      <c r="O11" s="61">
        <v>44866</v>
      </c>
      <c r="P11" s="62">
        <v>2372</v>
      </c>
      <c r="Q11" s="62">
        <v>4080.11</v>
      </c>
      <c r="R11" s="61">
        <v>44866</v>
      </c>
      <c r="S11" s="57">
        <f t="shared" si="0"/>
        <v>5.8408817098746235E-2</v>
      </c>
      <c r="T11" s="57">
        <f t="shared" si="0"/>
        <v>5.3752860293699856E-2</v>
      </c>
      <c r="Y11" s="13" t="s">
        <v>17</v>
      </c>
      <c r="Z11" s="40">
        <f>MSFT!$I$2</f>
        <v>1.0241767413568472</v>
      </c>
    </row>
    <row r="12" spans="1:39" ht="15.5" x14ac:dyDescent="0.35">
      <c r="C12" s="6">
        <v>1000000</v>
      </c>
      <c r="E12" s="9" t="s">
        <v>24</v>
      </c>
      <c r="F12" s="47">
        <v>1000000</v>
      </c>
      <c r="H12" s="59" t="s">
        <v>43</v>
      </c>
      <c r="I12" s="49">
        <v>1.74</v>
      </c>
      <c r="J12" s="49">
        <v>50.88</v>
      </c>
      <c r="O12" s="61">
        <v>44835</v>
      </c>
      <c r="P12" s="62">
        <v>2241.1</v>
      </c>
      <c r="Q12" s="62">
        <v>3871.98</v>
      </c>
      <c r="R12" s="61">
        <v>44835</v>
      </c>
      <c r="S12" s="57">
        <f t="shared" si="0"/>
        <v>7.7503726140679685E-2</v>
      </c>
      <c r="T12" s="57">
        <f t="shared" si="0"/>
        <v>7.9863454576893256E-2</v>
      </c>
    </row>
    <row r="13" spans="1:39" ht="26" customHeight="1" x14ac:dyDescent="0.35">
      <c r="C13" s="35">
        <f>SUM(H2:H6)</f>
        <v>1.4698779534539621</v>
      </c>
      <c r="E13" s="9" t="s">
        <v>0</v>
      </c>
      <c r="F13" s="35">
        <f>SUM(H2:H6)</f>
        <v>1.4698779534539621</v>
      </c>
      <c r="H13" s="59" t="s">
        <v>42</v>
      </c>
      <c r="I13" s="49">
        <v>112.03</v>
      </c>
      <c r="J13" s="49">
        <v>78.27</v>
      </c>
      <c r="O13" s="61">
        <v>44805</v>
      </c>
      <c r="P13" s="62">
        <v>2079.9</v>
      </c>
      <c r="Q13" s="62">
        <v>3585.62</v>
      </c>
      <c r="R13" s="61">
        <v>44805</v>
      </c>
      <c r="S13" s="57">
        <f t="shared" si="0"/>
        <v>-0.12043811054256348</v>
      </c>
      <c r="T13" s="57">
        <f t="shared" si="0"/>
        <v>-9.3395701643489315E-2</v>
      </c>
    </row>
    <row r="14" spans="1:39" ht="34" customHeight="1" x14ac:dyDescent="0.35">
      <c r="C14" s="39">
        <f>NVDA!K2</f>
        <v>2.1734533775067079E-3</v>
      </c>
      <c r="E14" s="9" t="s">
        <v>32</v>
      </c>
      <c r="F14" s="48">
        <f>AVERAGE(NVDA!E2:E522)</f>
        <v>2.1734533775067079E-3</v>
      </c>
      <c r="O14" s="61">
        <v>44774</v>
      </c>
      <c r="P14" s="62">
        <v>2364.6999999999998</v>
      </c>
      <c r="Q14" s="62">
        <v>3955</v>
      </c>
      <c r="R14" s="61">
        <v>44774</v>
      </c>
      <c r="S14" s="57">
        <f t="shared" si="0"/>
        <v>-6.259414889399828E-2</v>
      </c>
      <c r="T14" s="57">
        <f t="shared" si="0"/>
        <v>-4.2440119216810457E-2</v>
      </c>
    </row>
    <row r="15" spans="1:39" ht="32.5" customHeight="1" x14ac:dyDescent="0.35">
      <c r="C15" s="39">
        <f>NVDA!L2</f>
        <v>2.3306501919385849E-4</v>
      </c>
      <c r="E15" s="9" t="s">
        <v>33</v>
      </c>
      <c r="F15" s="48">
        <f>AVERAGE(NVDA!F2:F522)</f>
        <v>2.3306501919385849E-4</v>
      </c>
      <c r="H15" s="50" t="s">
        <v>35</v>
      </c>
      <c r="I15" s="50" t="s">
        <v>13</v>
      </c>
      <c r="J15" s="50" t="s">
        <v>6</v>
      </c>
      <c r="O15" s="61">
        <v>44743</v>
      </c>
      <c r="P15" s="62">
        <v>2522.6</v>
      </c>
      <c r="Q15" s="62">
        <v>4130.29</v>
      </c>
      <c r="R15" s="61">
        <v>44743</v>
      </c>
      <c r="S15" s="57">
        <f t="shared" si="0"/>
        <v>0.13477282950967151</v>
      </c>
      <c r="T15" s="57">
        <f t="shared" si="0"/>
        <v>9.1116347632205885E-2</v>
      </c>
    </row>
    <row r="16" spans="1:39" ht="36" customHeight="1" x14ac:dyDescent="0.35">
      <c r="C16" s="39">
        <f>C15+(C14-C15)*C13</f>
        <v>3.085199088216643E-3</v>
      </c>
      <c r="E16" s="38" t="s">
        <v>34</v>
      </c>
      <c r="F16" s="48">
        <f>F15+(F14-F15)*F13</f>
        <v>3.085199088216643E-3</v>
      </c>
      <c r="H16" s="59" t="s">
        <v>37</v>
      </c>
      <c r="I16" s="20">
        <v>0.27960000000000002</v>
      </c>
      <c r="J16" s="20">
        <v>0.12920000000000001</v>
      </c>
      <c r="O16" s="61">
        <v>44713</v>
      </c>
      <c r="P16" s="62">
        <v>2223</v>
      </c>
      <c r="Q16" s="62">
        <v>3785.38</v>
      </c>
      <c r="R16" s="61">
        <v>44713</v>
      </c>
      <c r="S16" s="57">
        <f t="shared" si="0"/>
        <v>-9.3725793958172043E-2</v>
      </c>
      <c r="T16" s="57">
        <f t="shared" si="0"/>
        <v>-8.3919993223866451E-2</v>
      </c>
    </row>
    <row r="17" spans="3:22" ht="31" customHeight="1" x14ac:dyDescent="0.35">
      <c r="H17" s="59" t="s">
        <v>36</v>
      </c>
      <c r="I17" s="20">
        <v>0.1532</v>
      </c>
      <c r="J17" s="20">
        <v>6.2799999999999995E-2</v>
      </c>
      <c r="O17" s="61">
        <v>44682</v>
      </c>
      <c r="P17" s="62">
        <v>2452.9</v>
      </c>
      <c r="Q17" s="62">
        <v>4132.1499999999996</v>
      </c>
      <c r="R17" s="61">
        <v>44682</v>
      </c>
      <c r="S17" s="57">
        <f t="shared" si="0"/>
        <v>-1.0129136400322758E-2</v>
      </c>
      <c r="T17" s="57">
        <f t="shared" si="0"/>
        <v>5.3243883608722342E-5</v>
      </c>
    </row>
    <row r="18" spans="3:22" x14ac:dyDescent="0.35">
      <c r="H18" s="59" t="s">
        <v>43</v>
      </c>
      <c r="I18" s="49">
        <v>3.62</v>
      </c>
      <c r="J18" s="49">
        <v>363.17</v>
      </c>
      <c r="O18" s="61">
        <v>44652</v>
      </c>
      <c r="P18" s="62">
        <v>2478</v>
      </c>
      <c r="Q18" s="62">
        <v>4131.93</v>
      </c>
      <c r="R18" s="61">
        <v>44652</v>
      </c>
      <c r="S18" s="57">
        <f t="shared" si="0"/>
        <v>-0.11313124082888937</v>
      </c>
      <c r="T18" s="57">
        <f t="shared" si="0"/>
        <v>-8.7956719149039353E-2</v>
      </c>
    </row>
    <row r="19" spans="3:22" x14ac:dyDescent="0.35">
      <c r="H19" s="59" t="s">
        <v>42</v>
      </c>
      <c r="I19" s="49">
        <v>66.510000000000005</v>
      </c>
      <c r="J19" s="49">
        <v>28.04</v>
      </c>
      <c r="O19" s="61">
        <v>44621</v>
      </c>
      <c r="P19" s="62">
        <v>2794.1</v>
      </c>
      <c r="Q19" s="62">
        <v>4530.41</v>
      </c>
      <c r="R19" s="61">
        <v>44621</v>
      </c>
      <c r="S19" s="57">
        <f t="shared" si="0"/>
        <v>3.4430417237421684E-2</v>
      </c>
      <c r="T19" s="57">
        <f t="shared" si="0"/>
        <v>3.5808760822993335E-2</v>
      </c>
    </row>
    <row r="20" spans="3:22" x14ac:dyDescent="0.35">
      <c r="O20" s="61">
        <v>44593</v>
      </c>
      <c r="P20" s="62">
        <v>2701.1</v>
      </c>
      <c r="Q20" s="62">
        <v>4373.79</v>
      </c>
      <c r="R20" s="61">
        <v>44593</v>
      </c>
      <c r="S20" s="57">
        <f t="shared" si="0"/>
        <v>-5.0212736031506111E-2</v>
      </c>
      <c r="T20" s="57">
        <f t="shared" si="0"/>
        <v>-3.139373941158885E-2</v>
      </c>
    </row>
    <row r="21" spans="3:22" x14ac:dyDescent="0.35">
      <c r="F21" s="90" t="s">
        <v>83</v>
      </c>
      <c r="G21" s="90" t="s">
        <v>82</v>
      </c>
      <c r="O21" s="61">
        <v>44562</v>
      </c>
      <c r="P21" s="62">
        <v>2843.9</v>
      </c>
      <c r="Q21" s="62">
        <v>4515.55</v>
      </c>
      <c r="R21" s="61">
        <v>44562</v>
      </c>
      <c r="S21" s="57">
        <f t="shared" si="0"/>
        <v>-6.922170583229692E-2</v>
      </c>
      <c r="T21" s="57">
        <f t="shared" si="0"/>
        <v>-5.2585089106999772E-2</v>
      </c>
    </row>
    <row r="22" spans="3:22" x14ac:dyDescent="0.35">
      <c r="C22" s="50" t="s">
        <v>14</v>
      </c>
      <c r="D22" s="50" t="s">
        <v>6</v>
      </c>
      <c r="F22" s="68" t="s">
        <v>0</v>
      </c>
      <c r="G22" s="69">
        <v>1.4698779534539621</v>
      </c>
      <c r="O22" s="61">
        <v>44531</v>
      </c>
      <c r="P22" s="62">
        <v>3055.4</v>
      </c>
      <c r="Q22" s="62">
        <v>4766.18</v>
      </c>
      <c r="R22" s="61">
        <v>44531</v>
      </c>
      <c r="S22" s="57">
        <f t="shared" si="0"/>
        <v>3.3311914505055995E-2</v>
      </c>
      <c r="T22" s="57">
        <f t="shared" si="0"/>
        <v>4.3612874972629889E-2</v>
      </c>
    </row>
    <row r="23" spans="3:22" x14ac:dyDescent="0.35">
      <c r="C23" s="20">
        <v>0.222</v>
      </c>
      <c r="D23" s="49">
        <v>14.98</v>
      </c>
      <c r="F23" s="68" t="s">
        <v>32</v>
      </c>
      <c r="G23" s="91">
        <v>2.1734533775067079E-3</v>
      </c>
      <c r="O23" s="61">
        <v>44501</v>
      </c>
      <c r="P23" s="62">
        <v>2956.9</v>
      </c>
      <c r="Q23" s="62">
        <v>4567</v>
      </c>
      <c r="R23" s="61">
        <v>44501</v>
      </c>
      <c r="S23" s="57">
        <f t="shared" si="0"/>
        <v>4.2299693327223276E-2</v>
      </c>
      <c r="T23" s="57">
        <f t="shared" si="0"/>
        <v>-8.3337314184714906E-3</v>
      </c>
    </row>
    <row r="24" spans="3:22" x14ac:dyDescent="0.35">
      <c r="C24" s="20">
        <v>0.1532</v>
      </c>
      <c r="D24" s="20">
        <v>6.2799999999999995E-2</v>
      </c>
      <c r="F24" s="68" t="s">
        <v>33</v>
      </c>
      <c r="G24" s="91">
        <v>2.3306501919385849E-4</v>
      </c>
      <c r="O24" s="61">
        <v>44470</v>
      </c>
      <c r="P24" s="62">
        <v>2836.9</v>
      </c>
      <c r="Q24" s="62">
        <v>4605.38</v>
      </c>
      <c r="R24" s="61">
        <v>44470</v>
      </c>
      <c r="S24" s="57">
        <f t="shared" si="0"/>
        <v>8.1218080646390689E-2</v>
      </c>
      <c r="T24" s="57">
        <f t="shared" si="0"/>
        <v>6.9143873301234615E-2</v>
      </c>
    </row>
    <row r="25" spans="3:22" x14ac:dyDescent="0.35">
      <c r="C25" s="49">
        <v>1.74</v>
      </c>
      <c r="D25" s="49">
        <v>50.88</v>
      </c>
      <c r="O25" s="61">
        <v>44440</v>
      </c>
      <c r="P25" s="62">
        <v>2623.8</v>
      </c>
      <c r="Q25" s="62">
        <v>4307.54</v>
      </c>
      <c r="R25" s="61">
        <v>44440</v>
      </c>
      <c r="S25" s="63">
        <f>AVERAGE(S2:S24)</f>
        <v>1.0140785011782538E-2</v>
      </c>
      <c r="T25" s="63">
        <f>AVERAGE(T2:T24)</f>
        <v>3.5605509729348252E-3</v>
      </c>
    </row>
    <row r="26" spans="3:22" x14ac:dyDescent="0.35">
      <c r="C26" s="49">
        <v>112.03</v>
      </c>
      <c r="D26" s="49">
        <v>78.27</v>
      </c>
    </row>
    <row r="28" spans="3:22" x14ac:dyDescent="0.35">
      <c r="C28" s="50" t="s">
        <v>13</v>
      </c>
      <c r="D28" s="50" t="s">
        <v>6</v>
      </c>
    </row>
    <row r="29" spans="3:22" x14ac:dyDescent="0.35">
      <c r="C29" s="20">
        <v>0.27960000000000002</v>
      </c>
      <c r="D29" s="20">
        <v>0.12920000000000001</v>
      </c>
    </row>
    <row r="30" spans="3:22" x14ac:dyDescent="0.35">
      <c r="C30" s="20">
        <v>0.27960000000000002</v>
      </c>
      <c r="D30" s="20">
        <v>0.12920000000000001</v>
      </c>
    </row>
    <row r="31" spans="3:22" ht="15" x14ac:dyDescent="0.35">
      <c r="C31" s="49">
        <v>1.74</v>
      </c>
      <c r="D31" s="49">
        <v>50.88</v>
      </c>
      <c r="O31" s="8" t="s">
        <v>107</v>
      </c>
      <c r="P31" s="8" t="s">
        <v>99</v>
      </c>
      <c r="Q31" s="8" t="s">
        <v>100</v>
      </c>
      <c r="R31" s="8" t="s">
        <v>3</v>
      </c>
      <c r="S31" s="8" t="s">
        <v>104</v>
      </c>
      <c r="T31" s="8" t="s">
        <v>103</v>
      </c>
      <c r="U31" s="8" t="s">
        <v>105</v>
      </c>
      <c r="V31" s="8" t="s">
        <v>106</v>
      </c>
    </row>
    <row r="32" spans="3:22" x14ac:dyDescent="0.35">
      <c r="C32" s="49">
        <v>112.03</v>
      </c>
      <c r="D32" s="49">
        <v>78.27</v>
      </c>
      <c r="O32" s="98" t="s">
        <v>98</v>
      </c>
      <c r="P32" s="99">
        <v>45161</v>
      </c>
      <c r="Q32" s="99">
        <v>45163</v>
      </c>
      <c r="R32" s="101">
        <v>2800</v>
      </c>
      <c r="S32" s="100">
        <v>35.9</v>
      </c>
      <c r="T32" s="100">
        <v>71.209999999999994</v>
      </c>
      <c r="U32" s="155">
        <v>10</v>
      </c>
      <c r="V32" s="100">
        <f>T32*R32-S32*R32-20</f>
        <v>98847.999999999971</v>
      </c>
    </row>
    <row r="33" spans="15:26" ht="15.5" x14ac:dyDescent="0.35">
      <c r="O33" s="98" t="s">
        <v>102</v>
      </c>
      <c r="P33" s="99">
        <v>45167</v>
      </c>
      <c r="Q33" s="99">
        <v>45174</v>
      </c>
      <c r="R33" s="101">
        <v>542</v>
      </c>
      <c r="S33" s="100">
        <v>184.69</v>
      </c>
      <c r="T33" s="100">
        <v>189.62</v>
      </c>
      <c r="U33" s="155"/>
      <c r="V33" s="100">
        <f t="shared" ref="V33:V34" si="1">T33*R33-S33*R33-20</f>
        <v>2652.0600000000122</v>
      </c>
      <c r="Y33" s="166" t="s">
        <v>143</v>
      </c>
      <c r="Z33" s="166"/>
    </row>
    <row r="34" spans="15:26" ht="15.5" x14ac:dyDescent="0.35">
      <c r="O34" s="98" t="s">
        <v>101</v>
      </c>
      <c r="P34" s="99">
        <v>45168</v>
      </c>
      <c r="Q34" s="99">
        <v>45174</v>
      </c>
      <c r="R34" s="101">
        <v>744</v>
      </c>
      <c r="S34" s="100">
        <v>134.77000000000001</v>
      </c>
      <c r="T34" s="100">
        <v>135.97999999999999</v>
      </c>
      <c r="U34" s="155"/>
      <c r="V34" s="100">
        <f t="shared" si="1"/>
        <v>880.23999999999069</v>
      </c>
      <c r="Y34" s="133" t="s">
        <v>87</v>
      </c>
      <c r="Z34" s="135">
        <f>U39+Y49</f>
        <v>8070</v>
      </c>
    </row>
    <row r="35" spans="15:26" ht="15.5" x14ac:dyDescent="0.35">
      <c r="V35" s="97">
        <f>SUM(V32:V34)</f>
        <v>102380.29999999997</v>
      </c>
      <c r="Y35" s="133" t="s">
        <v>130</v>
      </c>
      <c r="Z35" s="135">
        <f>U39+Z49</f>
        <v>-17110</v>
      </c>
    </row>
    <row r="36" spans="15:26" ht="15.5" x14ac:dyDescent="0.35">
      <c r="Y36" s="133" t="s">
        <v>144</v>
      </c>
      <c r="Z36" s="135">
        <f>U39</f>
        <v>33870</v>
      </c>
    </row>
    <row r="37" spans="15:26" ht="15" x14ac:dyDescent="0.35">
      <c r="O37" s="8" t="s">
        <v>7</v>
      </c>
      <c r="P37" s="8" t="s">
        <v>3</v>
      </c>
      <c r="Q37" s="8" t="s">
        <v>104</v>
      </c>
      <c r="R37" s="8" t="s">
        <v>103</v>
      </c>
      <c r="S37" s="8" t="s">
        <v>108</v>
      </c>
      <c r="T37" s="8" t="s">
        <v>109</v>
      </c>
      <c r="U37" s="8" t="s">
        <v>106</v>
      </c>
    </row>
    <row r="38" spans="15:26" ht="15" x14ac:dyDescent="0.35">
      <c r="O38" s="13" t="s">
        <v>13</v>
      </c>
      <c r="P38" s="104">
        <v>800</v>
      </c>
      <c r="Q38" s="106">
        <v>226.49</v>
      </c>
      <c r="R38" s="102">
        <v>257.36</v>
      </c>
      <c r="S38" s="156">
        <v>10</v>
      </c>
      <c r="T38" s="107">
        <f>(R38-Q38)/Q38</f>
        <v>0.136297408274096</v>
      </c>
      <c r="U38" s="102">
        <f>P38*R38-P38*Q38-10</f>
        <v>24686</v>
      </c>
    </row>
    <row r="39" spans="15:26" ht="15" x14ac:dyDescent="0.35">
      <c r="O39" s="13" t="s">
        <v>14</v>
      </c>
      <c r="P39" s="108">
        <v>1000</v>
      </c>
      <c r="Q39" s="106">
        <v>453.79</v>
      </c>
      <c r="R39" s="102">
        <v>487.67</v>
      </c>
      <c r="S39" s="156"/>
      <c r="T39" s="107">
        <f t="shared" ref="T39:T42" si="2">(R39-Q39)/Q39</f>
        <v>7.4660085061371992E-2</v>
      </c>
      <c r="U39" s="102">
        <f>P39*R39-P39*Q39-10</f>
        <v>33870</v>
      </c>
      <c r="V39" s="97">
        <f>R39*P39</f>
        <v>487670</v>
      </c>
    </row>
    <row r="40" spans="15:26" ht="15" x14ac:dyDescent="0.35">
      <c r="O40" s="13" t="s">
        <v>15</v>
      </c>
      <c r="P40" s="108">
        <v>1250</v>
      </c>
      <c r="Q40" s="106">
        <v>159.81</v>
      </c>
      <c r="R40" s="102">
        <v>166.42</v>
      </c>
      <c r="S40" s="156"/>
      <c r="T40" s="107">
        <f t="shared" si="2"/>
        <v>4.136161692009252E-2</v>
      </c>
      <c r="U40" s="102">
        <f>P40*R40-P40*Q40-10</f>
        <v>8252.4999999999709</v>
      </c>
    </row>
    <row r="41" spans="15:26" ht="15" x14ac:dyDescent="0.35">
      <c r="O41" s="13" t="s">
        <v>16</v>
      </c>
      <c r="P41" s="108">
        <v>280</v>
      </c>
      <c r="Q41" s="106">
        <v>107.07</v>
      </c>
      <c r="R41" s="102">
        <v>111.26</v>
      </c>
      <c r="S41" s="156"/>
      <c r="T41" s="107">
        <f t="shared" si="2"/>
        <v>3.9133277295227538E-2</v>
      </c>
      <c r="U41" s="102">
        <f>P41*R41-P41*Q41-10</f>
        <v>1163.2000000000044</v>
      </c>
      <c r="W41" s="97">
        <f>U39+V49</f>
        <v>8070</v>
      </c>
      <c r="X41" s="97">
        <f>U39+V49</f>
        <v>8070</v>
      </c>
    </row>
    <row r="42" spans="15:26" ht="15" x14ac:dyDescent="0.35">
      <c r="O42" s="13" t="s">
        <v>17</v>
      </c>
      <c r="P42" s="108">
        <v>93</v>
      </c>
      <c r="Q42" s="106">
        <v>320.91000000000003</v>
      </c>
      <c r="R42" s="102">
        <v>333.83</v>
      </c>
      <c r="S42" s="156"/>
      <c r="T42" s="107">
        <f t="shared" si="2"/>
        <v>4.0260509177027698E-2</v>
      </c>
      <c r="U42" s="102">
        <f>P42*R42-P42*Q42-10</f>
        <v>1191.5599999999977</v>
      </c>
      <c r="W42" s="109">
        <f>U39+Z49</f>
        <v>-17110</v>
      </c>
      <c r="X42" s="97">
        <f>U39+Z49</f>
        <v>-17110</v>
      </c>
    </row>
    <row r="44" spans="15:26" ht="15.5" x14ac:dyDescent="0.35">
      <c r="P44" s="103" t="s">
        <v>112</v>
      </c>
      <c r="Q44" s="103" t="s">
        <v>110</v>
      </c>
      <c r="R44" s="103" t="s">
        <v>111</v>
      </c>
    </row>
    <row r="45" spans="15:26" ht="15.5" x14ac:dyDescent="0.35">
      <c r="P45" s="104" t="s">
        <v>109</v>
      </c>
      <c r="Q45" s="105">
        <v>3.0999999999999999E-3</v>
      </c>
      <c r="R45" s="110">
        <f>R46/C9*100%</f>
        <v>7.7314640765500472E-2</v>
      </c>
      <c r="S45" s="157" t="s">
        <v>117</v>
      </c>
      <c r="T45" s="159" t="s">
        <v>116</v>
      </c>
      <c r="U45" s="160"/>
      <c r="V45" s="159" t="s">
        <v>87</v>
      </c>
      <c r="W45" s="162"/>
      <c r="X45" s="162"/>
      <c r="Y45" s="162"/>
      <c r="Z45" s="162"/>
    </row>
    <row r="46" spans="15:26" ht="15.5" x14ac:dyDescent="0.35">
      <c r="P46" s="104" t="s">
        <v>82</v>
      </c>
      <c r="Q46" s="106">
        <f>'Initial portfolio Final'!E9*'Initial portfolio Final'!E16</f>
        <v>2759.9226301431204</v>
      </c>
      <c r="R46" s="111">
        <f>SUM(U38:U42)</f>
        <v>69163.25999999998</v>
      </c>
      <c r="S46" s="158"/>
      <c r="T46" s="103" t="s">
        <v>113</v>
      </c>
      <c r="U46" s="103" t="s">
        <v>115</v>
      </c>
      <c r="V46" s="103" t="s">
        <v>89</v>
      </c>
      <c r="W46" s="103" t="s">
        <v>119</v>
      </c>
      <c r="X46" s="103" t="s">
        <v>120</v>
      </c>
      <c r="Y46" s="103" t="s">
        <v>121</v>
      </c>
      <c r="Z46" s="103" t="s">
        <v>122</v>
      </c>
    </row>
    <row r="47" spans="15:26" x14ac:dyDescent="0.35">
      <c r="S47" s="99" t="s">
        <v>114</v>
      </c>
      <c r="T47" s="112">
        <f>C9</f>
        <v>894568.73</v>
      </c>
      <c r="U47" s="112">
        <f>10*4399.75*50</f>
        <v>2199875</v>
      </c>
      <c r="V47" s="112">
        <f>-25800</f>
        <v>-25800</v>
      </c>
      <c r="W47" s="161">
        <f>1000*462.5</f>
        <v>462500</v>
      </c>
      <c r="X47" s="161">
        <f>-1000*R39-10</f>
        <v>-487680</v>
      </c>
      <c r="Y47" s="112">
        <f>-25800</f>
        <v>-25800</v>
      </c>
      <c r="Z47" s="112">
        <f>-25800</f>
        <v>-25800</v>
      </c>
    </row>
    <row r="48" spans="15:26" x14ac:dyDescent="0.35">
      <c r="S48" s="99">
        <v>45055</v>
      </c>
      <c r="T48" s="112">
        <f>SUM(R46,T47)</f>
        <v>963731.99</v>
      </c>
      <c r="U48" s="112">
        <f>10*4517*50</f>
        <v>2258500</v>
      </c>
      <c r="V48" s="112">
        <f>-25800</f>
        <v>-25800</v>
      </c>
      <c r="W48" s="161"/>
      <c r="X48" s="161"/>
      <c r="Y48" s="112">
        <f>-25800</f>
        <v>-25800</v>
      </c>
      <c r="Z48" s="112">
        <f>X47+W47</f>
        <v>-25180</v>
      </c>
    </row>
    <row r="49" spans="19:30" x14ac:dyDescent="0.35">
      <c r="S49" s="23" t="s">
        <v>118</v>
      </c>
      <c r="T49" s="112">
        <f>T48-T47</f>
        <v>69163.260000000009</v>
      </c>
      <c r="U49" s="112">
        <f>U47-U48</f>
        <v>-58625</v>
      </c>
      <c r="V49" s="112">
        <f>-25800</f>
        <v>-25800</v>
      </c>
      <c r="W49" s="161"/>
      <c r="X49" s="161"/>
      <c r="Y49" s="112">
        <f>-25800</f>
        <v>-25800</v>
      </c>
      <c r="Z49" s="112">
        <f>SUM(Z47:Z48)</f>
        <v>-50980</v>
      </c>
    </row>
    <row r="52" spans="19:30" ht="15.5" x14ac:dyDescent="0.35">
      <c r="T52" s="159" t="s">
        <v>118</v>
      </c>
      <c r="U52" s="160"/>
    </row>
    <row r="53" spans="19:30" ht="15" x14ac:dyDescent="0.35">
      <c r="T53" s="23" t="s">
        <v>123</v>
      </c>
      <c r="U53" s="112">
        <f>T49+U49+V49</f>
        <v>-15261.739999999991</v>
      </c>
      <c r="AB53" s="116" t="s">
        <v>123</v>
      </c>
      <c r="AC53" s="117" t="s">
        <v>128</v>
      </c>
      <c r="AD53" s="117" t="s">
        <v>66</v>
      </c>
    </row>
    <row r="54" spans="19:30" ht="15.5" x14ac:dyDescent="0.35">
      <c r="T54" s="23" t="s">
        <v>125</v>
      </c>
      <c r="U54" s="112">
        <f>T49+V49</f>
        <v>43363.260000000009</v>
      </c>
      <c r="AB54" s="73" t="s">
        <v>129</v>
      </c>
      <c r="AC54" s="118">
        <v>-15262</v>
      </c>
      <c r="AD54" s="119">
        <f>AC54+$V$35</f>
        <v>87118.299999999974</v>
      </c>
    </row>
    <row r="55" spans="19:30" ht="15.5" x14ac:dyDescent="0.35">
      <c r="T55" s="23" t="s">
        <v>124</v>
      </c>
      <c r="U55" s="112">
        <f>T49+U49</f>
        <v>10538.260000000009</v>
      </c>
      <c r="AB55" s="73" t="s">
        <v>87</v>
      </c>
      <c r="AC55" s="120">
        <v>43363</v>
      </c>
      <c r="AD55" s="119">
        <f t="shared" ref="AD55:AD58" si="3">AC55+$V$35</f>
        <v>145743.29999999999</v>
      </c>
    </row>
    <row r="56" spans="19:30" ht="15.5" x14ac:dyDescent="0.35">
      <c r="T56" s="23" t="s">
        <v>87</v>
      </c>
      <c r="U56" s="112">
        <f>T49+Z49</f>
        <v>18183.260000000009</v>
      </c>
      <c r="AB56" s="73" t="s">
        <v>130</v>
      </c>
      <c r="AC56" s="121">
        <v>18183</v>
      </c>
      <c r="AD56" s="119">
        <f t="shared" si="3"/>
        <v>120563.29999999997</v>
      </c>
    </row>
    <row r="57" spans="19:30" ht="15.5" x14ac:dyDescent="0.35">
      <c r="AB57" s="73" t="s">
        <v>124</v>
      </c>
      <c r="AC57" s="121">
        <v>10538</v>
      </c>
      <c r="AD57" s="119">
        <f t="shared" si="3"/>
        <v>112918.29999999997</v>
      </c>
    </row>
    <row r="58" spans="19:30" ht="15.5" x14ac:dyDescent="0.35">
      <c r="AB58" s="73" t="s">
        <v>131</v>
      </c>
      <c r="AC58" s="121">
        <v>69163</v>
      </c>
      <c r="AD58" s="119">
        <f t="shared" si="3"/>
        <v>171543.3</v>
      </c>
    </row>
  </sheetData>
  <mergeCells count="10">
    <mergeCell ref="T52:U52"/>
    <mergeCell ref="Y33:Z33"/>
    <mergeCell ref="AK2:AK4"/>
    <mergeCell ref="U32:U34"/>
    <mergeCell ref="S38:S42"/>
    <mergeCell ref="S45:S46"/>
    <mergeCell ref="T45:U45"/>
    <mergeCell ref="V45:Z45"/>
    <mergeCell ref="W47:W49"/>
    <mergeCell ref="X47:X4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9872-96EE-49A4-9CC5-22B2FBAFD001}">
  <dimension ref="A1:V523"/>
  <sheetViews>
    <sheetView topLeftCell="F7" zoomScale="70" zoomScaleNormal="70" workbookViewId="0">
      <selection sqref="A1:J1048576"/>
    </sheetView>
  </sheetViews>
  <sheetFormatPr defaultRowHeight="14" x14ac:dyDescent="0.3"/>
  <cols>
    <col min="1" max="10" width="23.6328125" style="145" customWidth="1"/>
    <col min="11" max="11" width="16.7265625" style="22" customWidth="1"/>
    <col min="12" max="12" width="26.81640625" style="22" customWidth="1"/>
    <col min="13" max="13" width="8.7265625" style="22"/>
    <col min="14" max="14" width="20.26953125" style="22" customWidth="1"/>
    <col min="15" max="16" width="15.26953125" style="22" customWidth="1"/>
    <col min="17" max="17" width="16.81640625" style="22" customWidth="1"/>
    <col min="18" max="16384" width="8.7265625" style="22"/>
  </cols>
  <sheetData>
    <row r="1" spans="1:16" s="41" customFormat="1" ht="39.5" customHeight="1" x14ac:dyDescent="0.3">
      <c r="A1" s="142" t="s">
        <v>18</v>
      </c>
      <c r="B1" s="142" t="s">
        <v>39</v>
      </c>
      <c r="C1" s="142" t="s">
        <v>19</v>
      </c>
      <c r="D1" s="142" t="s">
        <v>40</v>
      </c>
      <c r="E1" s="142" t="s">
        <v>23</v>
      </c>
      <c r="F1" s="142" t="s">
        <v>21</v>
      </c>
      <c r="G1" s="142" t="s">
        <v>41</v>
      </c>
      <c r="H1" s="142" t="s">
        <v>22</v>
      </c>
      <c r="I1" s="142" t="s">
        <v>20</v>
      </c>
      <c r="J1" s="142" t="s">
        <v>38</v>
      </c>
    </row>
    <row r="2" spans="1:16" x14ac:dyDescent="0.3">
      <c r="A2" s="146">
        <v>45158</v>
      </c>
      <c r="B2" s="68">
        <v>460.18</v>
      </c>
      <c r="C2" s="147">
        <v>4405.71</v>
      </c>
      <c r="D2" s="91">
        <f>B2/B3-1</f>
        <v>6.2795907526732808E-2</v>
      </c>
      <c r="E2" s="91">
        <f t="shared" ref="E2:E65" si="0">C2/C3-1</f>
        <v>8.2385329918919226E-3</v>
      </c>
      <c r="F2" s="148">
        <f>J2/100/12/4</f>
        <v>1.1427083333333335E-3</v>
      </c>
      <c r="G2" s="143">
        <f>D2-F2</f>
        <v>6.1653199193399476E-2</v>
      </c>
      <c r="H2" s="143">
        <f>E2-F2</f>
        <v>7.0958246585585893E-3</v>
      </c>
      <c r="I2" s="143">
        <f>SLOPE(G2:G522,H2:H522)</f>
        <v>1.6040431927275174</v>
      </c>
      <c r="J2" s="68">
        <v>5.4850000000000003</v>
      </c>
      <c r="K2" s="56">
        <f>AVERAGE(E2:E522)</f>
        <v>2.1734533775067079E-3</v>
      </c>
      <c r="L2" s="56">
        <f>AVERAGE(F2:F522)</f>
        <v>2.3306501919385849E-4</v>
      </c>
    </row>
    <row r="3" spans="1:16" x14ac:dyDescent="0.3">
      <c r="A3" s="146">
        <v>45151</v>
      </c>
      <c r="B3" s="68">
        <v>432.99</v>
      </c>
      <c r="C3" s="147">
        <v>4369.71</v>
      </c>
      <c r="D3" s="91">
        <f t="shared" ref="D3:E66" si="1">B3/B4-1</f>
        <v>5.982131929996326E-2</v>
      </c>
      <c r="E3" s="91">
        <f t="shared" si="0"/>
        <v>-2.1133275836964227E-2</v>
      </c>
      <c r="F3" s="148">
        <f t="shared" ref="F3:F66" si="2">J3/100/12/4</f>
        <v>1.1343750000000002E-3</v>
      </c>
      <c r="G3" s="143">
        <f t="shared" ref="G3:G66" si="3">D3-F3</f>
        <v>5.868694429996326E-2</v>
      </c>
      <c r="H3" s="143">
        <f t="shared" ref="H3:H66" si="4">E3-F3</f>
        <v>-2.2267650836964227E-2</v>
      </c>
      <c r="I3" s="68"/>
      <c r="J3" s="68">
        <v>5.4450000000000003</v>
      </c>
      <c r="K3" s="56" cm="1">
        <f t="array" ref="K3">PRODUCT(1+E2:E522)^(1/COUNT(E2:E522))-1</f>
        <v>1.9068079426076689E-3</v>
      </c>
    </row>
    <row r="4" spans="1:16" x14ac:dyDescent="0.3">
      <c r="A4" s="146">
        <v>45144</v>
      </c>
      <c r="B4" s="68">
        <v>408.55</v>
      </c>
      <c r="C4" s="147">
        <v>4464.05</v>
      </c>
      <c r="D4" s="91">
        <f t="shared" si="1"/>
        <v>-8.5608773500447599E-2</v>
      </c>
      <c r="E4" s="91">
        <f t="shared" si="0"/>
        <v>-3.1219085178079142E-3</v>
      </c>
      <c r="F4" s="148">
        <f t="shared" si="2"/>
        <v>1.1316666666666669E-3</v>
      </c>
      <c r="G4" s="143">
        <f t="shared" si="3"/>
        <v>-8.6740440167114269E-2</v>
      </c>
      <c r="H4" s="143">
        <f t="shared" si="4"/>
        <v>-4.2535751844745813E-3</v>
      </c>
      <c r="I4" s="68"/>
      <c r="J4" s="68">
        <v>5.4320000000000004</v>
      </c>
      <c r="K4" s="64">
        <f>AVERAGE(E2:E522)</f>
        <v>2.1734533775067079E-3</v>
      </c>
    </row>
    <row r="5" spans="1:16" x14ac:dyDescent="0.3">
      <c r="A5" s="146">
        <v>45137</v>
      </c>
      <c r="B5" s="68">
        <v>446.8</v>
      </c>
      <c r="C5" s="147">
        <v>4478.03</v>
      </c>
      <c r="D5" s="91">
        <f t="shared" si="1"/>
        <v>-4.4278074866310191E-2</v>
      </c>
      <c r="E5" s="91">
        <f t="shared" si="0"/>
        <v>-2.2740019597444872E-2</v>
      </c>
      <c r="F5" s="148">
        <f t="shared" si="2"/>
        <v>1.1312499999999999E-3</v>
      </c>
      <c r="G5" s="143">
        <f t="shared" si="3"/>
        <v>-4.5409324866310191E-2</v>
      </c>
      <c r="H5" s="143">
        <f t="shared" si="4"/>
        <v>-2.3871269597444872E-2</v>
      </c>
      <c r="I5" s="68"/>
      <c r="J5" s="68">
        <v>5.43</v>
      </c>
    </row>
    <row r="6" spans="1:16" x14ac:dyDescent="0.3">
      <c r="A6" s="146">
        <v>45130</v>
      </c>
      <c r="B6" s="68">
        <v>467.5</v>
      </c>
      <c r="C6" s="147">
        <v>4582.2299999999996</v>
      </c>
      <c r="D6" s="91">
        <f t="shared" si="1"/>
        <v>5.5090387957299924E-2</v>
      </c>
      <c r="E6" s="91">
        <f t="shared" si="0"/>
        <v>1.0116084773187151E-2</v>
      </c>
      <c r="F6" s="148">
        <f t="shared" si="2"/>
        <v>1.1316666666666669E-3</v>
      </c>
      <c r="G6" s="143">
        <f t="shared" si="3"/>
        <v>5.3958721290633255E-2</v>
      </c>
      <c r="H6" s="143">
        <f t="shared" si="4"/>
        <v>8.9844181065204844E-3</v>
      </c>
      <c r="I6" s="68"/>
      <c r="J6" s="68">
        <v>5.4320000000000004</v>
      </c>
    </row>
    <row r="7" spans="1:16" x14ac:dyDescent="0.3">
      <c r="A7" s="146">
        <v>45123</v>
      </c>
      <c r="B7" s="68">
        <v>443.09</v>
      </c>
      <c r="C7" s="147">
        <v>4536.34</v>
      </c>
      <c r="D7" s="91">
        <f t="shared" si="1"/>
        <v>-2.5511887219864082E-2</v>
      </c>
      <c r="E7" s="91">
        <f t="shared" si="0"/>
        <v>6.8628451953425262E-3</v>
      </c>
      <c r="F7" s="148">
        <f t="shared" si="2"/>
        <v>1.1300000000000001E-3</v>
      </c>
      <c r="G7" s="143">
        <f t="shared" si="3"/>
        <v>-2.6641887219864081E-2</v>
      </c>
      <c r="H7" s="143">
        <f t="shared" si="4"/>
        <v>5.7328451953425263E-3</v>
      </c>
      <c r="I7" s="68"/>
      <c r="J7" s="68">
        <v>5.4240000000000004</v>
      </c>
      <c r="N7" s="51" t="s">
        <v>55</v>
      </c>
      <c r="O7" s="51" t="s">
        <v>37</v>
      </c>
      <c r="P7" s="51" t="s">
        <v>36</v>
      </c>
    </row>
    <row r="8" spans="1:16" x14ac:dyDescent="0.3">
      <c r="A8" s="146">
        <v>45116</v>
      </c>
      <c r="B8" s="68">
        <v>454.69</v>
      </c>
      <c r="C8" s="147">
        <v>4505.42</v>
      </c>
      <c r="D8" s="91">
        <f t="shared" si="1"/>
        <v>6.9783309413453232E-2</v>
      </c>
      <c r="E8" s="91">
        <f t="shared" si="0"/>
        <v>2.4203503108696456E-2</v>
      </c>
      <c r="F8" s="148">
        <f t="shared" si="2"/>
        <v>1.1272916666666666E-3</v>
      </c>
      <c r="G8" s="143">
        <f t="shared" si="3"/>
        <v>6.8656017746786563E-2</v>
      </c>
      <c r="H8" s="143">
        <f t="shared" si="4"/>
        <v>2.307621144202979E-2</v>
      </c>
      <c r="I8" s="68"/>
      <c r="J8" s="68">
        <v>5.4109999999999996</v>
      </c>
      <c r="N8" s="52" t="s">
        <v>44</v>
      </c>
      <c r="O8" s="54">
        <v>0.1201</v>
      </c>
      <c r="P8" s="53">
        <v>9.1499999999999998E-2</v>
      </c>
    </row>
    <row r="9" spans="1:16" x14ac:dyDescent="0.3">
      <c r="A9" s="146">
        <v>45109</v>
      </c>
      <c r="B9" s="68">
        <v>425.03</v>
      </c>
      <c r="C9" s="147">
        <v>4398.95</v>
      </c>
      <c r="D9" s="91">
        <f t="shared" si="1"/>
        <v>4.7515483901470201E-3</v>
      </c>
      <c r="E9" s="91">
        <f t="shared" si="0"/>
        <v>-1.1556316539261924E-2</v>
      </c>
      <c r="F9" s="148">
        <f t="shared" si="2"/>
        <v>1.1225E-3</v>
      </c>
      <c r="G9" s="143">
        <f t="shared" si="3"/>
        <v>3.6290483901470199E-3</v>
      </c>
      <c r="H9" s="143">
        <f t="shared" si="4"/>
        <v>-1.2678816539261924E-2</v>
      </c>
      <c r="I9" s="68"/>
      <c r="J9" s="68">
        <v>5.3879999999999999</v>
      </c>
      <c r="N9" s="52" t="s">
        <v>45</v>
      </c>
      <c r="O9" s="54">
        <v>0.1231</v>
      </c>
      <c r="P9" s="53">
        <v>7.9399999999999998E-2</v>
      </c>
    </row>
    <row r="10" spans="1:16" x14ac:dyDescent="0.3">
      <c r="A10" s="146">
        <v>45102</v>
      </c>
      <c r="B10" s="68">
        <v>423.02</v>
      </c>
      <c r="C10" s="147">
        <v>4450.38</v>
      </c>
      <c r="D10" s="91">
        <f t="shared" si="1"/>
        <v>2.2033215664905015E-3</v>
      </c>
      <c r="E10" s="91">
        <f t="shared" si="0"/>
        <v>2.3468779968401687E-2</v>
      </c>
      <c r="F10" s="148">
        <f t="shared" si="2"/>
        <v>1.1089583333333335E-3</v>
      </c>
      <c r="G10" s="143">
        <f t="shared" si="3"/>
        <v>1.0943632331571679E-3</v>
      </c>
      <c r="H10" s="143">
        <f t="shared" si="4"/>
        <v>2.2359821635068354E-2</v>
      </c>
      <c r="I10" s="68"/>
      <c r="J10" s="68">
        <v>5.3230000000000004</v>
      </c>
      <c r="N10" s="52" t="s">
        <v>46</v>
      </c>
      <c r="O10" s="54">
        <v>0.1212</v>
      </c>
      <c r="P10" s="53">
        <v>7.4200000000000002E-2</v>
      </c>
    </row>
    <row r="11" spans="1:16" x14ac:dyDescent="0.3">
      <c r="A11" s="146">
        <v>45095</v>
      </c>
      <c r="B11" s="68">
        <v>422.09</v>
      </c>
      <c r="C11" s="147">
        <v>4348.33</v>
      </c>
      <c r="D11" s="91">
        <f t="shared" si="1"/>
        <v>-1.1313595052937386E-2</v>
      </c>
      <c r="E11" s="91">
        <f t="shared" si="0"/>
        <v>-1.389244805072587E-2</v>
      </c>
      <c r="F11" s="148">
        <f t="shared" si="2"/>
        <v>1.1050000000000001E-3</v>
      </c>
      <c r="G11" s="143">
        <f t="shared" si="3"/>
        <v>-1.2418595052937386E-2</v>
      </c>
      <c r="H11" s="143">
        <f t="shared" si="4"/>
        <v>-1.499744805072587E-2</v>
      </c>
      <c r="I11" s="68"/>
      <c r="J11" s="68">
        <v>5.3040000000000003</v>
      </c>
      <c r="N11" s="52" t="s">
        <v>47</v>
      </c>
      <c r="O11" s="54">
        <v>0.2097</v>
      </c>
      <c r="P11" s="53">
        <v>0.1268</v>
      </c>
    </row>
    <row r="12" spans="1:16" x14ac:dyDescent="0.3">
      <c r="A12" s="146">
        <v>45088</v>
      </c>
      <c r="B12" s="68">
        <v>426.92</v>
      </c>
      <c r="C12" s="147">
        <v>4409.59</v>
      </c>
      <c r="D12" s="91">
        <f t="shared" si="1"/>
        <v>0.10116069125612603</v>
      </c>
      <c r="E12" s="91">
        <f t="shared" si="0"/>
        <v>2.5757991653601264E-2</v>
      </c>
      <c r="F12" s="148">
        <f t="shared" si="2"/>
        <v>1.0902083333333332E-3</v>
      </c>
      <c r="G12" s="143">
        <f t="shared" si="3"/>
        <v>0.10007048292279271</v>
      </c>
      <c r="H12" s="143">
        <f t="shared" si="4"/>
        <v>2.4667783320267932E-2</v>
      </c>
      <c r="I12" s="68"/>
      <c r="J12" s="68">
        <v>5.2329999999999997</v>
      </c>
      <c r="N12" s="52" t="s">
        <v>48</v>
      </c>
      <c r="O12" s="54">
        <v>0.39450000000000002</v>
      </c>
      <c r="P12" s="53">
        <v>0.23910000000000001</v>
      </c>
    </row>
    <row r="13" spans="1:16" x14ac:dyDescent="0.3">
      <c r="A13" s="146">
        <v>45081</v>
      </c>
      <c r="B13" s="68">
        <v>387.7</v>
      </c>
      <c r="C13" s="147">
        <v>4298.8599999999997</v>
      </c>
      <c r="D13" s="91">
        <f t="shared" si="1"/>
        <v>-1.4163297480102699E-2</v>
      </c>
      <c r="E13" s="91">
        <f t="shared" si="0"/>
        <v>3.8506714739734438E-3</v>
      </c>
      <c r="F13" s="148">
        <f t="shared" si="2"/>
        <v>1.096875E-3</v>
      </c>
      <c r="G13" s="143">
        <f t="shared" si="3"/>
        <v>-1.52601724801027E-2</v>
      </c>
      <c r="H13" s="143">
        <f t="shared" si="4"/>
        <v>2.753796473973444E-3</v>
      </c>
      <c r="I13" s="68"/>
      <c r="J13" s="68">
        <v>5.2649999999999997</v>
      </c>
      <c r="N13" s="52" t="s">
        <v>49</v>
      </c>
      <c r="O13" s="55">
        <v>0.56730000000000003</v>
      </c>
      <c r="P13" s="20">
        <v>0.37890000000000001</v>
      </c>
    </row>
    <row r="14" spans="1:16" x14ac:dyDescent="0.3">
      <c r="A14" s="146">
        <v>45074</v>
      </c>
      <c r="B14" s="68">
        <v>393.27</v>
      </c>
      <c r="C14" s="147">
        <v>4282.37</v>
      </c>
      <c r="D14" s="91">
        <f t="shared" si="1"/>
        <v>9.7827761515945078E-3</v>
      </c>
      <c r="E14" s="91">
        <f t="shared" si="0"/>
        <v>1.8290551546207956E-2</v>
      </c>
      <c r="F14" s="148">
        <f t="shared" si="2"/>
        <v>1.1235416666666666E-3</v>
      </c>
      <c r="G14" s="143">
        <f t="shared" si="3"/>
        <v>8.659234484927841E-3</v>
      </c>
      <c r="H14" s="143">
        <f t="shared" si="4"/>
        <v>1.7167009879541291E-2</v>
      </c>
      <c r="I14" s="68"/>
      <c r="J14" s="68">
        <v>5.3929999999999998</v>
      </c>
      <c r="N14" s="52" t="s">
        <v>50</v>
      </c>
      <c r="O14" s="55">
        <v>0.2823</v>
      </c>
      <c r="P14" s="20">
        <v>0.1968</v>
      </c>
    </row>
    <row r="15" spans="1:16" x14ac:dyDescent="0.3">
      <c r="A15" s="146">
        <v>45067</v>
      </c>
      <c r="B15" s="68">
        <v>389.46</v>
      </c>
      <c r="C15" s="147">
        <v>4205.45</v>
      </c>
      <c r="D15" s="91">
        <f t="shared" si="1"/>
        <v>0.24571392016376659</v>
      </c>
      <c r="E15" s="91">
        <f t="shared" si="0"/>
        <v>3.2132786893068754E-3</v>
      </c>
      <c r="F15" s="148">
        <f t="shared" si="2"/>
        <v>1.1087500000000001E-3</v>
      </c>
      <c r="G15" s="143">
        <f t="shared" si="3"/>
        <v>0.24460517016376659</v>
      </c>
      <c r="H15" s="143">
        <f t="shared" si="4"/>
        <v>2.1045286893068751E-3</v>
      </c>
      <c r="I15" s="68"/>
      <c r="J15" s="68">
        <v>5.3220000000000001</v>
      </c>
      <c r="N15" s="52" t="s">
        <v>51</v>
      </c>
      <c r="O15" s="55">
        <v>0.26879999999999998</v>
      </c>
      <c r="P15" s="20">
        <v>0.16619999999999999</v>
      </c>
    </row>
    <row r="16" spans="1:16" x14ac:dyDescent="0.3">
      <c r="A16" s="146">
        <v>45060</v>
      </c>
      <c r="B16" s="68">
        <v>312.64</v>
      </c>
      <c r="C16" s="147">
        <v>4191.9799999999996</v>
      </c>
      <c r="D16" s="91">
        <f t="shared" si="1"/>
        <v>0.10317572335920966</v>
      </c>
      <c r="E16" s="91">
        <f t="shared" si="0"/>
        <v>1.6464278093538454E-2</v>
      </c>
      <c r="F16" s="148">
        <f t="shared" si="2"/>
        <v>1.0954166666666666E-3</v>
      </c>
      <c r="G16" s="143">
        <f t="shared" si="3"/>
        <v>0.10208030669254299</v>
      </c>
      <c r="H16" s="143">
        <f t="shared" si="4"/>
        <v>1.5368861426871787E-2</v>
      </c>
      <c r="I16" s="68"/>
      <c r="J16" s="68">
        <v>5.258</v>
      </c>
      <c r="N16" s="52" t="s">
        <v>52</v>
      </c>
      <c r="O16" s="55">
        <v>0.39250000000000002</v>
      </c>
      <c r="P16" s="20">
        <v>0.2263</v>
      </c>
    </row>
    <row r="17" spans="1:16" x14ac:dyDescent="0.3">
      <c r="A17" s="146">
        <v>45053</v>
      </c>
      <c r="B17" s="68">
        <v>283.39999999999998</v>
      </c>
      <c r="C17" s="147">
        <v>4124.08</v>
      </c>
      <c r="D17" s="91">
        <f t="shared" si="1"/>
        <v>-1.1854951185495288E-2</v>
      </c>
      <c r="E17" s="91">
        <f t="shared" si="0"/>
        <v>-2.9422786340284057E-3</v>
      </c>
      <c r="F17" s="148">
        <f t="shared" si="2"/>
        <v>1.0866666666666668E-3</v>
      </c>
      <c r="G17" s="143">
        <f t="shared" si="3"/>
        <v>-1.2941617852161955E-2</v>
      </c>
      <c r="H17" s="143">
        <f t="shared" si="4"/>
        <v>-4.0289453006950721E-3</v>
      </c>
      <c r="I17" s="68"/>
      <c r="J17" s="68">
        <v>5.2160000000000002</v>
      </c>
      <c r="N17" s="52" t="s">
        <v>53</v>
      </c>
      <c r="O17" s="55">
        <v>0.30780000000000002</v>
      </c>
      <c r="P17" s="20">
        <v>0.1784</v>
      </c>
    </row>
    <row r="18" spans="1:16" x14ac:dyDescent="0.3">
      <c r="A18" s="146">
        <v>45046</v>
      </c>
      <c r="B18" s="68">
        <v>286.8</v>
      </c>
      <c r="C18" s="147">
        <v>4136.25</v>
      </c>
      <c r="D18" s="91">
        <f t="shared" si="1"/>
        <v>3.3550758585894958E-2</v>
      </c>
      <c r="E18" s="91">
        <f t="shared" si="0"/>
        <v>-7.9698187783607821E-3</v>
      </c>
      <c r="F18" s="148">
        <f t="shared" si="2"/>
        <v>1.096875E-3</v>
      </c>
      <c r="G18" s="143">
        <f t="shared" si="3"/>
        <v>3.245388358589496E-2</v>
      </c>
      <c r="H18" s="143">
        <f t="shared" si="4"/>
        <v>-9.0666937783607827E-3</v>
      </c>
      <c r="I18" s="68"/>
      <c r="J18" s="68">
        <v>5.2649999999999997</v>
      </c>
      <c r="N18" s="52" t="s">
        <v>54</v>
      </c>
      <c r="O18" s="55">
        <v>0.43259999999999998</v>
      </c>
      <c r="P18" s="20">
        <v>0.2351</v>
      </c>
    </row>
    <row r="19" spans="1:16" x14ac:dyDescent="0.3">
      <c r="A19" s="146">
        <v>45039</v>
      </c>
      <c r="B19" s="68">
        <v>277.49</v>
      </c>
      <c r="C19" s="147">
        <v>4169.4799999999996</v>
      </c>
      <c r="D19" s="91">
        <f t="shared" si="1"/>
        <v>2.3230945093845712E-2</v>
      </c>
      <c r="E19" s="91">
        <f t="shared" si="0"/>
        <v>8.6996071145171161E-3</v>
      </c>
      <c r="F19" s="148">
        <f t="shared" si="2"/>
        <v>1.0633333333333334E-3</v>
      </c>
      <c r="G19" s="143">
        <f t="shared" si="3"/>
        <v>2.2167611760512379E-2</v>
      </c>
      <c r="H19" s="143">
        <f t="shared" si="4"/>
        <v>7.6362737811837824E-3</v>
      </c>
      <c r="I19" s="68"/>
      <c r="J19" s="68">
        <v>5.1040000000000001</v>
      </c>
    </row>
    <row r="20" spans="1:16" x14ac:dyDescent="0.3">
      <c r="A20" s="146">
        <v>45032</v>
      </c>
      <c r="B20" s="68">
        <v>271.19</v>
      </c>
      <c r="C20" s="147">
        <v>4133.5200000000004</v>
      </c>
      <c r="D20" s="91">
        <f t="shared" si="1"/>
        <v>1.3491292323791093E-2</v>
      </c>
      <c r="E20" s="91">
        <f t="shared" si="0"/>
        <v>-9.9573670014785343E-4</v>
      </c>
      <c r="F20" s="148">
        <f t="shared" si="2"/>
        <v>1.0660416666666667E-3</v>
      </c>
      <c r="G20" s="143">
        <f t="shared" si="3"/>
        <v>1.2425250657124427E-2</v>
      </c>
      <c r="H20" s="143">
        <f t="shared" si="4"/>
        <v>-2.06177836681452E-3</v>
      </c>
      <c r="I20" s="68"/>
      <c r="J20" s="68">
        <v>5.117</v>
      </c>
    </row>
    <row r="21" spans="1:16" x14ac:dyDescent="0.3">
      <c r="A21" s="146">
        <v>45025</v>
      </c>
      <c r="B21" s="68">
        <v>267.58</v>
      </c>
      <c r="C21" s="147">
        <v>4137.6400000000003</v>
      </c>
      <c r="D21" s="91">
        <f t="shared" si="1"/>
        <v>-1.0319192218071649E-2</v>
      </c>
      <c r="E21" s="91">
        <f t="shared" si="0"/>
        <v>7.9463681053928426E-3</v>
      </c>
      <c r="F21" s="148">
        <f t="shared" si="2"/>
        <v>1.0616666666666667E-3</v>
      </c>
      <c r="G21" s="143">
        <f t="shared" si="3"/>
        <v>-1.1380858884738316E-2</v>
      </c>
      <c r="H21" s="143">
        <f t="shared" si="4"/>
        <v>6.8847014387261761E-3</v>
      </c>
      <c r="I21" s="68"/>
      <c r="J21" s="68">
        <v>5.0960000000000001</v>
      </c>
    </row>
    <row r="22" spans="1:16" x14ac:dyDescent="0.3">
      <c r="A22" s="146">
        <v>45018</v>
      </c>
      <c r="B22" s="68">
        <v>270.37</v>
      </c>
      <c r="C22" s="147">
        <v>4105.0200000000004</v>
      </c>
      <c r="D22" s="91">
        <f t="shared" si="1"/>
        <v>-2.6640745940886279E-2</v>
      </c>
      <c r="E22" s="91">
        <f t="shared" si="0"/>
        <v>-1.0439708856231356E-3</v>
      </c>
      <c r="F22" s="148">
        <f t="shared" si="2"/>
        <v>1.0306250000000001E-3</v>
      </c>
      <c r="G22" s="143">
        <f t="shared" si="3"/>
        <v>-2.7671370940886279E-2</v>
      </c>
      <c r="H22" s="143">
        <f t="shared" si="4"/>
        <v>-2.0745958856231358E-3</v>
      </c>
      <c r="I22" s="68"/>
      <c r="J22" s="68">
        <v>4.9470000000000001</v>
      </c>
    </row>
    <row r="23" spans="1:16" x14ac:dyDescent="0.3">
      <c r="A23" s="146">
        <v>45011</v>
      </c>
      <c r="B23" s="68">
        <v>277.77</v>
      </c>
      <c r="C23" s="147">
        <v>4109.3100000000004</v>
      </c>
      <c r="D23" s="91">
        <f t="shared" si="1"/>
        <v>3.7268008514134143E-2</v>
      </c>
      <c r="E23" s="91">
        <f t="shared" si="0"/>
        <v>3.4832623602678581E-2</v>
      </c>
      <c r="F23" s="148">
        <f t="shared" si="2"/>
        <v>1.0004166666666666E-3</v>
      </c>
      <c r="G23" s="143">
        <f t="shared" si="3"/>
        <v>3.626759184746748E-2</v>
      </c>
      <c r="H23" s="143">
        <f t="shared" si="4"/>
        <v>3.3832206936011917E-2</v>
      </c>
      <c r="I23" s="68"/>
      <c r="J23" s="68">
        <v>4.8019999999999996</v>
      </c>
    </row>
    <row r="24" spans="1:16" x14ac:dyDescent="0.3">
      <c r="A24" s="146">
        <v>45004</v>
      </c>
      <c r="B24" s="68">
        <v>267.79000000000002</v>
      </c>
      <c r="C24" s="147">
        <v>3970.99</v>
      </c>
      <c r="D24" s="91">
        <f t="shared" si="1"/>
        <v>4.0971817298347979E-2</v>
      </c>
      <c r="E24" s="91">
        <f t="shared" si="0"/>
        <v>1.3876690224273736E-2</v>
      </c>
      <c r="F24" s="148">
        <f t="shared" si="2"/>
        <v>9.7708333333333349E-4</v>
      </c>
      <c r="G24" s="143">
        <f t="shared" si="3"/>
        <v>3.9994733965014642E-2</v>
      </c>
      <c r="H24" s="143">
        <f t="shared" si="4"/>
        <v>1.2899606890940402E-2</v>
      </c>
      <c r="I24" s="68"/>
      <c r="J24" s="68">
        <v>4.6900000000000004</v>
      </c>
    </row>
    <row r="25" spans="1:16" x14ac:dyDescent="0.3">
      <c r="A25" s="146">
        <v>44997</v>
      </c>
      <c r="B25" s="68">
        <v>257.25</v>
      </c>
      <c r="C25" s="147">
        <v>3916.64</v>
      </c>
      <c r="D25" s="91">
        <f t="shared" si="1"/>
        <v>0.12018288700195945</v>
      </c>
      <c r="E25" s="91">
        <f t="shared" si="0"/>
        <v>1.4255785829153211E-2</v>
      </c>
      <c r="F25" s="148">
        <f t="shared" si="2"/>
        <v>9.2895833333333329E-4</v>
      </c>
      <c r="G25" s="143">
        <f t="shared" si="3"/>
        <v>0.11925392866862612</v>
      </c>
      <c r="H25" s="143">
        <f t="shared" si="4"/>
        <v>1.3326827495819878E-2</v>
      </c>
      <c r="I25" s="68"/>
      <c r="J25" s="68">
        <v>4.4589999999999996</v>
      </c>
    </row>
    <row r="26" spans="1:16" x14ac:dyDescent="0.3">
      <c r="A26" s="146">
        <v>44990</v>
      </c>
      <c r="B26" s="68">
        <v>229.65</v>
      </c>
      <c r="C26" s="147">
        <v>3861.59</v>
      </c>
      <c r="D26" s="91">
        <f t="shared" si="1"/>
        <v>-3.871912934282129E-2</v>
      </c>
      <c r="E26" s="91">
        <f t="shared" si="0"/>
        <v>-4.5493420076922253E-2</v>
      </c>
      <c r="F26" s="148">
        <f t="shared" si="2"/>
        <v>1.0322916666666668E-3</v>
      </c>
      <c r="G26" s="143">
        <f t="shared" si="3"/>
        <v>-3.9751421009487954E-2</v>
      </c>
      <c r="H26" s="143">
        <f t="shared" si="4"/>
        <v>-4.6525711743588917E-2</v>
      </c>
      <c r="I26" s="68"/>
      <c r="J26" s="68">
        <v>4.9550000000000001</v>
      </c>
    </row>
    <row r="27" spans="1:16" x14ac:dyDescent="0.3">
      <c r="A27" s="146">
        <v>44983</v>
      </c>
      <c r="B27" s="68">
        <v>238.9</v>
      </c>
      <c r="C27" s="147">
        <v>4045.64</v>
      </c>
      <c r="D27" s="91">
        <f t="shared" si="1"/>
        <v>2.5938332045005508E-2</v>
      </c>
      <c r="E27" s="91">
        <f t="shared" si="0"/>
        <v>1.9042629293407609E-2</v>
      </c>
      <c r="F27" s="148">
        <f t="shared" si="2"/>
        <v>1.015625E-3</v>
      </c>
      <c r="G27" s="143">
        <f t="shared" si="3"/>
        <v>2.4922707045005509E-2</v>
      </c>
      <c r="H27" s="143">
        <f t="shared" si="4"/>
        <v>1.802700429340761E-2</v>
      </c>
      <c r="I27" s="68"/>
      <c r="J27" s="68">
        <v>4.875</v>
      </c>
    </row>
    <row r="28" spans="1:16" x14ac:dyDescent="0.3">
      <c r="A28" s="146">
        <v>44976</v>
      </c>
      <c r="B28" s="68">
        <v>232.86</v>
      </c>
      <c r="C28" s="147">
        <v>3970.04</v>
      </c>
      <c r="D28" s="91">
        <f t="shared" si="1"/>
        <v>8.874135028988217E-2</v>
      </c>
      <c r="E28" s="91">
        <f t="shared" si="0"/>
        <v>-2.6733903885425514E-2</v>
      </c>
      <c r="F28" s="148">
        <f t="shared" si="2"/>
        <v>1.0068750000000002E-3</v>
      </c>
      <c r="G28" s="143">
        <f t="shared" si="3"/>
        <v>8.7734475289882166E-2</v>
      </c>
      <c r="H28" s="143">
        <f t="shared" si="4"/>
        <v>-2.7740778885425515E-2</v>
      </c>
      <c r="I28" s="68"/>
      <c r="J28" s="68">
        <v>4.8330000000000002</v>
      </c>
    </row>
    <row r="29" spans="1:16" x14ac:dyDescent="0.3">
      <c r="A29" s="146">
        <v>44969</v>
      </c>
      <c r="B29" s="68">
        <v>213.88</v>
      </c>
      <c r="C29" s="147">
        <v>4079.09</v>
      </c>
      <c r="D29" s="91">
        <f t="shared" si="1"/>
        <v>5.7841523630377534E-3</v>
      </c>
      <c r="E29" s="91">
        <f t="shared" si="0"/>
        <v>-2.7796384758682624E-3</v>
      </c>
      <c r="F29" s="148">
        <f t="shared" si="2"/>
        <v>1.0029166666666667E-3</v>
      </c>
      <c r="G29" s="143">
        <f t="shared" si="3"/>
        <v>4.7812356963710867E-3</v>
      </c>
      <c r="H29" s="143">
        <f t="shared" si="4"/>
        <v>-3.7825551425349291E-3</v>
      </c>
      <c r="I29" s="68"/>
      <c r="J29" s="68">
        <v>4.8140000000000001</v>
      </c>
    </row>
    <row r="30" spans="1:16" x14ac:dyDescent="0.3">
      <c r="A30" s="146">
        <v>44962</v>
      </c>
      <c r="B30" s="68">
        <v>212.65</v>
      </c>
      <c r="C30" s="147">
        <v>4090.46</v>
      </c>
      <c r="D30" s="91">
        <f t="shared" si="1"/>
        <v>7.8199052132701397E-3</v>
      </c>
      <c r="E30" s="91">
        <f t="shared" si="0"/>
        <v>-1.1125401307391702E-2</v>
      </c>
      <c r="F30" s="148">
        <f t="shared" si="2"/>
        <v>9.9437499999999982E-4</v>
      </c>
      <c r="G30" s="143">
        <f t="shared" si="3"/>
        <v>6.8255302132701401E-3</v>
      </c>
      <c r="H30" s="143">
        <f t="shared" si="4"/>
        <v>-1.2119776307391703E-2</v>
      </c>
      <c r="I30" s="68"/>
      <c r="J30" s="68">
        <v>4.7729999999999997</v>
      </c>
    </row>
    <row r="31" spans="1:16" x14ac:dyDescent="0.3">
      <c r="A31" s="146">
        <v>44955</v>
      </c>
      <c r="B31" s="68">
        <v>211</v>
      </c>
      <c r="C31" s="147">
        <v>4136.4799999999996</v>
      </c>
      <c r="D31" s="91">
        <f t="shared" si="1"/>
        <v>3.6091333169653739E-2</v>
      </c>
      <c r="E31" s="91">
        <f t="shared" si="0"/>
        <v>1.6194331983805599E-2</v>
      </c>
      <c r="F31" s="148">
        <f t="shared" si="2"/>
        <v>9.7062500000000003E-4</v>
      </c>
      <c r="G31" s="143">
        <f t="shared" si="3"/>
        <v>3.5120708169653736E-2</v>
      </c>
      <c r="H31" s="143">
        <f t="shared" si="4"/>
        <v>1.52237069838056E-2</v>
      </c>
      <c r="I31" s="68"/>
      <c r="J31" s="68">
        <v>4.6589999999999998</v>
      </c>
    </row>
    <row r="32" spans="1:16" x14ac:dyDescent="0.3">
      <c r="A32" s="146">
        <v>44948</v>
      </c>
      <c r="B32" s="68">
        <v>203.65</v>
      </c>
      <c r="C32" s="147">
        <v>4070.56</v>
      </c>
      <c r="D32" s="91">
        <f t="shared" si="1"/>
        <v>0.14159986546331083</v>
      </c>
      <c r="E32" s="91">
        <f t="shared" si="0"/>
        <v>2.4656334248768452E-2</v>
      </c>
      <c r="F32" s="148">
        <f t="shared" si="2"/>
        <v>9.7437499999999998E-4</v>
      </c>
      <c r="G32" s="143">
        <f t="shared" si="3"/>
        <v>0.14062549046331083</v>
      </c>
      <c r="H32" s="143">
        <f t="shared" si="4"/>
        <v>2.3681959248768453E-2</v>
      </c>
      <c r="I32" s="68"/>
      <c r="J32" s="68">
        <v>4.6769999999999996</v>
      </c>
    </row>
    <row r="33" spans="1:22" x14ac:dyDescent="0.3">
      <c r="A33" s="146">
        <v>44941</v>
      </c>
      <c r="B33" s="68">
        <v>178.39</v>
      </c>
      <c r="C33" s="147">
        <v>3972.61</v>
      </c>
      <c r="D33" s="91">
        <f t="shared" si="1"/>
        <v>5.5624593171193393E-2</v>
      </c>
      <c r="E33" s="91">
        <f t="shared" si="0"/>
        <v>-6.6215063927043127E-3</v>
      </c>
      <c r="F33" s="148">
        <f t="shared" si="2"/>
        <v>9.7125E-4</v>
      </c>
      <c r="G33" s="143">
        <f t="shared" si="3"/>
        <v>5.4653343171193393E-2</v>
      </c>
      <c r="H33" s="143">
        <f t="shared" si="4"/>
        <v>-7.5927563927043126E-3</v>
      </c>
      <c r="I33" s="68"/>
      <c r="J33" s="68">
        <v>4.6619999999999999</v>
      </c>
    </row>
    <row r="34" spans="1:22" x14ac:dyDescent="0.3">
      <c r="A34" s="146">
        <v>44934</v>
      </c>
      <c r="B34" s="68">
        <v>168.99</v>
      </c>
      <c r="C34" s="147">
        <v>3999.09</v>
      </c>
      <c r="D34" s="91">
        <f t="shared" si="1"/>
        <v>0.13729053099131838</v>
      </c>
      <c r="E34" s="91">
        <f t="shared" si="0"/>
        <v>2.6702917526726155E-2</v>
      </c>
      <c r="F34" s="148">
        <f t="shared" si="2"/>
        <v>9.6249999999999992E-4</v>
      </c>
      <c r="G34" s="143">
        <f t="shared" si="3"/>
        <v>0.13632803099131838</v>
      </c>
      <c r="H34" s="143">
        <f t="shared" si="4"/>
        <v>2.5740417526726154E-2</v>
      </c>
      <c r="I34" s="68"/>
      <c r="J34" s="68">
        <v>4.62</v>
      </c>
    </row>
    <row r="35" spans="1:22" x14ac:dyDescent="0.3">
      <c r="A35" s="146">
        <v>44927</v>
      </c>
      <c r="B35" s="68">
        <v>148.59</v>
      </c>
      <c r="C35" s="147">
        <v>3895.08</v>
      </c>
      <c r="D35" s="91">
        <f t="shared" si="1"/>
        <v>1.6764746133844488E-2</v>
      </c>
      <c r="E35" s="91">
        <f t="shared" si="0"/>
        <v>1.447584320875106E-2</v>
      </c>
      <c r="F35" s="148">
        <f t="shared" si="2"/>
        <v>9.6375000000000009E-4</v>
      </c>
      <c r="G35" s="143">
        <f t="shared" si="3"/>
        <v>1.5800996133844489E-2</v>
      </c>
      <c r="H35" s="143">
        <f t="shared" si="4"/>
        <v>1.3512093208751061E-2</v>
      </c>
      <c r="I35" s="68"/>
      <c r="J35" s="68">
        <v>4.6260000000000003</v>
      </c>
    </row>
    <row r="36" spans="1:22" x14ac:dyDescent="0.3">
      <c r="A36" s="146">
        <v>44920</v>
      </c>
      <c r="B36" s="68">
        <v>146.13999999999999</v>
      </c>
      <c r="C36" s="147">
        <v>3839.5</v>
      </c>
      <c r="D36" s="91">
        <f t="shared" si="1"/>
        <v>-3.8932000526108235E-2</v>
      </c>
      <c r="E36" s="91">
        <f t="shared" si="0"/>
        <v>-1.3836798601755129E-3</v>
      </c>
      <c r="F36" s="148">
        <f t="shared" si="2"/>
        <v>9.1770833333333342E-4</v>
      </c>
      <c r="G36" s="143">
        <f t="shared" si="3"/>
        <v>-3.9849708859441571E-2</v>
      </c>
      <c r="H36" s="143">
        <f t="shared" si="4"/>
        <v>-2.3013881935088462E-3</v>
      </c>
      <c r="I36" s="68"/>
      <c r="J36" s="68">
        <v>4.4050000000000002</v>
      </c>
    </row>
    <row r="37" spans="1:22" x14ac:dyDescent="0.3">
      <c r="A37" s="146">
        <v>44913</v>
      </c>
      <c r="B37" s="68">
        <v>152.06</v>
      </c>
      <c r="C37" s="147">
        <v>3844.82</v>
      </c>
      <c r="D37" s="91">
        <f t="shared" si="1"/>
        <v>-8.2372819986723855E-2</v>
      </c>
      <c r="E37" s="91">
        <f t="shared" si="0"/>
        <v>-1.9572417946401854E-3</v>
      </c>
      <c r="F37" s="148">
        <f t="shared" si="2"/>
        <v>9.0312499999999996E-4</v>
      </c>
      <c r="G37" s="143">
        <f t="shared" si="3"/>
        <v>-8.327594498672386E-2</v>
      </c>
      <c r="H37" s="143">
        <f t="shared" si="4"/>
        <v>-2.8603667946401853E-3</v>
      </c>
      <c r="I37" s="68"/>
      <c r="J37" s="68">
        <v>4.335</v>
      </c>
    </row>
    <row r="38" spans="1:22" x14ac:dyDescent="0.3">
      <c r="A38" s="146">
        <v>44906</v>
      </c>
      <c r="B38" s="68">
        <v>165.71</v>
      </c>
      <c r="C38" s="147">
        <v>3852.36</v>
      </c>
      <c r="D38" s="91">
        <f t="shared" si="1"/>
        <v>-2.5292629845303116E-2</v>
      </c>
      <c r="E38" s="91">
        <f t="shared" si="0"/>
        <v>-2.0846994952190667E-2</v>
      </c>
      <c r="F38" s="148">
        <f t="shared" si="2"/>
        <v>8.941666666666667E-4</v>
      </c>
      <c r="G38" s="143">
        <f t="shared" si="3"/>
        <v>-2.6186796511969784E-2</v>
      </c>
      <c r="H38" s="143">
        <f t="shared" si="4"/>
        <v>-2.1741161618857335E-2</v>
      </c>
      <c r="I38" s="68"/>
      <c r="J38" s="68">
        <v>4.2919999999999998</v>
      </c>
    </row>
    <row r="39" spans="1:22" x14ac:dyDescent="0.3">
      <c r="A39" s="146">
        <v>44899</v>
      </c>
      <c r="B39" s="68">
        <v>170.01</v>
      </c>
      <c r="C39" s="147">
        <v>3934.38</v>
      </c>
      <c r="D39" s="91">
        <f t="shared" si="1"/>
        <v>7.4069684759421328E-3</v>
      </c>
      <c r="E39" s="91">
        <f t="shared" si="0"/>
        <v>-3.3725470933516632E-2</v>
      </c>
      <c r="F39" s="148">
        <f t="shared" si="2"/>
        <v>8.9458333333333328E-4</v>
      </c>
      <c r="G39" s="143">
        <f t="shared" si="3"/>
        <v>6.5123851426087996E-3</v>
      </c>
      <c r="H39" s="143">
        <f t="shared" si="4"/>
        <v>-3.4620054266849963E-2</v>
      </c>
      <c r="I39" s="68"/>
      <c r="J39" s="68">
        <v>4.2939999999999996</v>
      </c>
    </row>
    <row r="40" spans="1:22" x14ac:dyDescent="0.3">
      <c r="A40" s="146">
        <v>44892</v>
      </c>
      <c r="B40" s="68">
        <v>168.76</v>
      </c>
      <c r="C40" s="147">
        <v>4071.7</v>
      </c>
      <c r="D40" s="91">
        <f t="shared" si="1"/>
        <v>3.7246465888137736E-2</v>
      </c>
      <c r="E40" s="91">
        <f t="shared" si="0"/>
        <v>1.1321073390758274E-2</v>
      </c>
      <c r="F40" s="148">
        <f t="shared" si="2"/>
        <v>9.0000000000000008E-4</v>
      </c>
      <c r="G40" s="143">
        <f t="shared" si="3"/>
        <v>3.6346465888137738E-2</v>
      </c>
      <c r="H40" s="143">
        <f t="shared" si="4"/>
        <v>1.0421073390758274E-2</v>
      </c>
      <c r="I40" s="68"/>
      <c r="J40" s="68">
        <v>4.32</v>
      </c>
      <c r="N40" s="67" t="s">
        <v>62</v>
      </c>
      <c r="O40" s="67" t="s">
        <v>14</v>
      </c>
      <c r="P40" s="67" t="s">
        <v>16</v>
      </c>
      <c r="Q40" s="67" t="s">
        <v>6</v>
      </c>
      <c r="T40" s="22" t="s">
        <v>14</v>
      </c>
      <c r="U40" s="22" t="s">
        <v>6</v>
      </c>
      <c r="V40" s="22" t="s">
        <v>16</v>
      </c>
    </row>
    <row r="41" spans="1:22" x14ac:dyDescent="0.3">
      <c r="A41" s="146">
        <v>44885</v>
      </c>
      <c r="B41" s="68">
        <v>162.69999999999999</v>
      </c>
      <c r="C41" s="147">
        <v>4026.12</v>
      </c>
      <c r="D41" s="91">
        <f t="shared" si="1"/>
        <v>5.5876435849179007E-2</v>
      </c>
      <c r="E41" s="91">
        <f t="shared" si="0"/>
        <v>1.5327815521493759E-2</v>
      </c>
      <c r="F41" s="148">
        <f t="shared" si="2"/>
        <v>8.9687499999999999E-4</v>
      </c>
      <c r="G41" s="143">
        <f t="shared" si="3"/>
        <v>5.4979560849179009E-2</v>
      </c>
      <c r="H41" s="143">
        <f t="shared" si="4"/>
        <v>1.4430940521493759E-2</v>
      </c>
      <c r="I41" s="68"/>
      <c r="J41" s="68">
        <v>4.3049999999999997</v>
      </c>
      <c r="N41" s="68" t="s">
        <v>63</v>
      </c>
      <c r="O41" s="69">
        <v>31.6</v>
      </c>
      <c r="P41" s="69">
        <v>-0.11</v>
      </c>
      <c r="Q41" s="70">
        <v>8.59</v>
      </c>
      <c r="S41" s="64" t="s">
        <v>37</v>
      </c>
      <c r="T41" s="65">
        <f>T44*100</f>
        <v>40.22</v>
      </c>
      <c r="U41" s="65">
        <f t="shared" ref="U41:V41" si="5">U44*100</f>
        <v>34.75</v>
      </c>
      <c r="V41" s="65">
        <f t="shared" si="5"/>
        <v>-0.05</v>
      </c>
    </row>
    <row r="42" spans="1:22" x14ac:dyDescent="0.3">
      <c r="A42" s="146">
        <v>44878</v>
      </c>
      <c r="B42" s="68">
        <v>154.09</v>
      </c>
      <c r="C42" s="147">
        <v>3965.34</v>
      </c>
      <c r="D42" s="91">
        <f t="shared" si="1"/>
        <v>-5.6225883505849228E-2</v>
      </c>
      <c r="E42" s="91">
        <f t="shared" si="0"/>
        <v>-6.9097129175818006E-3</v>
      </c>
      <c r="F42" s="148">
        <f t="shared" si="2"/>
        <v>8.8541666666666673E-4</v>
      </c>
      <c r="G42" s="143">
        <f t="shared" si="3"/>
        <v>-5.7111300172515894E-2</v>
      </c>
      <c r="H42" s="143">
        <f t="shared" si="4"/>
        <v>-7.7951295842484669E-3</v>
      </c>
      <c r="I42" s="68"/>
      <c r="J42" s="68">
        <v>4.25</v>
      </c>
      <c r="N42" s="68" t="s">
        <v>60</v>
      </c>
      <c r="O42" s="68">
        <v>0.7</v>
      </c>
      <c r="P42" s="68">
        <v>0.32</v>
      </c>
      <c r="Q42" s="68">
        <v>0.61</v>
      </c>
    </row>
    <row r="43" spans="1:22" x14ac:dyDescent="0.3">
      <c r="A43" s="146">
        <v>44871</v>
      </c>
      <c r="B43" s="68">
        <v>163.27000000000001</v>
      </c>
      <c r="C43" s="147">
        <v>3992.93</v>
      </c>
      <c r="D43" s="91">
        <f t="shared" si="1"/>
        <v>0.1533625317886409</v>
      </c>
      <c r="E43" s="91">
        <f t="shared" si="0"/>
        <v>5.8978133163596791E-2</v>
      </c>
      <c r="F43" s="148">
        <f t="shared" si="2"/>
        <v>8.7416666666666665E-4</v>
      </c>
      <c r="G43" s="143">
        <f t="shared" si="3"/>
        <v>0.15248836512197422</v>
      </c>
      <c r="H43" s="143">
        <f t="shared" si="4"/>
        <v>5.8103966496930122E-2</v>
      </c>
      <c r="I43" s="68"/>
      <c r="J43" s="68">
        <v>4.1959999999999997</v>
      </c>
      <c r="N43" s="68" t="s">
        <v>61</v>
      </c>
      <c r="O43" s="69">
        <f>T41/(O42*O41)</f>
        <v>1.8182640144665461</v>
      </c>
      <c r="P43" s="69">
        <f>V41/(P42*P41)</f>
        <v>1.4204545454545454</v>
      </c>
      <c r="Q43" s="69">
        <f>U41/(Q42*Q41)</f>
        <v>6.6318059504952389</v>
      </c>
    </row>
    <row r="44" spans="1:22" ht="16" thickBot="1" x14ac:dyDescent="0.35">
      <c r="A44" s="146">
        <v>44864</v>
      </c>
      <c r="B44" s="68">
        <v>141.56</v>
      </c>
      <c r="C44" s="147">
        <v>3770.55</v>
      </c>
      <c r="D44" s="91">
        <f t="shared" si="1"/>
        <v>2.3275986699436091E-2</v>
      </c>
      <c r="E44" s="91">
        <f t="shared" si="0"/>
        <v>-3.3455009664040025E-2</v>
      </c>
      <c r="F44" s="148">
        <f t="shared" si="2"/>
        <v>8.5791666666666666E-4</v>
      </c>
      <c r="G44" s="143">
        <f t="shared" si="3"/>
        <v>2.2418070032769424E-2</v>
      </c>
      <c r="H44" s="143">
        <f t="shared" si="4"/>
        <v>-3.4312926330706692E-2</v>
      </c>
      <c r="I44" s="68"/>
      <c r="J44" s="68">
        <v>4.1180000000000003</v>
      </c>
      <c r="N44" s="68" t="s">
        <v>42</v>
      </c>
      <c r="O44" s="66">
        <v>112.03</v>
      </c>
      <c r="P44" s="66">
        <v>-6.84</v>
      </c>
      <c r="Q44" s="66">
        <v>78.27</v>
      </c>
      <c r="T44" s="22">
        <v>0.4022</v>
      </c>
      <c r="U44" s="22">
        <v>0.34749999999999998</v>
      </c>
      <c r="V44" s="22">
        <v>-5.0000000000000001E-4</v>
      </c>
    </row>
    <row r="45" spans="1:22" x14ac:dyDescent="0.3">
      <c r="A45" s="146">
        <v>44857</v>
      </c>
      <c r="B45" s="68">
        <v>138.34</v>
      </c>
      <c r="C45" s="147">
        <v>3901.06</v>
      </c>
      <c r="D45" s="91">
        <f t="shared" si="1"/>
        <v>0.10973848868923475</v>
      </c>
      <c r="E45" s="91">
        <f t="shared" si="0"/>
        <v>3.9520351742055704E-2</v>
      </c>
      <c r="F45" s="148">
        <f t="shared" si="2"/>
        <v>8.5041666666666653E-4</v>
      </c>
      <c r="G45" s="143">
        <f t="shared" si="3"/>
        <v>0.10888807202256807</v>
      </c>
      <c r="H45" s="143">
        <f t="shared" si="4"/>
        <v>3.8669935075389038E-2</v>
      </c>
      <c r="I45" s="68"/>
      <c r="J45" s="68">
        <v>4.0819999999999999</v>
      </c>
    </row>
    <row r="46" spans="1:22" x14ac:dyDescent="0.3">
      <c r="A46" s="146">
        <v>44850</v>
      </c>
      <c r="B46" s="68">
        <v>124.66</v>
      </c>
      <c r="C46" s="147">
        <v>3752.75</v>
      </c>
      <c r="D46" s="91">
        <f t="shared" si="1"/>
        <v>0.11035895608800206</v>
      </c>
      <c r="E46" s="91">
        <f t="shared" si="0"/>
        <v>4.7356038257695188E-2</v>
      </c>
      <c r="F46" s="148">
        <f t="shared" si="2"/>
        <v>8.3166666666666664E-4</v>
      </c>
      <c r="G46" s="143">
        <f t="shared" si="3"/>
        <v>0.1095272894213354</v>
      </c>
      <c r="H46" s="143">
        <f t="shared" si="4"/>
        <v>4.652437159102852E-2</v>
      </c>
      <c r="I46" s="68"/>
      <c r="J46" s="68">
        <v>3.992</v>
      </c>
    </row>
    <row r="47" spans="1:22" x14ac:dyDescent="0.3">
      <c r="A47" s="146">
        <v>44843</v>
      </c>
      <c r="B47" s="68">
        <v>112.27</v>
      </c>
      <c r="C47" s="147">
        <v>3583.07</v>
      </c>
      <c r="D47" s="91">
        <f t="shared" si="1"/>
        <v>-7.0304736667770817E-2</v>
      </c>
      <c r="E47" s="91">
        <f t="shared" si="0"/>
        <v>-1.554815559695133E-2</v>
      </c>
      <c r="F47" s="148">
        <f t="shared" si="2"/>
        <v>7.7562499999999995E-4</v>
      </c>
      <c r="G47" s="143">
        <f t="shared" si="3"/>
        <v>-7.1080361667770819E-2</v>
      </c>
      <c r="H47" s="143">
        <f t="shared" si="4"/>
        <v>-1.6323780596951328E-2</v>
      </c>
      <c r="I47" s="68"/>
      <c r="J47" s="68">
        <v>3.7229999999999999</v>
      </c>
      <c r="N47" s="22" t="s">
        <v>62</v>
      </c>
      <c r="O47" s="22" t="s">
        <v>14</v>
      </c>
      <c r="P47" s="22" t="s">
        <v>16</v>
      </c>
      <c r="Q47" s="22" t="s">
        <v>6</v>
      </c>
    </row>
    <row r="48" spans="1:22" x14ac:dyDescent="0.3">
      <c r="A48" s="146">
        <v>44836</v>
      </c>
      <c r="B48" s="68">
        <v>120.76</v>
      </c>
      <c r="C48" s="147">
        <v>3639.66</v>
      </c>
      <c r="D48" s="91">
        <f t="shared" si="1"/>
        <v>-5.1898838454567109E-3</v>
      </c>
      <c r="E48" s="91">
        <f t="shared" si="0"/>
        <v>1.5071312632124911E-2</v>
      </c>
      <c r="F48" s="148">
        <f t="shared" si="2"/>
        <v>7.0375000000000006E-4</v>
      </c>
      <c r="G48" s="143">
        <f t="shared" si="3"/>
        <v>-5.8936338454567113E-3</v>
      </c>
      <c r="H48" s="143">
        <f t="shared" si="4"/>
        <v>1.4367562632124912E-2</v>
      </c>
      <c r="I48" s="68"/>
      <c r="J48" s="68">
        <v>3.3780000000000001</v>
      </c>
      <c r="N48" s="22" t="s">
        <v>63</v>
      </c>
      <c r="O48" s="22">
        <v>31.6</v>
      </c>
      <c r="P48" s="22">
        <v>-0.11</v>
      </c>
      <c r="Q48" s="22">
        <v>8.5900000000000004E-2</v>
      </c>
    </row>
    <row r="49" spans="1:17" x14ac:dyDescent="0.3">
      <c r="A49" s="146">
        <v>44829</v>
      </c>
      <c r="B49" s="68">
        <v>121.39</v>
      </c>
      <c r="C49" s="147">
        <v>3585.62</v>
      </c>
      <c r="D49" s="91">
        <f t="shared" si="1"/>
        <v>-3.0121444550974763E-2</v>
      </c>
      <c r="E49" s="91">
        <f t="shared" si="0"/>
        <v>-2.9137096796029494E-2</v>
      </c>
      <c r="F49" s="148">
        <f t="shared" si="2"/>
        <v>6.8395833333333329E-4</v>
      </c>
      <c r="G49" s="143">
        <f t="shared" si="3"/>
        <v>-3.0805402884308095E-2</v>
      </c>
      <c r="H49" s="143">
        <f t="shared" si="4"/>
        <v>-2.9821055129362825E-2</v>
      </c>
      <c r="I49" s="68"/>
      <c r="J49" s="68">
        <v>3.2829999999999999</v>
      </c>
      <c r="N49" s="22" t="s">
        <v>60</v>
      </c>
      <c r="O49" s="22">
        <v>0.7</v>
      </c>
      <c r="P49" s="22">
        <v>0.32</v>
      </c>
      <c r="Q49" s="22">
        <v>0.61</v>
      </c>
    </row>
    <row r="50" spans="1:17" x14ac:dyDescent="0.3">
      <c r="A50" s="146">
        <v>44822</v>
      </c>
      <c r="B50" s="68">
        <v>125.16</v>
      </c>
      <c r="C50" s="147">
        <v>3693.23</v>
      </c>
      <c r="D50" s="91">
        <f t="shared" si="1"/>
        <v>-5.1674496135778125E-2</v>
      </c>
      <c r="E50" s="91">
        <f t="shared" si="0"/>
        <v>-4.6497458259430524E-2</v>
      </c>
      <c r="F50" s="148">
        <f t="shared" si="2"/>
        <v>6.6562499999999998E-4</v>
      </c>
      <c r="G50" s="143">
        <f t="shared" si="3"/>
        <v>-5.2340121135778128E-2</v>
      </c>
      <c r="H50" s="143">
        <f t="shared" si="4"/>
        <v>-4.7163083259430527E-2</v>
      </c>
      <c r="I50" s="68"/>
      <c r="J50" s="68">
        <v>3.1949999999999998</v>
      </c>
      <c r="N50" s="22" t="s">
        <v>61</v>
      </c>
      <c r="O50" s="22">
        <f>T48/(O49*O48)</f>
        <v>0</v>
      </c>
      <c r="P50" s="22">
        <f>V48/(P49*P48)</f>
        <v>0</v>
      </c>
      <c r="Q50" s="22">
        <f>U48/(Q49*Q48)</f>
        <v>0</v>
      </c>
    </row>
    <row r="51" spans="1:17" x14ac:dyDescent="0.3">
      <c r="A51" s="146">
        <v>44815</v>
      </c>
      <c r="B51" s="68">
        <v>131.97999999999999</v>
      </c>
      <c r="C51" s="147">
        <v>3873.33</v>
      </c>
      <c r="D51" s="91">
        <f t="shared" si="1"/>
        <v>-8.2644053659553851E-2</v>
      </c>
      <c r="E51" s="91">
        <f t="shared" si="0"/>
        <v>-4.7704161913378784E-2</v>
      </c>
      <c r="F51" s="148">
        <f t="shared" si="2"/>
        <v>6.597916666666666E-4</v>
      </c>
      <c r="G51" s="143">
        <f t="shared" si="3"/>
        <v>-8.3303845326220524E-2</v>
      </c>
      <c r="H51" s="143">
        <f t="shared" si="4"/>
        <v>-4.836395358004545E-2</v>
      </c>
      <c r="I51" s="68"/>
      <c r="J51" s="68">
        <v>3.1669999999999998</v>
      </c>
      <c r="N51" s="22" t="s">
        <v>42</v>
      </c>
      <c r="O51" s="22">
        <v>112.03</v>
      </c>
      <c r="P51" s="22">
        <v>-6.84</v>
      </c>
      <c r="Q51" s="22">
        <v>78.27</v>
      </c>
    </row>
    <row r="52" spans="1:17" x14ac:dyDescent="0.3">
      <c r="A52" s="146">
        <v>44808</v>
      </c>
      <c r="B52" s="68">
        <v>143.87</v>
      </c>
      <c r="C52" s="147">
        <v>4067.36</v>
      </c>
      <c r="D52" s="91">
        <f t="shared" si="1"/>
        <v>5.4224371656774517E-2</v>
      </c>
      <c r="E52" s="91">
        <f t="shared" si="0"/>
        <v>3.646547374536846E-2</v>
      </c>
      <c r="F52" s="148">
        <f t="shared" si="2"/>
        <v>6.3354166666666669E-4</v>
      </c>
      <c r="G52" s="143">
        <f t="shared" si="3"/>
        <v>5.3590829990107849E-2</v>
      </c>
      <c r="H52" s="143">
        <f t="shared" si="4"/>
        <v>3.5831932078701792E-2</v>
      </c>
      <c r="I52" s="68"/>
      <c r="J52" s="68">
        <v>3.0409999999999999</v>
      </c>
    </row>
    <row r="53" spans="1:17" x14ac:dyDescent="0.3">
      <c r="A53" s="146">
        <v>44801</v>
      </c>
      <c r="B53" s="68">
        <v>136.47</v>
      </c>
      <c r="C53" s="147">
        <v>3924.26</v>
      </c>
      <c r="D53" s="91">
        <f t="shared" si="1"/>
        <v>-0.1607011070110701</v>
      </c>
      <c r="E53" s="91">
        <f t="shared" si="0"/>
        <v>-3.2876091146128439E-2</v>
      </c>
      <c r="F53" s="148">
        <f t="shared" si="2"/>
        <v>6.0604166666666662E-4</v>
      </c>
      <c r="G53" s="143">
        <f t="shared" si="3"/>
        <v>-0.16130714867773677</v>
      </c>
      <c r="H53" s="143">
        <f t="shared" si="4"/>
        <v>-3.3482132812795107E-2</v>
      </c>
      <c r="I53" s="68"/>
      <c r="J53" s="68">
        <v>2.9089999999999998</v>
      </c>
    </row>
    <row r="54" spans="1:17" x14ac:dyDescent="0.3">
      <c r="A54" s="146">
        <v>44794</v>
      </c>
      <c r="B54" s="68">
        <v>162.6</v>
      </c>
      <c r="C54" s="147">
        <v>4057.66</v>
      </c>
      <c r="D54" s="91">
        <f t="shared" si="1"/>
        <v>-8.9024595215418278E-2</v>
      </c>
      <c r="E54" s="91">
        <f t="shared" si="0"/>
        <v>-4.0397495080974677E-2</v>
      </c>
      <c r="F54" s="148">
        <f t="shared" si="2"/>
        <v>5.9125000000000009E-4</v>
      </c>
      <c r="G54" s="143">
        <f t="shared" si="3"/>
        <v>-8.961584521541828E-2</v>
      </c>
      <c r="H54" s="143">
        <f t="shared" si="4"/>
        <v>-4.0988745080974678E-2</v>
      </c>
      <c r="I54" s="68"/>
      <c r="J54" s="68">
        <v>2.8380000000000001</v>
      </c>
    </row>
    <row r="55" spans="1:17" x14ac:dyDescent="0.3">
      <c r="A55" s="146">
        <v>44787</v>
      </c>
      <c r="B55" s="68">
        <v>178.49</v>
      </c>
      <c r="C55" s="147">
        <v>4228.4799999999996</v>
      </c>
      <c r="D55" s="91">
        <f t="shared" si="1"/>
        <v>-4.5967181570367166E-2</v>
      </c>
      <c r="E55" s="91">
        <f t="shared" si="0"/>
        <v>-1.2072006822190784E-2</v>
      </c>
      <c r="F55" s="148">
        <f t="shared" si="2"/>
        <v>5.5958333333333327E-4</v>
      </c>
      <c r="G55" s="143">
        <f t="shared" si="3"/>
        <v>-4.6526764903700502E-2</v>
      </c>
      <c r="H55" s="143">
        <f t="shared" si="4"/>
        <v>-1.2631590155524118E-2</v>
      </c>
      <c r="I55" s="68"/>
      <c r="J55" s="68">
        <v>2.6859999999999999</v>
      </c>
    </row>
    <row r="56" spans="1:17" x14ac:dyDescent="0.3">
      <c r="A56" s="146">
        <v>44780</v>
      </c>
      <c r="B56" s="68">
        <v>187.09</v>
      </c>
      <c r="C56" s="147">
        <v>4280.1499999999996</v>
      </c>
      <c r="D56" s="91">
        <f t="shared" si="1"/>
        <v>-1.4745378903575634E-2</v>
      </c>
      <c r="E56" s="91">
        <f t="shared" si="0"/>
        <v>3.2558218079267842E-2</v>
      </c>
      <c r="F56" s="148">
        <f t="shared" si="2"/>
        <v>5.3395833333333333E-4</v>
      </c>
      <c r="G56" s="143">
        <f t="shared" si="3"/>
        <v>-1.5279337236908969E-2</v>
      </c>
      <c r="H56" s="143">
        <f t="shared" si="4"/>
        <v>3.2024259745934508E-2</v>
      </c>
      <c r="I56" s="68"/>
      <c r="J56" s="68">
        <v>2.5630000000000002</v>
      </c>
    </row>
    <row r="57" spans="1:17" x14ac:dyDescent="0.3">
      <c r="A57" s="146">
        <v>44773</v>
      </c>
      <c r="B57" s="68">
        <v>189.89</v>
      </c>
      <c r="C57" s="147">
        <v>4145.1899999999996</v>
      </c>
      <c r="D57" s="91">
        <f t="shared" si="1"/>
        <v>4.5477068766172968E-2</v>
      </c>
      <c r="E57" s="91">
        <f t="shared" si="0"/>
        <v>3.6074948732411904E-3</v>
      </c>
      <c r="F57" s="148">
        <f t="shared" si="2"/>
        <v>5.2708333333333329E-4</v>
      </c>
      <c r="G57" s="143">
        <f t="shared" si="3"/>
        <v>4.4949985432839637E-2</v>
      </c>
      <c r="H57" s="143">
        <f t="shared" si="4"/>
        <v>3.0804115399078571E-3</v>
      </c>
      <c r="I57" s="68"/>
      <c r="J57" s="68">
        <v>2.5299999999999998</v>
      </c>
    </row>
    <row r="58" spans="1:17" x14ac:dyDescent="0.3">
      <c r="A58" s="146">
        <v>44766</v>
      </c>
      <c r="B58" s="68">
        <v>181.63</v>
      </c>
      <c r="C58" s="147">
        <v>4130.29</v>
      </c>
      <c r="D58" s="91">
        <f t="shared" si="1"/>
        <v>4.8732605808649465E-2</v>
      </c>
      <c r="E58" s="91">
        <f t="shared" si="0"/>
        <v>4.2573385197506974E-2</v>
      </c>
      <c r="F58" s="148">
        <f t="shared" si="2"/>
        <v>4.9437500000000002E-4</v>
      </c>
      <c r="G58" s="143">
        <f t="shared" si="3"/>
        <v>4.8238230808649467E-2</v>
      </c>
      <c r="H58" s="143">
        <f t="shared" si="4"/>
        <v>4.2079010197506976E-2</v>
      </c>
      <c r="I58" s="68"/>
      <c r="J58" s="68">
        <v>2.3730000000000002</v>
      </c>
    </row>
    <row r="59" spans="1:17" x14ac:dyDescent="0.3">
      <c r="A59" s="146">
        <v>44759</v>
      </c>
      <c r="B59" s="68">
        <v>173.19</v>
      </c>
      <c r="C59" s="147">
        <v>3961.63</v>
      </c>
      <c r="D59" s="91">
        <f t="shared" si="1"/>
        <v>9.87818804720213E-2</v>
      </c>
      <c r="E59" s="91">
        <f t="shared" si="0"/>
        <v>2.5489495646051408E-2</v>
      </c>
      <c r="F59" s="148">
        <f t="shared" si="2"/>
        <v>5.0999999999999993E-4</v>
      </c>
      <c r="G59" s="143">
        <f t="shared" si="3"/>
        <v>9.8271880472021303E-2</v>
      </c>
      <c r="H59" s="143">
        <f t="shared" si="4"/>
        <v>2.4979495646051408E-2</v>
      </c>
      <c r="I59" s="68"/>
      <c r="J59" s="68">
        <v>2.448</v>
      </c>
    </row>
    <row r="60" spans="1:17" x14ac:dyDescent="0.3">
      <c r="A60" s="146">
        <v>44752</v>
      </c>
      <c r="B60" s="68">
        <v>157.62</v>
      </c>
      <c r="C60" s="147">
        <v>3863.16</v>
      </c>
      <c r="D60" s="91">
        <f t="shared" si="1"/>
        <v>-4.7985856800100146E-3</v>
      </c>
      <c r="E60" s="91">
        <f t="shared" si="0"/>
        <v>-9.2886561453360272E-3</v>
      </c>
      <c r="F60" s="148">
        <f t="shared" si="2"/>
        <v>4.8645833333333332E-4</v>
      </c>
      <c r="G60" s="143">
        <f t="shared" si="3"/>
        <v>-5.2850440133433482E-3</v>
      </c>
      <c r="H60" s="143">
        <f t="shared" si="4"/>
        <v>-9.7751144786693608E-3</v>
      </c>
      <c r="I60" s="68"/>
      <c r="J60" s="68">
        <v>2.335</v>
      </c>
    </row>
    <row r="61" spans="1:17" x14ac:dyDescent="0.3">
      <c r="A61" s="146">
        <v>44745</v>
      </c>
      <c r="B61" s="68">
        <v>158.38</v>
      </c>
      <c r="C61" s="147">
        <v>3899.38</v>
      </c>
      <c r="D61" s="91">
        <f t="shared" si="1"/>
        <v>9.0546030434483171E-2</v>
      </c>
      <c r="E61" s="91">
        <f t="shared" si="0"/>
        <v>1.9357807038869801E-2</v>
      </c>
      <c r="F61" s="148">
        <f t="shared" si="2"/>
        <v>4.0895833333333339E-4</v>
      </c>
      <c r="G61" s="143">
        <f t="shared" si="3"/>
        <v>9.0137072101149837E-2</v>
      </c>
      <c r="H61" s="143">
        <f t="shared" si="4"/>
        <v>1.8948848705536467E-2</v>
      </c>
      <c r="I61" s="68"/>
      <c r="J61" s="68">
        <v>1.9630000000000001</v>
      </c>
    </row>
    <row r="62" spans="1:17" x14ac:dyDescent="0.3">
      <c r="A62" s="146">
        <v>44738</v>
      </c>
      <c r="B62" s="68">
        <v>145.22999999999999</v>
      </c>
      <c r="C62" s="147">
        <v>3825.33</v>
      </c>
      <c r="D62" s="91">
        <f>B62/B63-1</f>
        <v>-0.15199112460586239</v>
      </c>
      <c r="E62" s="91">
        <f t="shared" si="0"/>
        <v>-2.2089913951336193E-2</v>
      </c>
      <c r="F62" s="148">
        <f t="shared" si="2"/>
        <v>3.5625000000000001E-4</v>
      </c>
      <c r="G62" s="143">
        <f t="shared" si="3"/>
        <v>-0.1523473746058624</v>
      </c>
      <c r="H62" s="143">
        <f t="shared" si="4"/>
        <v>-2.2446163951336192E-2</v>
      </c>
      <c r="I62" s="68"/>
      <c r="J62" s="68">
        <v>1.71</v>
      </c>
    </row>
    <row r="63" spans="1:17" x14ac:dyDescent="0.3">
      <c r="A63" s="146">
        <v>44731</v>
      </c>
      <c r="B63" s="68">
        <v>171.26</v>
      </c>
      <c r="C63" s="147">
        <v>3911.74</v>
      </c>
      <c r="D63" s="91">
        <f t="shared" si="1"/>
        <v>7.8463476070528726E-2</v>
      </c>
      <c r="E63" s="91">
        <f t="shared" si="0"/>
        <v>6.4465391690522456E-2</v>
      </c>
      <c r="F63" s="148">
        <f t="shared" si="2"/>
        <v>3.5145833333333334E-4</v>
      </c>
      <c r="G63" s="143">
        <f t="shared" si="3"/>
        <v>7.8112017737195394E-2</v>
      </c>
      <c r="H63" s="143">
        <f t="shared" si="4"/>
        <v>6.4113933357189123E-2</v>
      </c>
      <c r="I63" s="68"/>
      <c r="J63" s="68">
        <v>1.6870000000000001</v>
      </c>
    </row>
    <row r="64" spans="1:17" x14ac:dyDescent="0.3">
      <c r="A64" s="146">
        <v>44724</v>
      </c>
      <c r="B64" s="68">
        <v>158.80000000000001</v>
      </c>
      <c r="C64" s="147">
        <v>3674.84</v>
      </c>
      <c r="D64" s="91">
        <f t="shared" si="1"/>
        <v>-6.4451514080358208E-2</v>
      </c>
      <c r="E64" s="91">
        <f t="shared" si="0"/>
        <v>-5.7941069405208045E-2</v>
      </c>
      <c r="F64" s="148">
        <f t="shared" si="2"/>
        <v>3.3187499999999998E-4</v>
      </c>
      <c r="G64" s="143">
        <f t="shared" si="3"/>
        <v>-6.4783389080358203E-2</v>
      </c>
      <c r="H64" s="143">
        <f t="shared" si="4"/>
        <v>-5.8272944405208048E-2</v>
      </c>
      <c r="I64" s="68"/>
      <c r="J64" s="68">
        <v>1.593</v>
      </c>
    </row>
    <row r="65" spans="1:10" x14ac:dyDescent="0.3">
      <c r="A65" s="146">
        <v>44717</v>
      </c>
      <c r="B65" s="68">
        <v>169.74</v>
      </c>
      <c r="C65" s="147">
        <v>3900.86</v>
      </c>
      <c r="D65" s="91">
        <f t="shared" si="1"/>
        <v>-9.326923076923066E-2</v>
      </c>
      <c r="E65" s="91">
        <f t="shared" si="0"/>
        <v>-5.054836998057699E-2</v>
      </c>
      <c r="F65" s="148">
        <f t="shared" si="2"/>
        <v>2.8395833333333333E-4</v>
      </c>
      <c r="G65" s="143">
        <f t="shared" si="3"/>
        <v>-9.3553189102563994E-2</v>
      </c>
      <c r="H65" s="143">
        <f t="shared" si="4"/>
        <v>-5.0832328313910324E-2</v>
      </c>
      <c r="I65" s="68"/>
      <c r="J65" s="68">
        <v>1.363</v>
      </c>
    </row>
    <row r="66" spans="1:10" x14ac:dyDescent="0.3">
      <c r="A66" s="146">
        <v>44710</v>
      </c>
      <c r="B66" s="68">
        <v>187.2</v>
      </c>
      <c r="C66" s="147">
        <v>4108.54</v>
      </c>
      <c r="D66" s="91">
        <f t="shared" si="1"/>
        <v>-4.8375950241881238E-3</v>
      </c>
      <c r="E66" s="91">
        <f t="shared" si="1"/>
        <v>-1.1952172072799971E-2</v>
      </c>
      <c r="F66" s="148">
        <f t="shared" si="2"/>
        <v>2.4687500000000002E-4</v>
      </c>
      <c r="G66" s="143">
        <f t="shared" si="3"/>
        <v>-5.0844700241881235E-3</v>
      </c>
      <c r="H66" s="143">
        <f t="shared" si="4"/>
        <v>-1.2199047072799972E-2</v>
      </c>
      <c r="I66" s="68"/>
      <c r="J66" s="68">
        <v>1.1850000000000001</v>
      </c>
    </row>
    <row r="67" spans="1:10" x14ac:dyDescent="0.3">
      <c r="A67" s="146">
        <v>44703</v>
      </c>
      <c r="B67" s="68">
        <v>188.11</v>
      </c>
      <c r="C67" s="147">
        <v>4158.24</v>
      </c>
      <c r="D67" s="91">
        <f t="shared" ref="D67:E130" si="6">B67/B68-1</f>
        <v>0.12681202827363136</v>
      </c>
      <c r="E67" s="91">
        <f t="shared" si="6"/>
        <v>6.5843705784649265E-2</v>
      </c>
      <c r="F67" s="148">
        <f t="shared" ref="F67:F130" si="7">J67/100/12/4</f>
        <v>2.2666666666666668E-4</v>
      </c>
      <c r="G67" s="143">
        <f t="shared" ref="G67:G130" si="8">D67-F67</f>
        <v>0.12658536160696471</v>
      </c>
      <c r="H67" s="143">
        <f t="shared" ref="H67:H130" si="9">E67-F67</f>
        <v>6.5617039117982598E-2</v>
      </c>
      <c r="I67" s="68"/>
      <c r="J67" s="68">
        <v>1.0880000000000001</v>
      </c>
    </row>
    <row r="68" spans="1:10" x14ac:dyDescent="0.3">
      <c r="A68" s="146">
        <v>44696</v>
      </c>
      <c r="B68" s="68">
        <v>166.94</v>
      </c>
      <c r="C68" s="147">
        <v>3901.36</v>
      </c>
      <c r="D68" s="91">
        <f t="shared" si="6"/>
        <v>-5.7155766406867703E-2</v>
      </c>
      <c r="E68" s="91">
        <f t="shared" si="6"/>
        <v>-3.0450633590878406E-2</v>
      </c>
      <c r="F68" s="148">
        <f t="shared" si="7"/>
        <v>2.1541666666666668E-4</v>
      </c>
      <c r="G68" s="143">
        <f t="shared" si="8"/>
        <v>-5.7371183073534372E-2</v>
      </c>
      <c r="H68" s="143">
        <f t="shared" si="9"/>
        <v>-3.0666050257545072E-2</v>
      </c>
      <c r="I68" s="68"/>
      <c r="J68" s="68">
        <v>1.034</v>
      </c>
    </row>
    <row r="69" spans="1:10" x14ac:dyDescent="0.3">
      <c r="A69" s="146">
        <v>44689</v>
      </c>
      <c r="B69" s="68">
        <v>177.06</v>
      </c>
      <c r="C69" s="147">
        <v>4023.89</v>
      </c>
      <c r="D69" s="91">
        <f t="shared" si="6"/>
        <v>-5.1887550200803156E-2</v>
      </c>
      <c r="E69" s="91">
        <f t="shared" si="6"/>
        <v>-2.4118796897660721E-2</v>
      </c>
      <c r="F69" s="148">
        <f t="shared" si="7"/>
        <v>2.0583333333333334E-4</v>
      </c>
      <c r="G69" s="143">
        <f t="shared" si="8"/>
        <v>-5.2093383534136492E-2</v>
      </c>
      <c r="H69" s="143">
        <f t="shared" si="9"/>
        <v>-2.4324630230994054E-2</v>
      </c>
      <c r="I69" s="68"/>
      <c r="J69" s="68">
        <v>0.98799999999999999</v>
      </c>
    </row>
    <row r="70" spans="1:10" x14ac:dyDescent="0.3">
      <c r="A70" s="146">
        <v>44682</v>
      </c>
      <c r="B70" s="68">
        <v>186.75</v>
      </c>
      <c r="C70" s="147">
        <v>4123.34</v>
      </c>
      <c r="D70" s="91">
        <f t="shared" si="6"/>
        <v>6.9013856688413533E-3</v>
      </c>
      <c r="E70" s="91">
        <f t="shared" si="6"/>
        <v>-2.0789316372736844E-3</v>
      </c>
      <c r="F70" s="148">
        <f t="shared" si="7"/>
        <v>1.7666666666666666E-4</v>
      </c>
      <c r="G70" s="143">
        <f t="shared" si="8"/>
        <v>6.7247190021746863E-3</v>
      </c>
      <c r="H70" s="143">
        <f t="shared" si="9"/>
        <v>-2.2555983039403509E-3</v>
      </c>
      <c r="I70" s="68"/>
      <c r="J70" s="68">
        <v>0.84799999999999998</v>
      </c>
    </row>
    <row r="71" spans="1:10" x14ac:dyDescent="0.3">
      <c r="A71" s="146">
        <v>44675</v>
      </c>
      <c r="B71" s="68">
        <v>185.47</v>
      </c>
      <c r="C71" s="147">
        <v>4131.93</v>
      </c>
      <c r="D71" s="91">
        <f t="shared" si="6"/>
        <v>-4.9602869587496823E-2</v>
      </c>
      <c r="E71" s="91">
        <f t="shared" si="6"/>
        <v>-3.2738109172288699E-2</v>
      </c>
      <c r="F71" s="148">
        <f t="shared" si="7"/>
        <v>1.7520833333333331E-4</v>
      </c>
      <c r="G71" s="143">
        <f t="shared" si="8"/>
        <v>-4.9778077920830159E-2</v>
      </c>
      <c r="H71" s="143">
        <f t="shared" si="9"/>
        <v>-3.2913317505622035E-2</v>
      </c>
      <c r="I71" s="68"/>
      <c r="J71" s="68">
        <v>0.84099999999999997</v>
      </c>
    </row>
    <row r="72" spans="1:10" x14ac:dyDescent="0.3">
      <c r="A72" s="146">
        <v>44668</v>
      </c>
      <c r="B72" s="68">
        <v>195.15</v>
      </c>
      <c r="C72" s="147">
        <v>4271.78</v>
      </c>
      <c r="D72" s="91">
        <f t="shared" si="6"/>
        <v>-8.1992661586226423E-2</v>
      </c>
      <c r="E72" s="91">
        <f t="shared" si="6"/>
        <v>-2.7503135963065195E-2</v>
      </c>
      <c r="F72" s="148">
        <f t="shared" si="7"/>
        <v>1.7249999999999999E-4</v>
      </c>
      <c r="G72" s="143">
        <f t="shared" si="8"/>
        <v>-8.2165161586226429E-2</v>
      </c>
      <c r="H72" s="143">
        <f t="shared" si="9"/>
        <v>-2.7675635963065194E-2</v>
      </c>
      <c r="I72" s="68"/>
      <c r="J72" s="68">
        <v>0.82799999999999996</v>
      </c>
    </row>
    <row r="73" spans="1:10" x14ac:dyDescent="0.3">
      <c r="A73" s="146">
        <v>44661</v>
      </c>
      <c r="B73" s="68">
        <v>212.58</v>
      </c>
      <c r="C73" s="147">
        <v>4392.59</v>
      </c>
      <c r="D73" s="91">
        <f t="shared" si="6"/>
        <v>-8.0496561269951084E-2</v>
      </c>
      <c r="E73" s="91">
        <f t="shared" si="6"/>
        <v>-2.1319971124796E-2</v>
      </c>
      <c r="F73" s="148">
        <f t="shared" si="7"/>
        <v>1.6395833333333334E-4</v>
      </c>
      <c r="G73" s="143">
        <f t="shared" si="8"/>
        <v>-8.0660519603284422E-2</v>
      </c>
      <c r="H73" s="143">
        <f t="shared" si="9"/>
        <v>-2.1483929458129332E-2</v>
      </c>
      <c r="I73" s="68"/>
      <c r="J73" s="68">
        <v>0.78700000000000003</v>
      </c>
    </row>
    <row r="74" spans="1:10" x14ac:dyDescent="0.3">
      <c r="A74" s="146">
        <v>44654</v>
      </c>
      <c r="B74" s="68">
        <v>231.19</v>
      </c>
      <c r="C74" s="147">
        <v>4488.28</v>
      </c>
      <c r="D74" s="91">
        <f t="shared" si="6"/>
        <v>-0.13450883498053312</v>
      </c>
      <c r="E74" s="91">
        <f t="shared" si="6"/>
        <v>-1.266647015086253E-2</v>
      </c>
      <c r="F74" s="148">
        <f t="shared" si="7"/>
        <v>1.4541666666666666E-4</v>
      </c>
      <c r="G74" s="143">
        <f t="shared" si="8"/>
        <v>-0.1346542516471998</v>
      </c>
      <c r="H74" s="143">
        <f t="shared" si="9"/>
        <v>-1.2811886817529197E-2</v>
      </c>
      <c r="I74" s="68"/>
      <c r="J74" s="68">
        <v>0.69799999999999995</v>
      </c>
    </row>
    <row r="75" spans="1:10" x14ac:dyDescent="0.3">
      <c r="A75" s="146">
        <v>44647</v>
      </c>
      <c r="B75" s="68">
        <v>267.12</v>
      </c>
      <c r="C75" s="147">
        <v>4545.8599999999997</v>
      </c>
      <c r="D75" s="91">
        <f t="shared" si="6"/>
        <v>-3.5389282103134523E-2</v>
      </c>
      <c r="E75" s="91">
        <f t="shared" si="6"/>
        <v>6.2072973163340706E-4</v>
      </c>
      <c r="F75" s="148">
        <f t="shared" si="7"/>
        <v>1.1E-4</v>
      </c>
      <c r="G75" s="143">
        <f t="shared" si="8"/>
        <v>-3.5499282103134522E-2</v>
      </c>
      <c r="H75" s="143">
        <f t="shared" si="9"/>
        <v>5.1072973163340709E-4</v>
      </c>
      <c r="I75" s="68"/>
      <c r="J75" s="68">
        <v>0.52800000000000002</v>
      </c>
    </row>
    <row r="76" spans="1:10" x14ac:dyDescent="0.3">
      <c r="A76" s="146">
        <v>44640</v>
      </c>
      <c r="B76" s="68">
        <v>276.92</v>
      </c>
      <c r="C76" s="147">
        <v>4543.04</v>
      </c>
      <c r="D76" s="91">
        <f t="shared" si="6"/>
        <v>4.6837787774543616E-2</v>
      </c>
      <c r="E76" s="91">
        <f t="shared" si="6"/>
        <v>1.7913597978082452E-2</v>
      </c>
      <c r="F76" s="148">
        <f t="shared" si="7"/>
        <v>1.1208333333333334E-4</v>
      </c>
      <c r="G76" s="143">
        <f t="shared" si="8"/>
        <v>4.6725704441210283E-2</v>
      </c>
      <c r="H76" s="143">
        <f t="shared" si="9"/>
        <v>1.780151464474912E-2</v>
      </c>
      <c r="I76" s="68"/>
      <c r="J76" s="68">
        <v>0.53800000000000003</v>
      </c>
    </row>
    <row r="77" spans="1:10" x14ac:dyDescent="0.3">
      <c r="A77" s="146">
        <v>44633</v>
      </c>
      <c r="B77" s="68">
        <v>264.52999999999997</v>
      </c>
      <c r="C77" s="147">
        <v>4463.09</v>
      </c>
      <c r="D77" s="91">
        <f t="shared" si="6"/>
        <v>0.19696832579185508</v>
      </c>
      <c r="E77" s="91">
        <f t="shared" si="6"/>
        <v>6.1551122538537673E-2</v>
      </c>
      <c r="F77" s="148">
        <f t="shared" si="7"/>
        <v>8.6249999999999996E-5</v>
      </c>
      <c r="G77" s="143">
        <f t="shared" si="8"/>
        <v>0.19688207579185507</v>
      </c>
      <c r="H77" s="143">
        <f t="shared" si="9"/>
        <v>6.146487253853767E-2</v>
      </c>
      <c r="I77" s="68"/>
      <c r="J77" s="68">
        <v>0.41399999999999998</v>
      </c>
    </row>
    <row r="78" spans="1:10" x14ac:dyDescent="0.3">
      <c r="A78" s="146">
        <v>44626</v>
      </c>
      <c r="B78" s="68">
        <v>221</v>
      </c>
      <c r="C78" s="147">
        <v>4204.3100000000004</v>
      </c>
      <c r="D78" s="91">
        <f t="shared" si="6"/>
        <v>-3.6449250087199236E-2</v>
      </c>
      <c r="E78" s="91">
        <f t="shared" si="6"/>
        <v>-2.8774252865066297E-2</v>
      </c>
      <c r="F78" s="148">
        <f t="shared" si="7"/>
        <v>8.25E-5</v>
      </c>
      <c r="G78" s="143">
        <f t="shared" si="8"/>
        <v>-3.6531750087199236E-2</v>
      </c>
      <c r="H78" s="143">
        <f t="shared" si="9"/>
        <v>-2.8856752865066296E-2</v>
      </c>
      <c r="I78" s="68"/>
      <c r="J78" s="68">
        <v>0.39600000000000002</v>
      </c>
    </row>
    <row r="79" spans="1:10" x14ac:dyDescent="0.3">
      <c r="A79" s="146">
        <v>44619</v>
      </c>
      <c r="B79" s="68">
        <v>229.36</v>
      </c>
      <c r="C79" s="147">
        <v>4328.87</v>
      </c>
      <c r="D79" s="91">
        <f t="shared" si="6"/>
        <v>-5.0544355673303731E-2</v>
      </c>
      <c r="E79" s="91">
        <f t="shared" si="6"/>
        <v>-1.2714898896597604E-2</v>
      </c>
      <c r="F79" s="148">
        <f t="shared" si="7"/>
        <v>6.9791666666666665E-5</v>
      </c>
      <c r="G79" s="143">
        <f t="shared" si="8"/>
        <v>-5.0614147339970397E-2</v>
      </c>
      <c r="H79" s="143">
        <f t="shared" si="9"/>
        <v>-1.278469056326427E-2</v>
      </c>
      <c r="I79" s="68"/>
      <c r="J79" s="68">
        <v>0.33500000000000002</v>
      </c>
    </row>
    <row r="80" spans="1:10" x14ac:dyDescent="0.3">
      <c r="A80" s="146">
        <v>44612</v>
      </c>
      <c r="B80" s="68">
        <v>241.57</v>
      </c>
      <c r="C80" s="147">
        <v>4384.62</v>
      </c>
      <c r="D80" s="91">
        <f t="shared" si="6"/>
        <v>2.1783267067084111E-2</v>
      </c>
      <c r="E80" s="91">
        <f t="shared" si="6"/>
        <v>8.2205262516470423E-3</v>
      </c>
      <c r="F80" s="148">
        <f t="shared" si="7"/>
        <v>7.2499999999999987E-5</v>
      </c>
      <c r="G80" s="143">
        <f t="shared" si="8"/>
        <v>2.1710767067084111E-2</v>
      </c>
      <c r="H80" s="143">
        <f t="shared" si="9"/>
        <v>8.1480262516470427E-3</v>
      </c>
      <c r="I80" s="68"/>
      <c r="J80" s="68">
        <v>0.34799999999999998</v>
      </c>
    </row>
    <row r="81" spans="1:10" x14ac:dyDescent="0.3">
      <c r="A81" s="146">
        <v>44605</v>
      </c>
      <c r="B81" s="68">
        <v>236.42</v>
      </c>
      <c r="C81" s="147">
        <v>4348.87</v>
      </c>
      <c r="D81" s="91">
        <f t="shared" si="6"/>
        <v>-1.2818906843709676E-2</v>
      </c>
      <c r="E81" s="91">
        <f t="shared" si="6"/>
        <v>-1.5789926312168578E-2</v>
      </c>
      <c r="F81" s="148">
        <f t="shared" si="7"/>
        <v>7.4583333333333335E-5</v>
      </c>
      <c r="G81" s="143">
        <f t="shared" si="8"/>
        <v>-1.2893490177043009E-2</v>
      </c>
      <c r="H81" s="143">
        <f t="shared" si="9"/>
        <v>-1.5864509645501911E-2</v>
      </c>
      <c r="I81" s="68"/>
      <c r="J81" s="68">
        <v>0.35799999999999998</v>
      </c>
    </row>
    <row r="82" spans="1:10" x14ac:dyDescent="0.3">
      <c r="A82" s="146">
        <v>44598</v>
      </c>
      <c r="B82" s="68">
        <v>239.49</v>
      </c>
      <c r="C82" s="147">
        <v>4418.6400000000003</v>
      </c>
      <c r="D82" s="91">
        <f t="shared" si="6"/>
        <v>-1.5214441383280541E-2</v>
      </c>
      <c r="E82" s="91">
        <f t="shared" si="6"/>
        <v>-1.8197816262048527E-2</v>
      </c>
      <c r="F82" s="148">
        <f t="shared" si="7"/>
        <v>7.7708333333333329E-5</v>
      </c>
      <c r="G82" s="143">
        <f t="shared" si="8"/>
        <v>-1.5292149716613876E-2</v>
      </c>
      <c r="H82" s="143">
        <f t="shared" si="9"/>
        <v>-1.827552459538186E-2</v>
      </c>
      <c r="I82" s="68"/>
      <c r="J82" s="68">
        <v>0.373</v>
      </c>
    </row>
    <row r="83" spans="1:10" x14ac:dyDescent="0.3">
      <c r="A83" s="146">
        <v>44591</v>
      </c>
      <c r="B83" s="68">
        <v>243.19</v>
      </c>
      <c r="C83" s="147">
        <v>4500.54</v>
      </c>
      <c r="D83" s="91">
        <f t="shared" si="6"/>
        <v>6.4754816112084113E-2</v>
      </c>
      <c r="E83" s="91">
        <f t="shared" si="6"/>
        <v>1.5499170775184146E-2</v>
      </c>
      <c r="F83" s="148">
        <f t="shared" si="7"/>
        <v>4.958333333333333E-5</v>
      </c>
      <c r="G83" s="143">
        <f t="shared" si="8"/>
        <v>6.4705232778750774E-2</v>
      </c>
      <c r="H83" s="143">
        <f t="shared" si="9"/>
        <v>1.5449587441850812E-2</v>
      </c>
      <c r="I83" s="68"/>
      <c r="J83" s="68">
        <v>0.23799999999999999</v>
      </c>
    </row>
    <row r="84" spans="1:10" x14ac:dyDescent="0.3">
      <c r="A84" s="146">
        <v>44584</v>
      </c>
      <c r="B84" s="68">
        <v>228.4</v>
      </c>
      <c r="C84" s="147">
        <v>4431.8500000000004</v>
      </c>
      <c r="D84" s="91">
        <f t="shared" si="6"/>
        <v>-2.2845897150680305E-2</v>
      </c>
      <c r="E84" s="91">
        <f t="shared" si="6"/>
        <v>7.7127193929871218E-3</v>
      </c>
      <c r="F84" s="148">
        <f t="shared" si="7"/>
        <v>3.9583333333333331E-5</v>
      </c>
      <c r="G84" s="143">
        <f t="shared" si="8"/>
        <v>-2.2885480484013638E-2</v>
      </c>
      <c r="H84" s="143">
        <f t="shared" si="9"/>
        <v>7.6731360596537885E-3</v>
      </c>
      <c r="I84" s="68"/>
      <c r="J84" s="68">
        <v>0.19</v>
      </c>
    </row>
    <row r="85" spans="1:10" x14ac:dyDescent="0.3">
      <c r="A85" s="146">
        <v>44577</v>
      </c>
      <c r="B85" s="68">
        <v>233.74</v>
      </c>
      <c r="C85" s="147">
        <v>4397.93</v>
      </c>
      <c r="D85" s="91">
        <f t="shared" si="6"/>
        <v>-0.13243263306361819</v>
      </c>
      <c r="E85" s="91">
        <f t="shared" si="6"/>
        <v>-5.6815038013232289E-2</v>
      </c>
      <c r="F85" s="148">
        <f t="shared" si="7"/>
        <v>3.5416666666666669E-5</v>
      </c>
      <c r="G85" s="143">
        <f t="shared" si="8"/>
        <v>-0.13246804973028486</v>
      </c>
      <c r="H85" s="143">
        <f t="shared" si="9"/>
        <v>-5.6850454679898958E-2</v>
      </c>
      <c r="I85" s="68"/>
      <c r="J85" s="68">
        <v>0.17</v>
      </c>
    </row>
    <row r="86" spans="1:10" x14ac:dyDescent="0.3">
      <c r="A86" s="146">
        <v>44570</v>
      </c>
      <c r="B86" s="68">
        <v>269.42</v>
      </c>
      <c r="C86" s="147">
        <v>4662.8500000000004</v>
      </c>
      <c r="D86" s="91">
        <f t="shared" si="6"/>
        <v>-1.119389290564099E-2</v>
      </c>
      <c r="E86" s="91">
        <f t="shared" si="6"/>
        <v>-3.0297069501520335E-3</v>
      </c>
      <c r="F86" s="148">
        <f t="shared" si="7"/>
        <v>2.6875000000000003E-5</v>
      </c>
      <c r="G86" s="143">
        <f t="shared" si="8"/>
        <v>-1.1220767905640991E-2</v>
      </c>
      <c r="H86" s="143">
        <f t="shared" si="9"/>
        <v>-3.0565819501520335E-3</v>
      </c>
      <c r="I86" s="68"/>
      <c r="J86" s="68">
        <v>0.129</v>
      </c>
    </row>
    <row r="87" spans="1:10" x14ac:dyDescent="0.3">
      <c r="A87" s="146">
        <v>44563</v>
      </c>
      <c r="B87" s="68">
        <v>272.47000000000003</v>
      </c>
      <c r="C87" s="147">
        <v>4677.0200000000004</v>
      </c>
      <c r="D87" s="91">
        <f t="shared" si="6"/>
        <v>-7.3577913025738573E-2</v>
      </c>
      <c r="E87" s="91">
        <f t="shared" si="6"/>
        <v>-1.8706805030443641E-2</v>
      </c>
      <c r="F87" s="148">
        <f t="shared" si="7"/>
        <v>2.0000000000000002E-5</v>
      </c>
      <c r="G87" s="143">
        <f t="shared" si="8"/>
        <v>-7.3597913025738579E-2</v>
      </c>
      <c r="H87" s="143">
        <f t="shared" si="9"/>
        <v>-1.872680503044364E-2</v>
      </c>
      <c r="I87" s="68"/>
      <c r="J87" s="68">
        <v>9.6000000000000002E-2</v>
      </c>
    </row>
    <row r="88" spans="1:10" x14ac:dyDescent="0.3">
      <c r="A88" s="146">
        <v>44556</v>
      </c>
      <c r="B88" s="68">
        <v>294.11</v>
      </c>
      <c r="C88" s="147">
        <v>4766.18</v>
      </c>
      <c r="D88" s="91">
        <f t="shared" si="6"/>
        <v>-7.7260458839405466E-3</v>
      </c>
      <c r="E88" s="91">
        <f t="shared" si="6"/>
        <v>8.5488533109878695E-3</v>
      </c>
      <c r="F88" s="148">
        <f t="shared" si="7"/>
        <v>1.1041666666666666E-5</v>
      </c>
      <c r="G88" s="143">
        <f t="shared" si="8"/>
        <v>-7.7370875506072136E-3</v>
      </c>
      <c r="H88" s="143">
        <f t="shared" si="9"/>
        <v>8.5378116443212033E-3</v>
      </c>
      <c r="I88" s="68"/>
      <c r="J88" s="68">
        <v>5.2999999999999999E-2</v>
      </c>
    </row>
    <row r="89" spans="1:10" x14ac:dyDescent="0.3">
      <c r="A89" s="146">
        <v>44549</v>
      </c>
      <c r="B89" s="68">
        <v>296.39999999999998</v>
      </c>
      <c r="C89" s="147">
        <v>4725.78</v>
      </c>
      <c r="D89" s="91">
        <f t="shared" si="6"/>
        <v>6.6148699687061496E-2</v>
      </c>
      <c r="E89" s="91">
        <f t="shared" si="6"/>
        <v>2.2754423629626874E-2</v>
      </c>
      <c r="F89" s="148">
        <f t="shared" si="7"/>
        <v>1.4791666666666664E-5</v>
      </c>
      <c r="G89" s="143">
        <f t="shared" si="8"/>
        <v>6.613390802039483E-2</v>
      </c>
      <c r="H89" s="143">
        <f t="shared" si="9"/>
        <v>2.2739631962960208E-2</v>
      </c>
      <c r="I89" s="68"/>
      <c r="J89" s="68">
        <v>7.0999999999999994E-2</v>
      </c>
    </row>
    <row r="90" spans="1:10" x14ac:dyDescent="0.3">
      <c r="A90" s="146">
        <v>44542</v>
      </c>
      <c r="B90" s="68">
        <v>278.01</v>
      </c>
      <c r="C90" s="147">
        <v>4620.6400000000003</v>
      </c>
      <c r="D90" s="91">
        <f t="shared" si="6"/>
        <v>-7.9376117623683795E-2</v>
      </c>
      <c r="E90" s="91">
        <f t="shared" si="6"/>
        <v>-1.9392956736176914E-2</v>
      </c>
      <c r="F90" s="148">
        <f t="shared" si="7"/>
        <v>1.0624999999999999E-5</v>
      </c>
      <c r="G90" s="143">
        <f t="shared" si="8"/>
        <v>-7.9386742623683795E-2</v>
      </c>
      <c r="H90" s="143">
        <f t="shared" si="9"/>
        <v>-1.9403581736176914E-2</v>
      </c>
      <c r="I90" s="68"/>
      <c r="J90" s="68">
        <v>5.0999999999999997E-2</v>
      </c>
    </row>
    <row r="91" spans="1:10" x14ac:dyDescent="0.3">
      <c r="A91" s="146">
        <v>44535</v>
      </c>
      <c r="B91" s="68">
        <v>301.98</v>
      </c>
      <c r="C91" s="147">
        <v>4712.0200000000004</v>
      </c>
      <c r="D91" s="91">
        <f t="shared" si="6"/>
        <v>-1.6127455771674293E-2</v>
      </c>
      <c r="E91" s="91">
        <f t="shared" si="6"/>
        <v>3.8248909865305825E-2</v>
      </c>
      <c r="F91" s="148">
        <f t="shared" si="7"/>
        <v>1.3125000000000001E-5</v>
      </c>
      <c r="G91" s="143">
        <f t="shared" si="8"/>
        <v>-1.6140580771674292E-2</v>
      </c>
      <c r="H91" s="143">
        <f t="shared" si="9"/>
        <v>3.8235784865305822E-2</v>
      </c>
      <c r="I91" s="68"/>
      <c r="J91" s="68">
        <v>6.3E-2</v>
      </c>
    </row>
    <row r="92" spans="1:10" x14ac:dyDescent="0.3">
      <c r="A92" s="146">
        <v>44528</v>
      </c>
      <c r="B92" s="68">
        <v>306.93</v>
      </c>
      <c r="C92" s="147">
        <v>4538.43</v>
      </c>
      <c r="D92" s="91">
        <f t="shared" si="6"/>
        <v>-2.5711836967907686E-2</v>
      </c>
      <c r="E92" s="91">
        <f t="shared" si="6"/>
        <v>-1.2229520613238898E-2</v>
      </c>
      <c r="F92" s="148">
        <f t="shared" si="7"/>
        <v>1.1041666666666666E-5</v>
      </c>
      <c r="G92" s="143">
        <f t="shared" si="8"/>
        <v>-2.5722878634574353E-2</v>
      </c>
      <c r="H92" s="143">
        <f t="shared" si="9"/>
        <v>-1.2240562279905564E-2</v>
      </c>
      <c r="I92" s="68"/>
      <c r="J92" s="68">
        <v>5.2999999999999999E-2</v>
      </c>
    </row>
    <row r="93" spans="1:10" x14ac:dyDescent="0.3">
      <c r="A93" s="146">
        <v>44521</v>
      </c>
      <c r="B93" s="68">
        <v>315.02999999999997</v>
      </c>
      <c r="C93" s="147">
        <v>4594.62</v>
      </c>
      <c r="D93" s="91">
        <f t="shared" si="6"/>
        <v>-4.4929513415188915E-2</v>
      </c>
      <c r="E93" s="91">
        <f t="shared" si="6"/>
        <v>-2.1996781581792968E-2</v>
      </c>
      <c r="F93" s="148">
        <f t="shared" si="7"/>
        <v>1.1041666666666666E-5</v>
      </c>
      <c r="G93" s="143">
        <f t="shared" si="8"/>
        <v>-4.4940555081855585E-2</v>
      </c>
      <c r="H93" s="143">
        <f t="shared" si="9"/>
        <v>-2.2007823248459634E-2</v>
      </c>
      <c r="I93" s="68"/>
      <c r="J93" s="68">
        <v>5.2999999999999999E-2</v>
      </c>
    </row>
    <row r="94" spans="1:10" x14ac:dyDescent="0.3">
      <c r="A94" s="146">
        <v>44514</v>
      </c>
      <c r="B94" s="68">
        <v>329.85</v>
      </c>
      <c r="C94" s="147">
        <v>4697.96</v>
      </c>
      <c r="D94" s="91">
        <f t="shared" si="6"/>
        <v>8.538993089832192E-2</v>
      </c>
      <c r="E94" s="91">
        <f t="shared" si="6"/>
        <v>3.2266675208472151E-3</v>
      </c>
      <c r="F94" s="148">
        <f t="shared" si="7"/>
        <v>1.0624999999999999E-5</v>
      </c>
      <c r="G94" s="143">
        <f t="shared" si="8"/>
        <v>8.5379305898321919E-2</v>
      </c>
      <c r="H94" s="143">
        <f t="shared" si="9"/>
        <v>3.2160425208472153E-3</v>
      </c>
      <c r="I94" s="68"/>
      <c r="J94" s="68">
        <v>5.0999999999999997E-2</v>
      </c>
    </row>
    <row r="95" spans="1:10" x14ac:dyDescent="0.3">
      <c r="A95" s="146">
        <v>44507</v>
      </c>
      <c r="B95" s="68">
        <v>303.89999999999998</v>
      </c>
      <c r="C95" s="147">
        <v>4682.8500000000004</v>
      </c>
      <c r="D95" s="91">
        <f t="shared" si="6"/>
        <v>2.1443936542081099E-2</v>
      </c>
      <c r="E95" s="91">
        <f t="shared" si="6"/>
        <v>-3.1250465670255023E-3</v>
      </c>
      <c r="F95" s="148">
        <f t="shared" si="7"/>
        <v>1.1041666666666666E-5</v>
      </c>
      <c r="G95" s="143">
        <f t="shared" si="8"/>
        <v>2.1432894875414433E-2</v>
      </c>
      <c r="H95" s="143">
        <f t="shared" si="9"/>
        <v>-3.1360882336921689E-3</v>
      </c>
      <c r="I95" s="68"/>
      <c r="J95" s="68">
        <v>5.2999999999999999E-2</v>
      </c>
    </row>
    <row r="96" spans="1:10" x14ac:dyDescent="0.3">
      <c r="A96" s="146">
        <v>44500</v>
      </c>
      <c r="B96" s="68">
        <v>297.52</v>
      </c>
      <c r="C96" s="147">
        <v>4697.53</v>
      </c>
      <c r="D96" s="91">
        <f t="shared" si="6"/>
        <v>0.16368756600305079</v>
      </c>
      <c r="E96" s="91">
        <f t="shared" si="6"/>
        <v>2.0009206623557541E-2</v>
      </c>
      <c r="F96" s="148">
        <f t="shared" si="7"/>
        <v>9.5833333333333336E-6</v>
      </c>
      <c r="G96" s="143">
        <f t="shared" si="8"/>
        <v>0.16367798266971745</v>
      </c>
      <c r="H96" s="143">
        <f t="shared" si="9"/>
        <v>1.9999623290224207E-2</v>
      </c>
      <c r="I96" s="68"/>
      <c r="J96" s="68">
        <v>4.5999999999999999E-2</v>
      </c>
    </row>
    <row r="97" spans="1:10" x14ac:dyDescent="0.3">
      <c r="A97" s="146">
        <v>44493</v>
      </c>
      <c r="B97" s="68">
        <v>255.67</v>
      </c>
      <c r="C97" s="147">
        <v>4605.38</v>
      </c>
      <c r="D97" s="91">
        <f t="shared" si="6"/>
        <v>0.12501100061603454</v>
      </c>
      <c r="E97" s="91">
        <f t="shared" si="6"/>
        <v>1.3307223481264785E-2</v>
      </c>
      <c r="F97" s="148">
        <f t="shared" si="7"/>
        <v>1.2083333333333333E-5</v>
      </c>
      <c r="G97" s="143">
        <f t="shared" si="8"/>
        <v>0.12499891728270121</v>
      </c>
      <c r="H97" s="143">
        <f t="shared" si="9"/>
        <v>1.3295140147931452E-2</v>
      </c>
      <c r="I97" s="68"/>
      <c r="J97" s="68">
        <v>5.8000000000000003E-2</v>
      </c>
    </row>
    <row r="98" spans="1:10" x14ac:dyDescent="0.3">
      <c r="A98" s="146">
        <v>44486</v>
      </c>
      <c r="B98" s="68">
        <v>227.26</v>
      </c>
      <c r="C98" s="147">
        <v>4544.8999999999996</v>
      </c>
      <c r="D98" s="91">
        <f t="shared" si="6"/>
        <v>3.9520629402616247E-2</v>
      </c>
      <c r="E98" s="91">
        <f t="shared" si="6"/>
        <v>1.6444624354504223E-2</v>
      </c>
      <c r="F98" s="148">
        <f t="shared" si="7"/>
        <v>1.2708333333333333E-5</v>
      </c>
      <c r="G98" s="143">
        <f t="shared" si="8"/>
        <v>3.9507921069282914E-2</v>
      </c>
      <c r="H98" s="143">
        <f t="shared" si="9"/>
        <v>1.6431916021170889E-2</v>
      </c>
      <c r="I98" s="68"/>
      <c r="J98" s="68">
        <v>6.0999999999999999E-2</v>
      </c>
    </row>
    <row r="99" spans="1:10" x14ac:dyDescent="0.3">
      <c r="A99" s="146">
        <v>44479</v>
      </c>
      <c r="B99" s="68">
        <v>218.62</v>
      </c>
      <c r="C99" s="147">
        <v>4471.37</v>
      </c>
      <c r="D99" s="91">
        <f t="shared" si="6"/>
        <v>4.9493543276847074E-2</v>
      </c>
      <c r="E99" s="91">
        <f t="shared" si="6"/>
        <v>1.8219868104641934E-2</v>
      </c>
      <c r="F99" s="148">
        <f t="shared" si="7"/>
        <v>1.0000000000000001E-5</v>
      </c>
      <c r="G99" s="143">
        <f t="shared" si="8"/>
        <v>4.9483543276847071E-2</v>
      </c>
      <c r="H99" s="143">
        <f t="shared" si="9"/>
        <v>1.8209868104641935E-2</v>
      </c>
      <c r="I99" s="68"/>
      <c r="J99" s="68">
        <v>4.8000000000000001E-2</v>
      </c>
    </row>
    <row r="100" spans="1:10" x14ac:dyDescent="0.3">
      <c r="A100" s="146">
        <v>44472</v>
      </c>
      <c r="B100" s="68">
        <v>208.31</v>
      </c>
      <c r="C100" s="147">
        <v>4391.3599999999997</v>
      </c>
      <c r="D100" s="91">
        <f t="shared" si="6"/>
        <v>4.2908109150516793E-3</v>
      </c>
      <c r="E100" s="91">
        <f t="shared" si="6"/>
        <v>7.8745940487254806E-3</v>
      </c>
      <c r="F100" s="148">
        <f t="shared" si="7"/>
        <v>1.0624999999999999E-5</v>
      </c>
      <c r="G100" s="143">
        <f t="shared" si="8"/>
        <v>4.2801859150516791E-3</v>
      </c>
      <c r="H100" s="143">
        <f t="shared" si="9"/>
        <v>7.8639690487254804E-3</v>
      </c>
      <c r="I100" s="68"/>
      <c r="J100" s="68">
        <v>5.0999999999999997E-2</v>
      </c>
    </row>
    <row r="101" spans="1:10" x14ac:dyDescent="0.3">
      <c r="A101" s="146">
        <v>44465</v>
      </c>
      <c r="B101" s="68">
        <v>207.42</v>
      </c>
      <c r="C101" s="147">
        <v>4357.05</v>
      </c>
      <c r="D101" s="91">
        <f t="shared" si="6"/>
        <v>-6.0640369548480622E-2</v>
      </c>
      <c r="E101" s="91">
        <f t="shared" si="6"/>
        <v>-2.2091895822672125E-2</v>
      </c>
      <c r="F101" s="148">
        <f t="shared" si="7"/>
        <v>7.9166666666666665E-6</v>
      </c>
      <c r="G101" s="143">
        <f t="shared" si="8"/>
        <v>-6.0648286215147292E-2</v>
      </c>
      <c r="H101" s="143">
        <f t="shared" si="9"/>
        <v>-2.2099812489338792E-2</v>
      </c>
      <c r="I101" s="68"/>
      <c r="J101" s="68">
        <v>3.7999999999999999E-2</v>
      </c>
    </row>
    <row r="102" spans="1:10" x14ac:dyDescent="0.3">
      <c r="A102" s="146">
        <v>44458</v>
      </c>
      <c r="B102" s="68">
        <v>220.81</v>
      </c>
      <c r="C102" s="147">
        <v>4455.4799999999996</v>
      </c>
      <c r="D102" s="91">
        <f t="shared" si="6"/>
        <v>8.2648401826483919E-3</v>
      </c>
      <c r="E102" s="91">
        <f t="shared" si="6"/>
        <v>5.0733252274424157E-3</v>
      </c>
      <c r="F102" s="148">
        <f t="shared" si="7"/>
        <v>7.2916666666666674E-6</v>
      </c>
      <c r="G102" s="143">
        <f t="shared" si="8"/>
        <v>8.2575485159817261E-3</v>
      </c>
      <c r="H102" s="143">
        <f t="shared" si="9"/>
        <v>5.0660335607757489E-3</v>
      </c>
      <c r="I102" s="68"/>
      <c r="J102" s="68">
        <v>3.5000000000000003E-2</v>
      </c>
    </row>
    <row r="103" spans="1:10" x14ac:dyDescent="0.3">
      <c r="A103" s="146">
        <v>44451</v>
      </c>
      <c r="B103" s="68">
        <v>219</v>
      </c>
      <c r="C103" s="147">
        <v>4432.99</v>
      </c>
      <c r="D103" s="91">
        <f t="shared" si="6"/>
        <v>-2.5714031497464207E-2</v>
      </c>
      <c r="E103" s="91">
        <f t="shared" si="6"/>
        <v>-5.7394955344527432E-3</v>
      </c>
      <c r="F103" s="148">
        <f t="shared" si="7"/>
        <v>7.9166666666666665E-6</v>
      </c>
      <c r="G103" s="143">
        <f t="shared" si="8"/>
        <v>-2.5721948164130874E-2</v>
      </c>
      <c r="H103" s="143">
        <f t="shared" si="9"/>
        <v>-5.7474122011194097E-3</v>
      </c>
      <c r="I103" s="68"/>
      <c r="J103" s="68">
        <v>3.7999999999999999E-2</v>
      </c>
    </row>
    <row r="104" spans="1:10" x14ac:dyDescent="0.3">
      <c r="A104" s="146">
        <v>44444</v>
      </c>
      <c r="B104" s="68">
        <v>224.78</v>
      </c>
      <c r="C104" s="147">
        <v>4458.58</v>
      </c>
      <c r="D104" s="91">
        <f t="shared" si="6"/>
        <v>-1.5978636781508571E-2</v>
      </c>
      <c r="E104" s="91">
        <f t="shared" si="6"/>
        <v>-1.6944369111638879E-2</v>
      </c>
      <c r="F104" s="148">
        <f t="shared" si="7"/>
        <v>1.0000000000000001E-5</v>
      </c>
      <c r="G104" s="143">
        <f t="shared" si="8"/>
        <v>-1.598863678150857E-2</v>
      </c>
      <c r="H104" s="143">
        <f t="shared" si="9"/>
        <v>-1.6954369111638879E-2</v>
      </c>
      <c r="I104" s="68"/>
      <c r="J104" s="68">
        <v>4.8000000000000001E-2</v>
      </c>
    </row>
    <row r="105" spans="1:10" x14ac:dyDescent="0.3">
      <c r="A105" s="146">
        <v>44437</v>
      </c>
      <c r="B105" s="68">
        <v>228.43</v>
      </c>
      <c r="C105" s="147">
        <v>4535.43</v>
      </c>
      <c r="D105" s="91">
        <f t="shared" si="6"/>
        <v>9.1447252164693626E-3</v>
      </c>
      <c r="E105" s="91">
        <f t="shared" si="6"/>
        <v>5.7790777869193288E-3</v>
      </c>
      <c r="F105" s="148">
        <f t="shared" si="7"/>
        <v>9.5833333333333336E-6</v>
      </c>
      <c r="G105" s="143">
        <f t="shared" si="8"/>
        <v>9.135141883136029E-3</v>
      </c>
      <c r="H105" s="143">
        <f t="shared" si="9"/>
        <v>5.7694944535859952E-3</v>
      </c>
      <c r="I105" s="68"/>
      <c r="J105" s="68">
        <v>4.5999999999999999E-2</v>
      </c>
    </row>
    <row r="106" spans="1:10" x14ac:dyDescent="0.3">
      <c r="A106" s="146">
        <v>44430</v>
      </c>
      <c r="B106" s="68">
        <v>226.36</v>
      </c>
      <c r="C106" s="147">
        <v>4509.37</v>
      </c>
      <c r="D106" s="91">
        <f t="shared" si="6"/>
        <v>8.7432744043043797E-2</v>
      </c>
      <c r="E106" s="91">
        <f t="shared" si="6"/>
        <v>1.5242014827756112E-2</v>
      </c>
      <c r="F106" s="148">
        <f t="shared" si="7"/>
        <v>1.1041666666666666E-5</v>
      </c>
      <c r="G106" s="143">
        <f t="shared" si="8"/>
        <v>8.7421702376377128E-2</v>
      </c>
      <c r="H106" s="143">
        <f t="shared" si="9"/>
        <v>1.5230973161089446E-2</v>
      </c>
      <c r="I106" s="68"/>
      <c r="J106" s="68">
        <v>5.2999999999999999E-2</v>
      </c>
    </row>
    <row r="107" spans="1:10" x14ac:dyDescent="0.3">
      <c r="A107" s="146">
        <v>44423</v>
      </c>
      <c r="B107" s="68">
        <v>208.16</v>
      </c>
      <c r="C107" s="147">
        <v>4441.67</v>
      </c>
      <c r="D107" s="91">
        <f t="shared" si="6"/>
        <v>3.1107588666534625E-2</v>
      </c>
      <c r="E107" s="91">
        <f t="shared" si="6"/>
        <v>-5.8930170098477896E-3</v>
      </c>
      <c r="F107" s="148">
        <f t="shared" si="7"/>
        <v>1.1041666666666666E-5</v>
      </c>
      <c r="G107" s="143">
        <f t="shared" si="8"/>
        <v>3.1096546999867958E-2</v>
      </c>
      <c r="H107" s="143">
        <f t="shared" si="9"/>
        <v>-5.9040586765144567E-3</v>
      </c>
      <c r="I107" s="68"/>
      <c r="J107" s="68">
        <v>5.2999999999999999E-2</v>
      </c>
    </row>
    <row r="108" spans="1:10" x14ac:dyDescent="0.3">
      <c r="A108" s="146">
        <v>44416</v>
      </c>
      <c r="B108" s="68">
        <v>201.88</v>
      </c>
      <c r="C108" s="147">
        <v>4468</v>
      </c>
      <c r="D108" s="91">
        <f t="shared" si="6"/>
        <v>-8.7400569576745468E-3</v>
      </c>
      <c r="E108" s="91">
        <f t="shared" si="6"/>
        <v>7.0956515467077708E-3</v>
      </c>
      <c r="F108" s="148">
        <f t="shared" si="7"/>
        <v>1.1041666666666666E-5</v>
      </c>
      <c r="G108" s="143">
        <f t="shared" si="8"/>
        <v>-8.751098624341213E-3</v>
      </c>
      <c r="H108" s="143">
        <f t="shared" si="9"/>
        <v>7.0846098800411038E-3</v>
      </c>
      <c r="I108" s="68"/>
      <c r="J108" s="68">
        <v>5.2999999999999999E-2</v>
      </c>
    </row>
    <row r="109" spans="1:10" x14ac:dyDescent="0.3">
      <c r="A109" s="146">
        <v>44409</v>
      </c>
      <c r="B109" s="68">
        <v>203.66</v>
      </c>
      <c r="C109" s="147">
        <v>4436.5200000000004</v>
      </c>
      <c r="D109" s="91">
        <f t="shared" si="6"/>
        <v>4.4463818657366927E-2</v>
      </c>
      <c r="E109" s="91">
        <f t="shared" si="6"/>
        <v>9.3873855016541885E-3</v>
      </c>
      <c r="F109" s="148">
        <f t="shared" si="7"/>
        <v>1.0624999999999999E-5</v>
      </c>
      <c r="G109" s="143">
        <f t="shared" si="8"/>
        <v>4.4453193657366927E-2</v>
      </c>
      <c r="H109" s="143">
        <f t="shared" si="9"/>
        <v>9.3767605016541883E-3</v>
      </c>
      <c r="I109" s="68"/>
      <c r="J109" s="68">
        <v>5.0999999999999997E-2</v>
      </c>
    </row>
    <row r="110" spans="1:10" x14ac:dyDescent="0.3">
      <c r="A110" s="146">
        <v>44402</v>
      </c>
      <c r="B110" s="68">
        <v>194.99</v>
      </c>
      <c r="C110" s="147">
        <v>4395.26</v>
      </c>
      <c r="D110" s="91">
        <f t="shared" si="6"/>
        <v>-3.0166683709991204E-3</v>
      </c>
      <c r="E110" s="91">
        <f t="shared" si="6"/>
        <v>-3.7490366743733183E-3</v>
      </c>
      <c r="F110" s="148">
        <f t="shared" si="7"/>
        <v>9.5833333333333336E-6</v>
      </c>
      <c r="G110" s="143">
        <f t="shared" si="8"/>
        <v>-3.0262517043324537E-3</v>
      </c>
      <c r="H110" s="143">
        <f t="shared" si="9"/>
        <v>-3.7586200077066516E-3</v>
      </c>
      <c r="I110" s="68"/>
      <c r="J110" s="68">
        <v>4.5999999999999999E-2</v>
      </c>
    </row>
    <row r="111" spans="1:10" x14ac:dyDescent="0.3">
      <c r="A111" s="146">
        <v>44395</v>
      </c>
      <c r="B111" s="68">
        <v>195.58</v>
      </c>
      <c r="C111" s="147">
        <v>4411.8</v>
      </c>
      <c r="D111" s="91">
        <f t="shared" si="6"/>
        <v>7.6923076923076872E-2</v>
      </c>
      <c r="E111" s="91">
        <f t="shared" si="6"/>
        <v>1.9560173416282245E-2</v>
      </c>
      <c r="F111" s="148">
        <f t="shared" si="7"/>
        <v>1.0624999999999999E-5</v>
      </c>
      <c r="G111" s="143">
        <f t="shared" si="8"/>
        <v>7.6912451923076872E-2</v>
      </c>
      <c r="H111" s="143">
        <f t="shared" si="9"/>
        <v>1.9549548416282245E-2</v>
      </c>
      <c r="I111" s="68"/>
      <c r="J111" s="68">
        <v>5.0999999999999997E-2</v>
      </c>
    </row>
    <row r="112" spans="1:10" x14ac:dyDescent="0.3">
      <c r="A112" s="146">
        <v>44388</v>
      </c>
      <c r="B112" s="68">
        <v>181.61</v>
      </c>
      <c r="C112" s="147">
        <v>4327.16</v>
      </c>
      <c r="D112" s="91">
        <f t="shared" si="6"/>
        <v>-9.4214463840398888E-2</v>
      </c>
      <c r="E112" s="91">
        <f t="shared" si="6"/>
        <v>-9.7012278152213138E-3</v>
      </c>
      <c r="F112" s="148">
        <f t="shared" si="7"/>
        <v>9.5833333333333336E-6</v>
      </c>
      <c r="G112" s="143">
        <f t="shared" si="8"/>
        <v>-9.4224047173732214E-2</v>
      </c>
      <c r="H112" s="143">
        <f t="shared" si="9"/>
        <v>-9.7108111485546475E-3</v>
      </c>
      <c r="I112" s="68"/>
      <c r="J112" s="68">
        <v>4.5999999999999999E-2</v>
      </c>
    </row>
    <row r="113" spans="1:10" x14ac:dyDescent="0.3">
      <c r="A113" s="146">
        <v>44381</v>
      </c>
      <c r="B113" s="68">
        <v>200.5</v>
      </c>
      <c r="C113" s="147">
        <v>4369.55</v>
      </c>
      <c r="D113" s="91">
        <f t="shared" si="6"/>
        <v>-2.1330599892614877E-2</v>
      </c>
      <c r="E113" s="91">
        <f t="shared" si="6"/>
        <v>3.954194755005469E-3</v>
      </c>
      <c r="F113" s="148">
        <f t="shared" si="7"/>
        <v>1.1041666666666666E-5</v>
      </c>
      <c r="G113" s="143">
        <f t="shared" si="8"/>
        <v>-2.1341641559281543E-2</v>
      </c>
      <c r="H113" s="143">
        <f t="shared" si="9"/>
        <v>3.943153088338802E-3</v>
      </c>
      <c r="I113" s="68"/>
      <c r="J113" s="68">
        <v>5.2999999999999999E-2</v>
      </c>
    </row>
    <row r="114" spans="1:10" x14ac:dyDescent="0.3">
      <c r="A114" s="146">
        <v>44374</v>
      </c>
      <c r="B114" s="68">
        <v>204.87</v>
      </c>
      <c r="C114" s="147">
        <v>4352.34</v>
      </c>
      <c r="D114" s="91">
        <f t="shared" si="6"/>
        <v>7.6506752141243251E-2</v>
      </c>
      <c r="E114" s="91">
        <f t="shared" si="6"/>
        <v>1.6735580629336333E-2</v>
      </c>
      <c r="F114" s="148">
        <f t="shared" si="7"/>
        <v>1.0624999999999999E-5</v>
      </c>
      <c r="G114" s="143">
        <f t="shared" si="8"/>
        <v>7.649612714124325E-2</v>
      </c>
      <c r="H114" s="143">
        <f t="shared" si="9"/>
        <v>1.6724955629336333E-2</v>
      </c>
      <c r="I114" s="68"/>
      <c r="J114" s="68">
        <v>5.0999999999999997E-2</v>
      </c>
    </row>
    <row r="115" spans="1:10" x14ac:dyDescent="0.3">
      <c r="A115" s="146">
        <v>44367</v>
      </c>
      <c r="B115" s="68">
        <v>190.31</v>
      </c>
      <c r="C115" s="147">
        <v>4280.7</v>
      </c>
      <c r="D115" s="91">
        <f t="shared" si="6"/>
        <v>2.1031171200171839E-2</v>
      </c>
      <c r="E115" s="91">
        <f t="shared" si="6"/>
        <v>2.7421425914147646E-2</v>
      </c>
      <c r="F115" s="148">
        <f t="shared" si="7"/>
        <v>1.1041666666666666E-5</v>
      </c>
      <c r="G115" s="143">
        <f t="shared" si="8"/>
        <v>2.1020129533505173E-2</v>
      </c>
      <c r="H115" s="143">
        <f t="shared" si="9"/>
        <v>2.741038424748098E-2</v>
      </c>
      <c r="I115" s="68"/>
      <c r="J115" s="68">
        <v>5.2999999999999999E-2</v>
      </c>
    </row>
    <row r="116" spans="1:10" x14ac:dyDescent="0.3">
      <c r="A116" s="146">
        <v>44360</v>
      </c>
      <c r="B116" s="68">
        <v>186.39</v>
      </c>
      <c r="C116" s="147">
        <v>4166.45</v>
      </c>
      <c r="D116" s="91">
        <f t="shared" si="6"/>
        <v>4.5666199158485243E-2</v>
      </c>
      <c r="E116" s="91">
        <f t="shared" si="6"/>
        <v>-1.9067956227751259E-2</v>
      </c>
      <c r="F116" s="148">
        <f t="shared" si="7"/>
        <v>8.5416666666666665E-6</v>
      </c>
      <c r="G116" s="143">
        <f t="shared" si="8"/>
        <v>4.5657657491818576E-2</v>
      </c>
      <c r="H116" s="143">
        <f t="shared" si="9"/>
        <v>-1.9076497894417926E-2</v>
      </c>
      <c r="I116" s="68"/>
      <c r="J116" s="68">
        <v>4.1000000000000002E-2</v>
      </c>
    </row>
    <row r="117" spans="1:10" x14ac:dyDescent="0.3">
      <c r="A117" s="146">
        <v>44353</v>
      </c>
      <c r="B117" s="68">
        <v>178.25</v>
      </c>
      <c r="C117" s="147">
        <v>4247.4399999999996</v>
      </c>
      <c r="D117" s="91">
        <f t="shared" si="6"/>
        <v>1.4051655478438896E-2</v>
      </c>
      <c r="E117" s="91">
        <f t="shared" si="6"/>
        <v>4.1490440649754046E-3</v>
      </c>
      <c r="F117" s="148">
        <f t="shared" si="7"/>
        <v>5.833333333333334E-6</v>
      </c>
      <c r="G117" s="143">
        <f t="shared" si="8"/>
        <v>1.4045822145105562E-2</v>
      </c>
      <c r="H117" s="143">
        <f t="shared" si="9"/>
        <v>4.1432107316420712E-3</v>
      </c>
      <c r="I117" s="68"/>
      <c r="J117" s="68">
        <v>2.8000000000000001E-2</v>
      </c>
    </row>
    <row r="118" spans="1:10" x14ac:dyDescent="0.3">
      <c r="A118" s="146">
        <v>44346</v>
      </c>
      <c r="B118" s="68">
        <v>175.78</v>
      </c>
      <c r="C118" s="147">
        <v>4229.8900000000003</v>
      </c>
      <c r="D118" s="91">
        <f t="shared" si="6"/>
        <v>8.2056017236072698E-2</v>
      </c>
      <c r="E118" s="91">
        <f t="shared" si="6"/>
        <v>6.1320945455758391E-3</v>
      </c>
      <c r="F118" s="148">
        <f t="shared" si="7"/>
        <v>4.1666666666666669E-6</v>
      </c>
      <c r="G118" s="143">
        <f t="shared" si="8"/>
        <v>8.2051850569406032E-2</v>
      </c>
      <c r="H118" s="143">
        <f t="shared" si="9"/>
        <v>6.127927878909172E-3</v>
      </c>
      <c r="I118" s="68"/>
      <c r="J118" s="68">
        <v>0.02</v>
      </c>
    </row>
    <row r="119" spans="1:10" x14ac:dyDescent="0.3">
      <c r="A119" s="146">
        <v>44339</v>
      </c>
      <c r="B119" s="68">
        <v>162.44999999999999</v>
      </c>
      <c r="C119" s="147">
        <v>4204.1099999999997</v>
      </c>
      <c r="D119" s="91">
        <f t="shared" si="6"/>
        <v>8.3577908217716157E-2</v>
      </c>
      <c r="E119" s="91">
        <f t="shared" si="6"/>
        <v>1.1610111986448013E-2</v>
      </c>
      <c r="F119" s="148">
        <f t="shared" si="7"/>
        <v>2.708333333333333E-6</v>
      </c>
      <c r="G119" s="143">
        <f t="shared" si="8"/>
        <v>8.357519988438282E-2</v>
      </c>
      <c r="H119" s="143">
        <f t="shared" si="9"/>
        <v>1.1607403653114679E-2</v>
      </c>
      <c r="I119" s="68"/>
      <c r="J119" s="68">
        <v>1.2999999999999999E-2</v>
      </c>
    </row>
    <row r="120" spans="1:10" x14ac:dyDescent="0.3">
      <c r="A120" s="146">
        <v>44332</v>
      </c>
      <c r="B120" s="68">
        <v>149.91999999999999</v>
      </c>
      <c r="C120" s="147">
        <v>4155.8599999999997</v>
      </c>
      <c r="D120" s="91">
        <f t="shared" si="6"/>
        <v>5.2587235835146906E-2</v>
      </c>
      <c r="E120" s="91">
        <f t="shared" si="6"/>
        <v>-4.3101692681818404E-3</v>
      </c>
      <c r="F120" s="148">
        <f t="shared" si="7"/>
        <v>1.0416666666666667E-6</v>
      </c>
      <c r="G120" s="143">
        <f t="shared" si="8"/>
        <v>5.2586194168480239E-2</v>
      </c>
      <c r="H120" s="143">
        <f t="shared" si="9"/>
        <v>-4.311210934848507E-3</v>
      </c>
      <c r="I120" s="68"/>
      <c r="J120" s="68">
        <v>5.0000000000000001E-3</v>
      </c>
    </row>
    <row r="121" spans="1:10" x14ac:dyDescent="0.3">
      <c r="A121" s="146">
        <v>44325</v>
      </c>
      <c r="B121" s="68">
        <v>142.43</v>
      </c>
      <c r="C121" s="147">
        <v>4173.8500000000004</v>
      </c>
      <c r="D121" s="91">
        <f t="shared" si="6"/>
        <v>-3.8414798811774231E-2</v>
      </c>
      <c r="E121" s="91">
        <f t="shared" si="6"/>
        <v>-1.388035722723624E-2</v>
      </c>
      <c r="F121" s="148">
        <f t="shared" si="7"/>
        <v>2.0833333333333334E-6</v>
      </c>
      <c r="G121" s="143">
        <f t="shared" si="8"/>
        <v>-3.8416882145107564E-2</v>
      </c>
      <c r="H121" s="143">
        <f t="shared" si="9"/>
        <v>-1.3882440560569573E-2</v>
      </c>
      <c r="I121" s="68"/>
      <c r="J121" s="68">
        <v>0.01</v>
      </c>
    </row>
    <row r="122" spans="1:10" x14ac:dyDescent="0.3">
      <c r="A122" s="146">
        <v>44318</v>
      </c>
      <c r="B122" s="68">
        <v>148.12</v>
      </c>
      <c r="C122" s="147">
        <v>4232.6000000000004</v>
      </c>
      <c r="D122" s="91">
        <f t="shared" si="6"/>
        <v>-1.3191205862758126E-2</v>
      </c>
      <c r="E122" s="91">
        <f t="shared" si="6"/>
        <v>1.2300384820516763E-2</v>
      </c>
      <c r="F122" s="148">
        <f t="shared" si="7"/>
        <v>3.1249999999999997E-6</v>
      </c>
      <c r="G122" s="143">
        <f t="shared" si="8"/>
        <v>-1.3194330862758126E-2</v>
      </c>
      <c r="H122" s="143">
        <f t="shared" si="9"/>
        <v>1.2297259820516764E-2</v>
      </c>
      <c r="I122" s="68"/>
      <c r="J122" s="68">
        <v>1.4999999999999999E-2</v>
      </c>
    </row>
    <row r="123" spans="1:10" x14ac:dyDescent="0.3">
      <c r="A123" s="146">
        <v>44311</v>
      </c>
      <c r="B123" s="68">
        <v>150.1</v>
      </c>
      <c r="C123" s="147">
        <v>4181.17</v>
      </c>
      <c r="D123" s="91">
        <f t="shared" si="6"/>
        <v>-1.6704880445463588E-2</v>
      </c>
      <c r="E123" s="91">
        <f t="shared" si="6"/>
        <v>2.3922472052562149E-4</v>
      </c>
      <c r="F123" s="148">
        <f t="shared" si="7"/>
        <v>2.708333333333333E-6</v>
      </c>
      <c r="G123" s="143">
        <f t="shared" si="8"/>
        <v>-1.6707588778796922E-2</v>
      </c>
      <c r="H123" s="143">
        <f t="shared" si="9"/>
        <v>2.3651638719228817E-4</v>
      </c>
      <c r="I123" s="68"/>
      <c r="J123" s="68">
        <v>1.2999999999999999E-2</v>
      </c>
    </row>
    <row r="124" spans="1:10" x14ac:dyDescent="0.3">
      <c r="A124" s="146">
        <v>44304</v>
      </c>
      <c r="B124" s="68">
        <v>152.65</v>
      </c>
      <c r="C124" s="147">
        <v>4180.17</v>
      </c>
      <c r="D124" s="91">
        <f t="shared" si="6"/>
        <v>-4.0721422736127666E-2</v>
      </c>
      <c r="E124" s="91">
        <f t="shared" si="6"/>
        <v>-1.266285506765108E-3</v>
      </c>
      <c r="F124" s="148">
        <f t="shared" si="7"/>
        <v>4.1666666666666669E-6</v>
      </c>
      <c r="G124" s="143">
        <f t="shared" si="8"/>
        <v>-4.0725589402794332E-2</v>
      </c>
      <c r="H124" s="143">
        <f t="shared" si="9"/>
        <v>-1.2704521734317746E-3</v>
      </c>
      <c r="I124" s="68"/>
      <c r="J124" s="68">
        <v>0.02</v>
      </c>
    </row>
    <row r="125" spans="1:10" x14ac:dyDescent="0.3">
      <c r="A125" s="146">
        <v>44297</v>
      </c>
      <c r="B125" s="68">
        <v>159.13</v>
      </c>
      <c r="C125" s="147">
        <v>4185.47</v>
      </c>
      <c r="D125" s="91">
        <f t="shared" si="6"/>
        <v>0.10506944444444444</v>
      </c>
      <c r="E125" s="91">
        <f t="shared" si="6"/>
        <v>1.3725537686494871E-2</v>
      </c>
      <c r="F125" s="148">
        <f t="shared" si="7"/>
        <v>3.7499999999999997E-6</v>
      </c>
      <c r="G125" s="143">
        <f t="shared" si="8"/>
        <v>0.10506569444444444</v>
      </c>
      <c r="H125" s="143">
        <f t="shared" si="9"/>
        <v>1.3721787686494871E-2</v>
      </c>
      <c r="I125" s="68"/>
      <c r="J125" s="68">
        <v>1.7999999999999999E-2</v>
      </c>
    </row>
    <row r="126" spans="1:10" x14ac:dyDescent="0.3">
      <c r="A126" s="146">
        <v>44290</v>
      </c>
      <c r="B126" s="68">
        <v>144</v>
      </c>
      <c r="C126" s="147">
        <v>4128.8</v>
      </c>
      <c r="D126" s="91">
        <f t="shared" si="6"/>
        <v>4.2571676802780178E-2</v>
      </c>
      <c r="E126" s="91">
        <f t="shared" si="6"/>
        <v>2.7097891225338122E-2</v>
      </c>
      <c r="F126" s="148">
        <f t="shared" si="7"/>
        <v>2.708333333333333E-6</v>
      </c>
      <c r="G126" s="143">
        <f t="shared" si="8"/>
        <v>4.2568968469446848E-2</v>
      </c>
      <c r="H126" s="143">
        <f t="shared" si="9"/>
        <v>2.7095182892004788E-2</v>
      </c>
      <c r="I126" s="68"/>
      <c r="J126" s="68">
        <v>1.2999999999999999E-2</v>
      </c>
    </row>
    <row r="127" spans="1:10" x14ac:dyDescent="0.3">
      <c r="A127" s="146">
        <v>44283</v>
      </c>
      <c r="B127" s="68">
        <v>138.12</v>
      </c>
      <c r="C127" s="147">
        <v>4019.87</v>
      </c>
      <c r="D127" s="91">
        <f t="shared" si="6"/>
        <v>7.5784718436015419E-2</v>
      </c>
      <c r="E127" s="91">
        <f t="shared" si="6"/>
        <v>1.140509341961593E-2</v>
      </c>
      <c r="F127" s="148">
        <f t="shared" si="7"/>
        <v>4.1666666666666669E-6</v>
      </c>
      <c r="G127" s="143">
        <f t="shared" si="8"/>
        <v>7.5780551769348753E-2</v>
      </c>
      <c r="H127" s="143">
        <f t="shared" si="9"/>
        <v>1.1400926752949264E-2</v>
      </c>
      <c r="I127" s="68"/>
      <c r="J127" s="68">
        <v>0.02</v>
      </c>
    </row>
    <row r="128" spans="1:10" x14ac:dyDescent="0.3">
      <c r="A128" s="146">
        <v>44276</v>
      </c>
      <c r="B128" s="68">
        <v>128.38999999999999</v>
      </c>
      <c r="C128" s="147">
        <v>3974.54</v>
      </c>
      <c r="D128" s="91">
        <f t="shared" si="6"/>
        <v>-5.4491670558942662E-4</v>
      </c>
      <c r="E128" s="91">
        <f t="shared" si="6"/>
        <v>1.570110653957224E-2</v>
      </c>
      <c r="F128" s="148">
        <f t="shared" si="7"/>
        <v>4.1666666666666669E-6</v>
      </c>
      <c r="G128" s="143">
        <f t="shared" si="8"/>
        <v>-5.4908337225609326E-4</v>
      </c>
      <c r="H128" s="143">
        <f t="shared" si="9"/>
        <v>1.5696939872905574E-2</v>
      </c>
      <c r="I128" s="68"/>
      <c r="J128" s="68">
        <v>0.02</v>
      </c>
    </row>
    <row r="129" spans="1:10" x14ac:dyDescent="0.3">
      <c r="A129" s="146">
        <v>44269</v>
      </c>
      <c r="B129" s="68">
        <v>128.46</v>
      </c>
      <c r="C129" s="147">
        <v>3913.1</v>
      </c>
      <c r="D129" s="91">
        <f t="shared" si="6"/>
        <v>-7.7784691972615505E-4</v>
      </c>
      <c r="E129" s="91">
        <f t="shared" si="6"/>
        <v>-7.6686260885442392E-3</v>
      </c>
      <c r="F129" s="148">
        <f t="shared" si="7"/>
        <v>2.0833333333333334E-6</v>
      </c>
      <c r="G129" s="143">
        <f t="shared" si="8"/>
        <v>-7.7993025305948837E-4</v>
      </c>
      <c r="H129" s="143">
        <f t="shared" si="9"/>
        <v>-7.6707094218775723E-3</v>
      </c>
      <c r="I129" s="68"/>
      <c r="J129" s="68">
        <v>0.01</v>
      </c>
    </row>
    <row r="130" spans="1:10" x14ac:dyDescent="0.3">
      <c r="A130" s="146">
        <v>44262</v>
      </c>
      <c r="B130" s="68">
        <v>128.56</v>
      </c>
      <c r="C130" s="147">
        <v>3943.34</v>
      </c>
      <c r="D130" s="91">
        <f t="shared" si="6"/>
        <v>3.1698900569777644E-2</v>
      </c>
      <c r="E130" s="91">
        <f t="shared" si="6"/>
        <v>2.6392916078856077E-2</v>
      </c>
      <c r="F130" s="148">
        <f t="shared" si="7"/>
        <v>6.2499999999999995E-6</v>
      </c>
      <c r="G130" s="143">
        <f t="shared" si="8"/>
        <v>3.1692650569777644E-2</v>
      </c>
      <c r="H130" s="143">
        <f t="shared" si="9"/>
        <v>2.6386666078856078E-2</v>
      </c>
      <c r="I130" s="68"/>
      <c r="J130" s="68">
        <v>0.03</v>
      </c>
    </row>
    <row r="131" spans="1:10" x14ac:dyDescent="0.3">
      <c r="A131" s="146">
        <v>44255</v>
      </c>
      <c r="B131" s="68">
        <v>124.61</v>
      </c>
      <c r="C131" s="147">
        <v>3841.94</v>
      </c>
      <c r="D131" s="91">
        <f t="shared" ref="D131:E194" si="10">B131/B132-1</f>
        <v>-9.1432737878235582E-2</v>
      </c>
      <c r="E131" s="91">
        <f t="shared" si="10"/>
        <v>8.0789263083320684E-3</v>
      </c>
      <c r="F131" s="148">
        <f t="shared" ref="F131:F194" si="11">J131/100/12/4</f>
        <v>7.9166666666666665E-6</v>
      </c>
      <c r="G131" s="143">
        <f t="shared" ref="G131:G194" si="12">D131-F131</f>
        <v>-9.1440654544902245E-2</v>
      </c>
      <c r="H131" s="143">
        <f t="shared" ref="H131:H194" si="13">E131-F131</f>
        <v>8.0710096416654019E-3</v>
      </c>
      <c r="I131" s="68"/>
      <c r="J131" s="68">
        <v>3.7999999999999999E-2</v>
      </c>
    </row>
    <row r="132" spans="1:10" x14ac:dyDescent="0.3">
      <c r="A132" s="146">
        <v>44248</v>
      </c>
      <c r="B132" s="68">
        <v>137.15</v>
      </c>
      <c r="C132" s="147">
        <v>3811.15</v>
      </c>
      <c r="D132" s="91">
        <f t="shared" si="10"/>
        <v>-8.1133592389119547E-2</v>
      </c>
      <c r="E132" s="91">
        <f t="shared" si="10"/>
        <v>-2.4460479533930046E-2</v>
      </c>
      <c r="F132" s="148">
        <f t="shared" si="11"/>
        <v>8.5416666666666665E-6</v>
      </c>
      <c r="G132" s="143">
        <f t="shared" si="12"/>
        <v>-8.1142134055786214E-2</v>
      </c>
      <c r="H132" s="143">
        <f t="shared" si="13"/>
        <v>-2.4469021200596713E-2</v>
      </c>
      <c r="I132" s="68"/>
      <c r="J132" s="68">
        <v>4.1000000000000002E-2</v>
      </c>
    </row>
    <row r="133" spans="1:10" x14ac:dyDescent="0.3">
      <c r="A133" s="146">
        <v>44241</v>
      </c>
      <c r="B133" s="68">
        <v>149.26</v>
      </c>
      <c r="C133" s="147">
        <v>3906.71</v>
      </c>
      <c r="D133" s="91">
        <f t="shared" si="10"/>
        <v>-2.3394158144510735E-3</v>
      </c>
      <c r="E133" s="91">
        <f t="shared" si="10"/>
        <v>-7.1464332639529227E-3</v>
      </c>
      <c r="F133" s="148">
        <f t="shared" si="11"/>
        <v>6.8750000000000002E-6</v>
      </c>
      <c r="G133" s="143">
        <f t="shared" si="12"/>
        <v>-2.3462908144510734E-3</v>
      </c>
      <c r="H133" s="143">
        <f t="shared" si="13"/>
        <v>-7.1533082639529226E-3</v>
      </c>
      <c r="I133" s="68"/>
      <c r="J133" s="68">
        <v>3.3000000000000002E-2</v>
      </c>
    </row>
    <row r="134" spans="1:10" x14ac:dyDescent="0.3">
      <c r="A134" s="146">
        <v>44234</v>
      </c>
      <c r="B134" s="68">
        <v>149.61000000000001</v>
      </c>
      <c r="C134" s="147">
        <v>3934.83</v>
      </c>
      <c r="D134" s="91">
        <f t="shared" si="10"/>
        <v>0.10080200132440598</v>
      </c>
      <c r="E134" s="91">
        <f t="shared" si="10"/>
        <v>1.2349395265550678E-2</v>
      </c>
      <c r="F134" s="148">
        <f t="shared" si="11"/>
        <v>8.5416666666666665E-6</v>
      </c>
      <c r="G134" s="143">
        <f t="shared" si="12"/>
        <v>0.10079345965773931</v>
      </c>
      <c r="H134" s="143">
        <f t="shared" si="13"/>
        <v>1.2340853598884011E-2</v>
      </c>
      <c r="I134" s="68"/>
      <c r="J134" s="68">
        <v>4.1000000000000002E-2</v>
      </c>
    </row>
    <row r="135" spans="1:10" x14ac:dyDescent="0.3">
      <c r="A135" s="146">
        <v>44227</v>
      </c>
      <c r="B135" s="68">
        <v>135.91</v>
      </c>
      <c r="C135" s="147">
        <v>3886.83</v>
      </c>
      <c r="D135" s="91">
        <f t="shared" si="10"/>
        <v>4.6266358737490298E-2</v>
      </c>
      <c r="E135" s="91">
        <f t="shared" si="10"/>
        <v>4.6467110364435404E-2</v>
      </c>
      <c r="F135" s="148">
        <f t="shared" si="11"/>
        <v>6.8750000000000002E-6</v>
      </c>
      <c r="G135" s="143">
        <f t="shared" si="12"/>
        <v>4.6259483737490295E-2</v>
      </c>
      <c r="H135" s="143">
        <f t="shared" si="13"/>
        <v>4.6460235364435401E-2</v>
      </c>
      <c r="I135" s="68"/>
      <c r="J135" s="68">
        <v>3.3000000000000002E-2</v>
      </c>
    </row>
    <row r="136" spans="1:10" x14ac:dyDescent="0.3">
      <c r="A136" s="146">
        <v>44220</v>
      </c>
      <c r="B136" s="68">
        <v>129.9</v>
      </c>
      <c r="C136" s="147">
        <v>3714.24</v>
      </c>
      <c r="D136" s="91">
        <f t="shared" si="10"/>
        <v>-5.2723692846204262E-2</v>
      </c>
      <c r="E136" s="91">
        <f t="shared" si="10"/>
        <v>-3.3120133698818388E-2</v>
      </c>
      <c r="F136" s="148">
        <f t="shared" si="11"/>
        <v>1.2083333333333333E-5</v>
      </c>
      <c r="G136" s="143">
        <f t="shared" si="12"/>
        <v>-5.2735776179537598E-2</v>
      </c>
      <c r="H136" s="143">
        <f t="shared" si="13"/>
        <v>-3.3132217032151724E-2</v>
      </c>
      <c r="I136" s="68"/>
      <c r="J136" s="68">
        <v>5.8000000000000003E-2</v>
      </c>
    </row>
    <row r="137" spans="1:10" x14ac:dyDescent="0.3">
      <c r="A137" s="146">
        <v>44213</v>
      </c>
      <c r="B137" s="68">
        <v>137.13</v>
      </c>
      <c r="C137" s="147">
        <v>3841.47</v>
      </c>
      <c r="D137" s="91">
        <f t="shared" si="10"/>
        <v>6.6329704510108778E-2</v>
      </c>
      <c r="E137" s="91">
        <f t="shared" si="10"/>
        <v>1.9430770251442908E-2</v>
      </c>
      <c r="F137" s="148">
        <f t="shared" si="11"/>
        <v>1.6458333333333335E-5</v>
      </c>
      <c r="G137" s="143">
        <f t="shared" si="12"/>
        <v>6.6313246176775448E-2</v>
      </c>
      <c r="H137" s="143">
        <f t="shared" si="13"/>
        <v>1.9414311918109575E-2</v>
      </c>
      <c r="I137" s="68"/>
      <c r="J137" s="68">
        <v>7.9000000000000001E-2</v>
      </c>
    </row>
    <row r="138" spans="1:10" x14ac:dyDescent="0.3">
      <c r="A138" s="146">
        <v>44206</v>
      </c>
      <c r="B138" s="68">
        <v>128.6</v>
      </c>
      <c r="C138" s="147">
        <v>3768.25</v>
      </c>
      <c r="D138" s="91">
        <f t="shared" si="10"/>
        <v>-3.1407697522030653E-2</v>
      </c>
      <c r="E138" s="91">
        <f t="shared" si="10"/>
        <v>-1.4754175512722623E-2</v>
      </c>
      <c r="F138" s="148">
        <f t="shared" si="11"/>
        <v>1.6875E-5</v>
      </c>
      <c r="G138" s="143">
        <f t="shared" si="12"/>
        <v>-3.1424572522030653E-2</v>
      </c>
      <c r="H138" s="143">
        <f t="shared" si="13"/>
        <v>-1.4771050512722622E-2</v>
      </c>
      <c r="I138" s="68"/>
      <c r="J138" s="68">
        <v>8.1000000000000003E-2</v>
      </c>
    </row>
    <row r="139" spans="1:10" x14ac:dyDescent="0.3">
      <c r="A139" s="146">
        <v>44199</v>
      </c>
      <c r="B139" s="68">
        <v>132.77000000000001</v>
      </c>
      <c r="C139" s="147">
        <v>3824.68</v>
      </c>
      <c r="D139" s="91">
        <f t="shared" si="10"/>
        <v>1.7004978935273751E-2</v>
      </c>
      <c r="E139" s="91">
        <f t="shared" si="10"/>
        <v>1.8266432734214133E-2</v>
      </c>
      <c r="F139" s="148">
        <f t="shared" si="11"/>
        <v>1.7916666666666667E-5</v>
      </c>
      <c r="G139" s="143">
        <f t="shared" si="12"/>
        <v>1.6987062268607085E-2</v>
      </c>
      <c r="H139" s="143">
        <f t="shared" si="13"/>
        <v>1.8248516067547467E-2</v>
      </c>
      <c r="I139" s="68"/>
      <c r="J139" s="68">
        <v>8.5999999999999993E-2</v>
      </c>
    </row>
    <row r="140" spans="1:10" x14ac:dyDescent="0.3">
      <c r="A140" s="146">
        <v>44192</v>
      </c>
      <c r="B140" s="68">
        <v>130.55000000000001</v>
      </c>
      <c r="C140" s="147">
        <v>3756.07</v>
      </c>
      <c r="D140" s="91">
        <f t="shared" si="10"/>
        <v>4.6944743727874716E-3</v>
      </c>
      <c r="E140" s="91">
        <f t="shared" si="10"/>
        <v>1.4315187979671018E-2</v>
      </c>
      <c r="F140" s="148">
        <f t="shared" si="11"/>
        <v>1.6458333333333335E-5</v>
      </c>
      <c r="G140" s="143">
        <f t="shared" si="12"/>
        <v>4.678016039454138E-3</v>
      </c>
      <c r="H140" s="143">
        <f t="shared" si="13"/>
        <v>1.4298729646337684E-2</v>
      </c>
      <c r="I140" s="68"/>
      <c r="J140" s="68">
        <v>7.9000000000000001E-2</v>
      </c>
    </row>
    <row r="141" spans="1:10" x14ac:dyDescent="0.3">
      <c r="A141" s="146">
        <v>44185</v>
      </c>
      <c r="B141" s="68">
        <v>129.94</v>
      </c>
      <c r="C141" s="147">
        <v>3703.06</v>
      </c>
      <c r="D141" s="91">
        <f t="shared" si="10"/>
        <v>-2.0946353224834291E-2</v>
      </c>
      <c r="E141" s="91">
        <f t="shared" si="10"/>
        <v>-1.7118625333947257E-3</v>
      </c>
      <c r="F141" s="148">
        <f t="shared" si="11"/>
        <v>1.8541666666666666E-5</v>
      </c>
      <c r="G141" s="143">
        <f t="shared" si="12"/>
        <v>-2.0964894891500958E-2</v>
      </c>
      <c r="H141" s="143">
        <f t="shared" si="13"/>
        <v>-1.7304042000613924E-3</v>
      </c>
      <c r="I141" s="68"/>
      <c r="J141" s="68">
        <v>8.8999999999999996E-2</v>
      </c>
    </row>
    <row r="142" spans="1:10" x14ac:dyDescent="0.3">
      <c r="A142" s="146">
        <v>44178</v>
      </c>
      <c r="B142" s="68">
        <v>132.72</v>
      </c>
      <c r="C142" s="147">
        <v>3709.41</v>
      </c>
      <c r="D142" s="91">
        <f t="shared" si="10"/>
        <v>1.9903173749327596E-2</v>
      </c>
      <c r="E142" s="91">
        <f t="shared" si="10"/>
        <v>1.2542787419543178E-2</v>
      </c>
      <c r="F142" s="148">
        <f t="shared" si="11"/>
        <v>1.7916666666666667E-5</v>
      </c>
      <c r="G142" s="143">
        <f t="shared" si="12"/>
        <v>1.988525708266093E-2</v>
      </c>
      <c r="H142" s="143">
        <f t="shared" si="13"/>
        <v>1.2524870752876512E-2</v>
      </c>
      <c r="I142" s="68"/>
      <c r="J142" s="68">
        <v>8.5999999999999993E-2</v>
      </c>
    </row>
    <row r="143" spans="1:10" x14ac:dyDescent="0.3">
      <c r="A143" s="146">
        <v>44171</v>
      </c>
      <c r="B143" s="68">
        <v>130.13</v>
      </c>
      <c r="C143" s="147">
        <v>3663.46</v>
      </c>
      <c r="D143" s="91">
        <f t="shared" si="10"/>
        <v>-4.0197669272754255E-2</v>
      </c>
      <c r="E143" s="91">
        <f t="shared" si="10"/>
        <v>-9.6401306256622687E-3</v>
      </c>
      <c r="F143" s="148">
        <f t="shared" si="11"/>
        <v>1.4791666666666664E-5</v>
      </c>
      <c r="G143" s="143">
        <f t="shared" si="12"/>
        <v>-4.0212460939420921E-2</v>
      </c>
      <c r="H143" s="143">
        <f t="shared" si="13"/>
        <v>-9.6549222923289352E-3</v>
      </c>
      <c r="I143" s="68"/>
      <c r="J143" s="68">
        <v>7.0999999999999994E-2</v>
      </c>
    </row>
    <row r="144" spans="1:10" x14ac:dyDescent="0.3">
      <c r="A144" s="146">
        <v>44164</v>
      </c>
      <c r="B144" s="68">
        <v>135.58000000000001</v>
      </c>
      <c r="C144" s="147">
        <v>3699.12</v>
      </c>
      <c r="D144" s="91">
        <f t="shared" si="10"/>
        <v>2.2396501018022708E-2</v>
      </c>
      <c r="E144" s="91">
        <f t="shared" si="10"/>
        <v>1.6702626190443493E-2</v>
      </c>
      <c r="F144" s="148">
        <f t="shared" si="11"/>
        <v>1.6875E-5</v>
      </c>
      <c r="G144" s="143">
        <f t="shared" si="12"/>
        <v>2.2379626018022708E-2</v>
      </c>
      <c r="H144" s="143">
        <f t="shared" si="13"/>
        <v>1.6685751190443493E-2</v>
      </c>
      <c r="I144" s="68"/>
      <c r="J144" s="68">
        <v>8.1000000000000003E-2</v>
      </c>
    </row>
    <row r="145" spans="1:10" x14ac:dyDescent="0.3">
      <c r="A145" s="146">
        <v>44157</v>
      </c>
      <c r="B145" s="68">
        <v>132.61000000000001</v>
      </c>
      <c r="C145" s="147">
        <v>3638.35</v>
      </c>
      <c r="D145" s="91">
        <f t="shared" si="10"/>
        <v>1.3218215158924407E-2</v>
      </c>
      <c r="E145" s="91">
        <f t="shared" si="10"/>
        <v>2.2715134615492794E-2</v>
      </c>
      <c r="F145" s="148">
        <f t="shared" si="11"/>
        <v>1.6875E-5</v>
      </c>
      <c r="G145" s="143">
        <f t="shared" si="12"/>
        <v>1.3201340158924407E-2</v>
      </c>
      <c r="H145" s="143">
        <f t="shared" si="13"/>
        <v>2.2698259615492794E-2</v>
      </c>
      <c r="I145" s="68"/>
      <c r="J145" s="68">
        <v>8.1000000000000003E-2</v>
      </c>
    </row>
    <row r="146" spans="1:10" x14ac:dyDescent="0.3">
      <c r="A146" s="146">
        <v>44150</v>
      </c>
      <c r="B146" s="68">
        <v>130.88</v>
      </c>
      <c r="C146" s="147">
        <v>3557.54</v>
      </c>
      <c r="D146" s="91">
        <f t="shared" si="10"/>
        <v>-1.571783108971947E-2</v>
      </c>
      <c r="E146" s="91">
        <f t="shared" si="10"/>
        <v>-7.7012119437123161E-3</v>
      </c>
      <c r="F146" s="148">
        <f t="shared" si="11"/>
        <v>1.4166666666666668E-5</v>
      </c>
      <c r="G146" s="143">
        <f t="shared" si="12"/>
        <v>-1.5731997756386135E-2</v>
      </c>
      <c r="H146" s="143">
        <f t="shared" si="13"/>
        <v>-7.7153786103789828E-3</v>
      </c>
      <c r="I146" s="68"/>
      <c r="J146" s="68">
        <v>6.8000000000000005E-2</v>
      </c>
    </row>
    <row r="147" spans="1:10" x14ac:dyDescent="0.3">
      <c r="A147" s="146">
        <v>44143</v>
      </c>
      <c r="B147" s="68">
        <v>132.97</v>
      </c>
      <c r="C147" s="147">
        <v>3585.15</v>
      </c>
      <c r="D147" s="91">
        <f t="shared" si="10"/>
        <v>-8.6869935448427471E-2</v>
      </c>
      <c r="E147" s="91">
        <f t="shared" si="10"/>
        <v>2.1573242454636654E-2</v>
      </c>
      <c r="F147" s="148">
        <f t="shared" si="11"/>
        <v>1.8958333333333334E-5</v>
      </c>
      <c r="G147" s="143">
        <f t="shared" si="12"/>
        <v>-8.6888893781760804E-2</v>
      </c>
      <c r="H147" s="143">
        <f t="shared" si="13"/>
        <v>2.1554284121303321E-2</v>
      </c>
      <c r="I147" s="68"/>
      <c r="J147" s="68">
        <v>9.0999999999999998E-2</v>
      </c>
    </row>
    <row r="148" spans="1:10" x14ac:dyDescent="0.3">
      <c r="A148" s="146">
        <v>44136</v>
      </c>
      <c r="B148" s="68">
        <v>145.62</v>
      </c>
      <c r="C148" s="147">
        <v>3509.44</v>
      </c>
      <c r="D148" s="91">
        <f t="shared" si="10"/>
        <v>0.16179990426041169</v>
      </c>
      <c r="E148" s="91">
        <f t="shared" si="10"/>
        <v>7.3236369863851625E-2</v>
      </c>
      <c r="F148" s="148">
        <f t="shared" si="11"/>
        <v>1.9583333333333333E-5</v>
      </c>
      <c r="G148" s="143">
        <f t="shared" si="12"/>
        <v>0.16178032092707836</v>
      </c>
      <c r="H148" s="143">
        <f t="shared" si="13"/>
        <v>7.3216786530518288E-2</v>
      </c>
      <c r="I148" s="68"/>
      <c r="J148" s="68">
        <v>9.4E-2</v>
      </c>
    </row>
    <row r="149" spans="1:10" x14ac:dyDescent="0.3">
      <c r="A149" s="146">
        <v>44129</v>
      </c>
      <c r="B149" s="68">
        <v>125.34</v>
      </c>
      <c r="C149" s="147">
        <v>3269.96</v>
      </c>
      <c r="D149" s="91">
        <f t="shared" si="10"/>
        <v>-7.7704194260485693E-2</v>
      </c>
      <c r="E149" s="91">
        <f t="shared" si="10"/>
        <v>-5.6394806933707242E-2</v>
      </c>
      <c r="F149" s="148">
        <f t="shared" si="11"/>
        <v>1.9583333333333333E-5</v>
      </c>
      <c r="G149" s="143">
        <f t="shared" si="12"/>
        <v>-7.772377759381903E-2</v>
      </c>
      <c r="H149" s="143">
        <f t="shared" si="13"/>
        <v>-5.6414390267040579E-2</v>
      </c>
      <c r="I149" s="68"/>
      <c r="J149" s="68">
        <v>9.4E-2</v>
      </c>
    </row>
    <row r="150" spans="1:10" x14ac:dyDescent="0.3">
      <c r="A150" s="146">
        <v>44122</v>
      </c>
      <c r="B150" s="68">
        <v>135.9</v>
      </c>
      <c r="C150" s="147">
        <v>3465.39</v>
      </c>
      <c r="D150" s="91">
        <f t="shared" si="10"/>
        <v>-1.6072980017376226E-2</v>
      </c>
      <c r="E150" s="91">
        <f t="shared" si="10"/>
        <v>-5.2873147502303652E-3</v>
      </c>
      <c r="F150" s="148">
        <f t="shared" si="11"/>
        <v>1.9583333333333333E-5</v>
      </c>
      <c r="G150" s="143">
        <f t="shared" si="12"/>
        <v>-1.6092563350709559E-2</v>
      </c>
      <c r="H150" s="143">
        <f t="shared" si="13"/>
        <v>-5.3068980835636985E-3</v>
      </c>
      <c r="I150" s="68"/>
      <c r="J150" s="68">
        <v>9.4E-2</v>
      </c>
    </row>
    <row r="151" spans="1:10" x14ac:dyDescent="0.3">
      <c r="A151" s="146">
        <v>44115</v>
      </c>
      <c r="B151" s="68">
        <v>138.12</v>
      </c>
      <c r="C151" s="147">
        <v>3483.81</v>
      </c>
      <c r="D151" s="91">
        <f t="shared" si="10"/>
        <v>3.5602702899077965E-3</v>
      </c>
      <c r="E151" s="91">
        <f t="shared" si="10"/>
        <v>1.9211246056374254E-3</v>
      </c>
      <c r="F151" s="148">
        <f t="shared" si="11"/>
        <v>2.0000000000000002E-5</v>
      </c>
      <c r="G151" s="143">
        <f t="shared" si="12"/>
        <v>3.5402702899077964E-3</v>
      </c>
      <c r="H151" s="143">
        <f t="shared" si="13"/>
        <v>1.9011246056374253E-3</v>
      </c>
      <c r="I151" s="68"/>
      <c r="J151" s="68">
        <v>9.6000000000000002E-2</v>
      </c>
    </row>
    <row r="152" spans="1:10" x14ac:dyDescent="0.3">
      <c r="A152" s="146">
        <v>44108</v>
      </c>
      <c r="B152" s="68">
        <v>137.63</v>
      </c>
      <c r="C152" s="147">
        <v>3477.13</v>
      </c>
      <c r="D152" s="91">
        <f t="shared" si="10"/>
        <v>5.366712601439283E-2</v>
      </c>
      <c r="E152" s="91">
        <f t="shared" si="10"/>
        <v>3.8432822448662751E-2</v>
      </c>
      <c r="F152" s="148">
        <f t="shared" si="11"/>
        <v>2.1041666666666669E-5</v>
      </c>
      <c r="G152" s="143">
        <f t="shared" si="12"/>
        <v>5.3646084347726164E-2</v>
      </c>
      <c r="H152" s="143">
        <f t="shared" si="13"/>
        <v>3.8411780781996085E-2</v>
      </c>
      <c r="I152" s="68"/>
      <c r="J152" s="68">
        <v>0.10100000000000001</v>
      </c>
    </row>
    <row r="153" spans="1:10" x14ac:dyDescent="0.3">
      <c r="A153" s="146">
        <v>44101</v>
      </c>
      <c r="B153" s="68">
        <v>130.62</v>
      </c>
      <c r="C153" s="147">
        <v>3348.44</v>
      </c>
      <c r="D153" s="91">
        <f t="shared" si="10"/>
        <v>1.4603075967065449E-2</v>
      </c>
      <c r="E153" s="91">
        <f t="shared" si="10"/>
        <v>1.5152525724125843E-2</v>
      </c>
      <c r="F153" s="148">
        <f t="shared" si="11"/>
        <v>1.8958333333333334E-5</v>
      </c>
      <c r="G153" s="143">
        <f t="shared" si="12"/>
        <v>1.4584117633732116E-2</v>
      </c>
      <c r="H153" s="143">
        <f t="shared" si="13"/>
        <v>1.513356739079251E-2</v>
      </c>
      <c r="I153" s="68"/>
      <c r="J153" s="68">
        <v>9.0999999999999998E-2</v>
      </c>
    </row>
    <row r="154" spans="1:10" x14ac:dyDescent="0.3">
      <c r="A154" s="146">
        <v>44094</v>
      </c>
      <c r="B154" s="68">
        <v>128.74</v>
      </c>
      <c r="C154" s="147">
        <v>3298.46</v>
      </c>
      <c r="D154" s="91">
        <f t="shared" si="10"/>
        <v>5.6198211502174189E-2</v>
      </c>
      <c r="E154" s="91">
        <f t="shared" si="10"/>
        <v>-6.3293236570897138E-3</v>
      </c>
      <c r="F154" s="148">
        <f t="shared" si="11"/>
        <v>2.1041666666666669E-5</v>
      </c>
      <c r="G154" s="143">
        <f t="shared" si="12"/>
        <v>5.6177169835507523E-2</v>
      </c>
      <c r="H154" s="143">
        <f t="shared" si="13"/>
        <v>-6.3503653237563804E-3</v>
      </c>
      <c r="I154" s="68"/>
      <c r="J154" s="68">
        <v>0.10100000000000001</v>
      </c>
    </row>
    <row r="155" spans="1:10" x14ac:dyDescent="0.3">
      <c r="A155" s="146">
        <v>44087</v>
      </c>
      <c r="B155" s="68">
        <v>121.89</v>
      </c>
      <c r="C155" s="147">
        <v>3319.47</v>
      </c>
      <c r="D155" s="91">
        <f t="shared" si="10"/>
        <v>2.0552449852022647E-3</v>
      </c>
      <c r="E155" s="91">
        <f t="shared" si="10"/>
        <v>-6.4352568266102805E-3</v>
      </c>
      <c r="F155" s="148">
        <f t="shared" si="11"/>
        <v>1.8958333333333334E-5</v>
      </c>
      <c r="G155" s="143">
        <f t="shared" si="12"/>
        <v>2.0362866518689312E-3</v>
      </c>
      <c r="H155" s="143">
        <f t="shared" si="13"/>
        <v>-6.454215159943614E-3</v>
      </c>
      <c r="I155" s="68"/>
      <c r="J155" s="68">
        <v>9.0999999999999998E-2</v>
      </c>
    </row>
    <row r="156" spans="1:10" x14ac:dyDescent="0.3">
      <c r="A156" s="146">
        <v>44080</v>
      </c>
      <c r="B156" s="68">
        <v>121.64</v>
      </c>
      <c r="C156" s="147">
        <v>3340.97</v>
      </c>
      <c r="D156" s="91">
        <f t="shared" si="10"/>
        <v>-3.6285850102994788E-2</v>
      </c>
      <c r="E156" s="91">
        <f t="shared" si="10"/>
        <v>-2.5092210005369209E-2</v>
      </c>
      <c r="F156" s="148">
        <f t="shared" si="11"/>
        <v>2.3333333333333336E-5</v>
      </c>
      <c r="G156" s="143">
        <f t="shared" si="12"/>
        <v>-3.6309183436328121E-2</v>
      </c>
      <c r="H156" s="143">
        <f t="shared" si="13"/>
        <v>-2.5115543338702542E-2</v>
      </c>
      <c r="I156" s="68"/>
      <c r="J156" s="68">
        <v>0.112</v>
      </c>
    </row>
    <row r="157" spans="1:10" x14ac:dyDescent="0.3">
      <c r="A157" s="146">
        <v>44073</v>
      </c>
      <c r="B157" s="68">
        <v>126.22</v>
      </c>
      <c r="C157" s="147">
        <v>3426.96</v>
      </c>
      <c r="D157" s="91">
        <f t="shared" si="10"/>
        <v>-4.0006084575600731E-2</v>
      </c>
      <c r="E157" s="91">
        <f t="shared" si="10"/>
        <v>-2.3104267091598962E-2</v>
      </c>
      <c r="F157" s="148">
        <f t="shared" si="11"/>
        <v>2.3333333333333336E-5</v>
      </c>
      <c r="G157" s="143">
        <f t="shared" si="12"/>
        <v>-4.0029417908934065E-2</v>
      </c>
      <c r="H157" s="143">
        <f t="shared" si="13"/>
        <v>-2.3127600424932296E-2</v>
      </c>
      <c r="I157" s="68"/>
      <c r="J157" s="68">
        <v>0.112</v>
      </c>
    </row>
    <row r="158" spans="1:10" x14ac:dyDescent="0.3">
      <c r="A158" s="146">
        <v>44066</v>
      </c>
      <c r="B158" s="68">
        <v>131.47999999999999</v>
      </c>
      <c r="C158" s="147">
        <v>3508.01</v>
      </c>
      <c r="D158" s="91">
        <f t="shared" si="10"/>
        <v>3.6663250019711269E-2</v>
      </c>
      <c r="E158" s="91">
        <f t="shared" si="10"/>
        <v>3.2630196988072457E-2</v>
      </c>
      <c r="F158" s="148">
        <f t="shared" si="11"/>
        <v>2.1666666666666664E-5</v>
      </c>
      <c r="G158" s="143">
        <f t="shared" si="12"/>
        <v>3.6641583353044599E-2</v>
      </c>
      <c r="H158" s="143">
        <f t="shared" si="13"/>
        <v>3.2608530321405788E-2</v>
      </c>
      <c r="I158" s="68"/>
      <c r="J158" s="68">
        <v>0.104</v>
      </c>
    </row>
    <row r="159" spans="1:10" x14ac:dyDescent="0.3">
      <c r="A159" s="146">
        <v>44059</v>
      </c>
      <c r="B159" s="68">
        <v>126.83</v>
      </c>
      <c r="C159" s="147">
        <v>3397.16</v>
      </c>
      <c r="D159" s="91">
        <f t="shared" si="10"/>
        <v>9.6765824974057502E-2</v>
      </c>
      <c r="E159" s="91">
        <f t="shared" si="10"/>
        <v>7.2075544420890925E-3</v>
      </c>
      <c r="F159" s="148">
        <f t="shared" si="11"/>
        <v>2.0000000000000002E-5</v>
      </c>
      <c r="G159" s="143">
        <f t="shared" si="12"/>
        <v>9.6745824974057495E-2</v>
      </c>
      <c r="H159" s="143">
        <f t="shared" si="13"/>
        <v>7.1875544420890924E-3</v>
      </c>
      <c r="I159" s="68"/>
      <c r="J159" s="68">
        <v>9.6000000000000002E-2</v>
      </c>
    </row>
    <row r="160" spans="1:10" x14ac:dyDescent="0.3">
      <c r="A160" s="146">
        <v>44052</v>
      </c>
      <c r="B160" s="68">
        <v>115.64</v>
      </c>
      <c r="C160" s="147">
        <v>3372.85</v>
      </c>
      <c r="D160" s="91">
        <f t="shared" si="10"/>
        <v>3.2499999999999973E-2</v>
      </c>
      <c r="E160" s="91">
        <f t="shared" si="10"/>
        <v>6.4363467093169202E-3</v>
      </c>
      <c r="F160" s="148">
        <f t="shared" si="11"/>
        <v>2.0625E-5</v>
      </c>
      <c r="G160" s="143">
        <f t="shared" si="12"/>
        <v>3.247937499999997E-2</v>
      </c>
      <c r="H160" s="143">
        <f t="shared" si="13"/>
        <v>6.4157217093169204E-3</v>
      </c>
      <c r="I160" s="68"/>
      <c r="J160" s="68">
        <v>9.9000000000000005E-2</v>
      </c>
    </row>
    <row r="161" spans="1:10" x14ac:dyDescent="0.3">
      <c r="A161" s="146">
        <v>44045</v>
      </c>
      <c r="B161" s="68">
        <v>112</v>
      </c>
      <c r="C161" s="147">
        <v>3351.28</v>
      </c>
      <c r="D161" s="91">
        <f t="shared" si="10"/>
        <v>5.5110692416391771E-2</v>
      </c>
      <c r="E161" s="91">
        <f t="shared" si="10"/>
        <v>2.4505368191934274E-2</v>
      </c>
      <c r="F161" s="148">
        <f t="shared" si="11"/>
        <v>2.0625E-5</v>
      </c>
      <c r="G161" s="143">
        <f t="shared" si="12"/>
        <v>5.5090067416391768E-2</v>
      </c>
      <c r="H161" s="143">
        <f t="shared" si="13"/>
        <v>2.4484743191934274E-2</v>
      </c>
      <c r="I161" s="68"/>
      <c r="J161" s="68">
        <v>9.9000000000000005E-2</v>
      </c>
    </row>
    <row r="162" spans="1:10" x14ac:dyDescent="0.3">
      <c r="A162" s="146">
        <v>44038</v>
      </c>
      <c r="B162" s="68">
        <v>106.15</v>
      </c>
      <c r="C162" s="147">
        <v>3271.12</v>
      </c>
      <c r="D162" s="91">
        <f t="shared" si="10"/>
        <v>4.129880321757895E-2</v>
      </c>
      <c r="E162" s="91">
        <f t="shared" si="10"/>
        <v>1.7256338571290719E-2</v>
      </c>
      <c r="F162" s="148">
        <f t="shared" si="11"/>
        <v>1.9583333333333333E-5</v>
      </c>
      <c r="G162" s="143">
        <f t="shared" si="12"/>
        <v>4.1279219884245613E-2</v>
      </c>
      <c r="H162" s="143">
        <f t="shared" si="13"/>
        <v>1.7236755237957386E-2</v>
      </c>
      <c r="I162" s="68"/>
      <c r="J162" s="68">
        <v>9.4E-2</v>
      </c>
    </row>
    <row r="163" spans="1:10" x14ac:dyDescent="0.3">
      <c r="A163" s="146">
        <v>44031</v>
      </c>
      <c r="B163" s="68">
        <v>101.94</v>
      </c>
      <c r="C163" s="147">
        <v>3215.63</v>
      </c>
      <c r="D163" s="91">
        <f t="shared" si="10"/>
        <v>-6.8620723458490129E-4</v>
      </c>
      <c r="E163" s="91">
        <f t="shared" si="10"/>
        <v>-2.8219416819392773E-3</v>
      </c>
      <c r="F163" s="148">
        <f t="shared" si="11"/>
        <v>2.2708333333333334E-5</v>
      </c>
      <c r="G163" s="143">
        <f t="shared" si="12"/>
        <v>-7.0891556791823464E-4</v>
      </c>
      <c r="H163" s="143">
        <f t="shared" si="13"/>
        <v>-2.8446500152726106E-3</v>
      </c>
      <c r="I163" s="68"/>
      <c r="J163" s="68">
        <v>0.109</v>
      </c>
    </row>
    <row r="164" spans="1:10" x14ac:dyDescent="0.3">
      <c r="A164" s="146">
        <v>44024</v>
      </c>
      <c r="B164" s="68">
        <v>102.01</v>
      </c>
      <c r="C164" s="147">
        <v>3224.73</v>
      </c>
      <c r="D164" s="91">
        <f t="shared" si="10"/>
        <v>-2.6529248974138775E-2</v>
      </c>
      <c r="E164" s="91">
        <f t="shared" si="10"/>
        <v>1.246138196066604E-2</v>
      </c>
      <c r="F164" s="148">
        <f t="shared" si="11"/>
        <v>2.4375E-5</v>
      </c>
      <c r="G164" s="143">
        <f t="shared" si="12"/>
        <v>-2.6553623974138775E-2</v>
      </c>
      <c r="H164" s="143">
        <f t="shared" si="13"/>
        <v>1.243700696066604E-2</v>
      </c>
      <c r="I164" s="68"/>
      <c r="J164" s="68">
        <v>0.11700000000000001</v>
      </c>
    </row>
    <row r="165" spans="1:10" x14ac:dyDescent="0.3">
      <c r="A165" s="146">
        <v>44017</v>
      </c>
      <c r="B165" s="68">
        <v>104.79</v>
      </c>
      <c r="C165" s="147">
        <v>3185.04</v>
      </c>
      <c r="D165" s="91">
        <f t="shared" si="10"/>
        <v>9.0199750312109916E-2</v>
      </c>
      <c r="E165" s="91">
        <f t="shared" si="10"/>
        <v>1.75814134779122E-2</v>
      </c>
      <c r="F165" s="148">
        <f t="shared" si="11"/>
        <v>2.7500000000000001E-5</v>
      </c>
      <c r="G165" s="143">
        <f t="shared" si="12"/>
        <v>9.0172250312109917E-2</v>
      </c>
      <c r="H165" s="143">
        <f t="shared" si="13"/>
        <v>1.75539134779122E-2</v>
      </c>
      <c r="I165" s="68"/>
      <c r="J165" s="68">
        <v>0.13200000000000001</v>
      </c>
    </row>
    <row r="166" spans="1:10" x14ac:dyDescent="0.3">
      <c r="A166" s="146">
        <v>44010</v>
      </c>
      <c r="B166" s="68">
        <v>96.12</v>
      </c>
      <c r="C166" s="147">
        <v>3130.01</v>
      </c>
      <c r="D166" s="91">
        <f t="shared" si="10"/>
        <v>4.9918077553249729E-2</v>
      </c>
      <c r="E166" s="91">
        <f t="shared" si="10"/>
        <v>4.0198733819644117E-2</v>
      </c>
      <c r="F166" s="148">
        <f t="shared" si="11"/>
        <v>2.9583333333333328E-5</v>
      </c>
      <c r="G166" s="143">
        <f t="shared" si="12"/>
        <v>4.9888494219916396E-2</v>
      </c>
      <c r="H166" s="143">
        <f t="shared" si="13"/>
        <v>4.0169150486310784E-2</v>
      </c>
      <c r="I166" s="68"/>
      <c r="J166" s="68">
        <v>0.14199999999999999</v>
      </c>
    </row>
    <row r="167" spans="1:10" x14ac:dyDescent="0.3">
      <c r="A167" s="146">
        <v>44003</v>
      </c>
      <c r="B167" s="68">
        <v>91.55</v>
      </c>
      <c r="C167" s="147">
        <v>3009.05</v>
      </c>
      <c r="D167" s="91">
        <f t="shared" si="10"/>
        <v>-1.1445848180542062E-2</v>
      </c>
      <c r="E167" s="91">
        <f t="shared" si="10"/>
        <v>-2.8630550013880929E-2</v>
      </c>
      <c r="F167" s="148">
        <f t="shared" si="11"/>
        <v>3.020833333333333E-5</v>
      </c>
      <c r="G167" s="143">
        <f t="shared" si="12"/>
        <v>-1.1476056513875395E-2</v>
      </c>
      <c r="H167" s="143">
        <f t="shared" si="13"/>
        <v>-2.8660758347214262E-2</v>
      </c>
      <c r="I167" s="68"/>
      <c r="J167" s="68">
        <v>0.14499999999999999</v>
      </c>
    </row>
    <row r="168" spans="1:10" x14ac:dyDescent="0.3">
      <c r="A168" s="146">
        <v>43996</v>
      </c>
      <c r="B168" s="68">
        <v>92.61</v>
      </c>
      <c r="C168" s="147">
        <v>3097.74</v>
      </c>
      <c r="D168" s="91">
        <f t="shared" si="10"/>
        <v>3.6833855799373039E-2</v>
      </c>
      <c r="E168" s="91">
        <f t="shared" si="10"/>
        <v>1.8554504473401234E-2</v>
      </c>
      <c r="F168" s="148">
        <f t="shared" si="11"/>
        <v>3.2291666666666668E-5</v>
      </c>
      <c r="G168" s="143">
        <f t="shared" si="12"/>
        <v>3.6801564132706369E-2</v>
      </c>
      <c r="H168" s="143">
        <f t="shared" si="13"/>
        <v>1.8522212806734568E-2</v>
      </c>
      <c r="I168" s="68"/>
      <c r="J168" s="68">
        <v>0.155</v>
      </c>
    </row>
    <row r="169" spans="1:10" x14ac:dyDescent="0.3">
      <c r="A169" s="146">
        <v>43989</v>
      </c>
      <c r="B169" s="68">
        <v>89.32</v>
      </c>
      <c r="C169" s="147">
        <v>3041.31</v>
      </c>
      <c r="D169" s="91">
        <f t="shared" si="10"/>
        <v>1.3452914798204318E-3</v>
      </c>
      <c r="E169" s="91">
        <f t="shared" si="10"/>
        <v>-4.7784391016709837E-2</v>
      </c>
      <c r="F169" s="148">
        <f t="shared" si="11"/>
        <v>3.4375000000000002E-5</v>
      </c>
      <c r="G169" s="143">
        <f t="shared" si="12"/>
        <v>1.3109164798204319E-3</v>
      </c>
      <c r="H169" s="143">
        <f t="shared" si="13"/>
        <v>-4.7818766016709841E-2</v>
      </c>
      <c r="I169" s="68"/>
      <c r="J169" s="68">
        <v>0.16500000000000001</v>
      </c>
    </row>
    <row r="170" spans="1:10" x14ac:dyDescent="0.3">
      <c r="A170" s="146">
        <v>43982</v>
      </c>
      <c r="B170" s="68">
        <v>89.2</v>
      </c>
      <c r="C170" s="147">
        <v>3193.93</v>
      </c>
      <c r="D170" s="91">
        <f t="shared" si="10"/>
        <v>5.0704225352113941E-3</v>
      </c>
      <c r="E170" s="91">
        <f t="shared" si="10"/>
        <v>4.9147425853477422E-2</v>
      </c>
      <c r="F170" s="148">
        <f t="shared" si="11"/>
        <v>3.2708333333333333E-5</v>
      </c>
      <c r="G170" s="143">
        <f t="shared" si="12"/>
        <v>5.0377142018780607E-3</v>
      </c>
      <c r="H170" s="143">
        <f t="shared" si="13"/>
        <v>4.911471752014409E-2</v>
      </c>
      <c r="I170" s="68"/>
      <c r="J170" s="68">
        <v>0.157</v>
      </c>
    </row>
    <row r="171" spans="1:10" x14ac:dyDescent="0.3">
      <c r="A171" s="146">
        <v>43975</v>
      </c>
      <c r="B171" s="68">
        <v>88.75</v>
      </c>
      <c r="C171" s="147">
        <v>3044.31</v>
      </c>
      <c r="D171" s="91">
        <f t="shared" si="10"/>
        <v>-1.6729448260580648E-2</v>
      </c>
      <c r="E171" s="91">
        <f t="shared" si="10"/>
        <v>3.0066487336953829E-2</v>
      </c>
      <c r="F171" s="148">
        <f t="shared" si="11"/>
        <v>2.9583333333333328E-5</v>
      </c>
      <c r="G171" s="143">
        <f t="shared" si="12"/>
        <v>-1.6759031593913981E-2</v>
      </c>
      <c r="H171" s="143">
        <f t="shared" si="13"/>
        <v>3.0036904003620496E-2</v>
      </c>
      <c r="I171" s="68"/>
      <c r="J171" s="68">
        <v>0.14199999999999999</v>
      </c>
    </row>
    <row r="172" spans="1:10" x14ac:dyDescent="0.3">
      <c r="A172" s="146">
        <v>43968</v>
      </c>
      <c r="B172" s="68">
        <v>90.26</v>
      </c>
      <c r="C172" s="147">
        <v>2955.45</v>
      </c>
      <c r="D172" s="91">
        <f t="shared" si="10"/>
        <v>6.3007890707808434E-2</v>
      </c>
      <c r="E172" s="91">
        <f t="shared" si="10"/>
        <v>3.2038970562558999E-2</v>
      </c>
      <c r="F172" s="148">
        <f t="shared" si="11"/>
        <v>2.5416666666666667E-5</v>
      </c>
      <c r="G172" s="143">
        <f t="shared" si="12"/>
        <v>6.2982474041141767E-2</v>
      </c>
      <c r="H172" s="143">
        <f t="shared" si="13"/>
        <v>3.2013553895892333E-2</v>
      </c>
      <c r="I172" s="68"/>
      <c r="J172" s="68">
        <v>0.122</v>
      </c>
    </row>
    <row r="173" spans="1:10" x14ac:dyDescent="0.3">
      <c r="A173" s="146">
        <v>43961</v>
      </c>
      <c r="B173" s="68">
        <v>84.91</v>
      </c>
      <c r="C173" s="147">
        <v>2863.7</v>
      </c>
      <c r="D173" s="91">
        <f t="shared" si="10"/>
        <v>8.6778446179444524E-2</v>
      </c>
      <c r="E173" s="91">
        <f t="shared" si="10"/>
        <v>-2.2561266980681394E-2</v>
      </c>
      <c r="F173" s="148">
        <f t="shared" si="11"/>
        <v>2.5833333333333332E-5</v>
      </c>
      <c r="G173" s="143">
        <f t="shared" si="12"/>
        <v>8.6752612846111188E-2</v>
      </c>
      <c r="H173" s="143">
        <f t="shared" si="13"/>
        <v>-2.2587100314014726E-2</v>
      </c>
      <c r="I173" s="68"/>
      <c r="J173" s="68">
        <v>0.124</v>
      </c>
    </row>
    <row r="174" spans="1:10" x14ac:dyDescent="0.3">
      <c r="A174" s="146">
        <v>43954</v>
      </c>
      <c r="B174" s="68">
        <v>78.13</v>
      </c>
      <c r="C174" s="147">
        <v>2929.8</v>
      </c>
      <c r="D174" s="91">
        <f t="shared" si="10"/>
        <v>0.10524826708162394</v>
      </c>
      <c r="E174" s="91">
        <f t="shared" si="10"/>
        <v>3.5005352014159108E-2</v>
      </c>
      <c r="F174" s="148">
        <f t="shared" si="11"/>
        <v>2.4375E-5</v>
      </c>
      <c r="G174" s="143">
        <f t="shared" si="12"/>
        <v>0.10522389208162394</v>
      </c>
      <c r="H174" s="143">
        <f t="shared" si="13"/>
        <v>3.4980977014159108E-2</v>
      </c>
      <c r="I174" s="68"/>
      <c r="J174" s="68">
        <v>0.11700000000000001</v>
      </c>
    </row>
    <row r="175" spans="1:10" x14ac:dyDescent="0.3">
      <c r="A175" s="146">
        <v>43947</v>
      </c>
      <c r="B175" s="68">
        <v>70.69</v>
      </c>
      <c r="C175" s="147">
        <v>2830.71</v>
      </c>
      <c r="D175" s="91">
        <f t="shared" si="10"/>
        <v>-2.3618784530386794E-2</v>
      </c>
      <c r="E175" s="91">
        <f t="shared" si="10"/>
        <v>-2.1256794771462584E-3</v>
      </c>
      <c r="F175" s="148">
        <f t="shared" si="11"/>
        <v>2.2708333333333334E-5</v>
      </c>
      <c r="G175" s="143">
        <f t="shared" si="12"/>
        <v>-2.3641492863720127E-2</v>
      </c>
      <c r="H175" s="143">
        <f t="shared" si="13"/>
        <v>-2.1483878104795917E-3</v>
      </c>
      <c r="I175" s="68"/>
      <c r="J175" s="68">
        <v>0.109</v>
      </c>
    </row>
    <row r="176" spans="1:10" x14ac:dyDescent="0.3">
      <c r="A176" s="146">
        <v>43940</v>
      </c>
      <c r="B176" s="68">
        <v>72.400000000000006</v>
      </c>
      <c r="C176" s="147">
        <v>2836.74</v>
      </c>
      <c r="D176" s="91">
        <f t="shared" si="10"/>
        <v>-9.3048713738368427E-3</v>
      </c>
      <c r="E176" s="91">
        <f t="shared" si="10"/>
        <v>-1.3156796170544438E-2</v>
      </c>
      <c r="F176" s="148">
        <f t="shared" si="11"/>
        <v>2.5416666666666667E-5</v>
      </c>
      <c r="G176" s="143">
        <f t="shared" si="12"/>
        <v>-9.3302880405035094E-3</v>
      </c>
      <c r="H176" s="143">
        <f t="shared" si="13"/>
        <v>-1.3182212837211105E-2</v>
      </c>
      <c r="I176" s="68"/>
      <c r="J176" s="68">
        <v>0.122</v>
      </c>
    </row>
    <row r="177" spans="1:10" x14ac:dyDescent="0.3">
      <c r="A177" s="146">
        <v>43933</v>
      </c>
      <c r="B177" s="68">
        <v>73.08</v>
      </c>
      <c r="C177" s="147">
        <v>2874.56</v>
      </c>
      <c r="D177" s="91">
        <f t="shared" si="10"/>
        <v>0.11165196227563134</v>
      </c>
      <c r="E177" s="91">
        <f t="shared" si="10"/>
        <v>3.0374719515954274E-2</v>
      </c>
      <c r="F177" s="148">
        <f t="shared" si="11"/>
        <v>2.5833333333333332E-5</v>
      </c>
      <c r="G177" s="143">
        <f t="shared" si="12"/>
        <v>0.11162612894229801</v>
      </c>
      <c r="H177" s="143">
        <f t="shared" si="13"/>
        <v>3.0348886182620941E-2</v>
      </c>
      <c r="I177" s="68"/>
      <c r="J177" s="68">
        <v>0.124</v>
      </c>
    </row>
    <row r="178" spans="1:10" x14ac:dyDescent="0.3">
      <c r="A178" s="146">
        <v>43926</v>
      </c>
      <c r="B178" s="68">
        <v>65.739999999999995</v>
      </c>
      <c r="C178" s="147">
        <v>2789.82</v>
      </c>
      <c r="D178" s="91">
        <f t="shared" si="10"/>
        <v>7.8058379796654531E-2</v>
      </c>
      <c r="E178" s="91">
        <f t="shared" si="10"/>
        <v>0.12101741908263519</v>
      </c>
      <c r="F178" s="148">
        <f t="shared" si="11"/>
        <v>4.9166666666666658E-5</v>
      </c>
      <c r="G178" s="143">
        <f t="shared" si="12"/>
        <v>7.8009213129987862E-2</v>
      </c>
      <c r="H178" s="143">
        <f t="shared" si="13"/>
        <v>0.12096825241596852</v>
      </c>
      <c r="I178" s="68"/>
      <c r="J178" s="68">
        <v>0.23599999999999999</v>
      </c>
    </row>
    <row r="179" spans="1:10" x14ac:dyDescent="0.3">
      <c r="A179" s="146">
        <v>43919</v>
      </c>
      <c r="B179" s="68">
        <v>60.98</v>
      </c>
      <c r="C179" s="147">
        <v>2488.65</v>
      </c>
      <c r="D179" s="91">
        <f t="shared" si="10"/>
        <v>-3.4821145932257047E-2</v>
      </c>
      <c r="E179" s="91">
        <f t="shared" si="10"/>
        <v>-2.0783247490625434E-2</v>
      </c>
      <c r="F179" s="148">
        <f t="shared" si="11"/>
        <v>2.2083333333333333E-5</v>
      </c>
      <c r="G179" s="143">
        <f t="shared" si="12"/>
        <v>-3.4843229265590379E-2</v>
      </c>
      <c r="H179" s="143">
        <f t="shared" si="13"/>
        <v>-2.0805330823958766E-2</v>
      </c>
      <c r="I179" s="68"/>
      <c r="J179" s="68">
        <v>0.106</v>
      </c>
    </row>
    <row r="180" spans="1:10" x14ac:dyDescent="0.3">
      <c r="A180" s="146">
        <v>43912</v>
      </c>
      <c r="B180" s="68">
        <v>63.18</v>
      </c>
      <c r="C180" s="147">
        <v>2541.4699999999998</v>
      </c>
      <c r="D180" s="91">
        <f t="shared" si="10"/>
        <v>0.22822706065318821</v>
      </c>
      <c r="E180" s="91">
        <f t="shared" si="10"/>
        <v>0.10262829078666491</v>
      </c>
      <c r="F180" s="148">
        <f t="shared" si="11"/>
        <v>3.1249999999999997E-6</v>
      </c>
      <c r="G180" s="143">
        <f t="shared" si="12"/>
        <v>0.22822393565318821</v>
      </c>
      <c r="H180" s="143">
        <f t="shared" si="13"/>
        <v>0.1026251657866649</v>
      </c>
      <c r="I180" s="68"/>
      <c r="J180" s="68">
        <v>1.4999999999999999E-2</v>
      </c>
    </row>
    <row r="181" spans="1:10" x14ac:dyDescent="0.3">
      <c r="A181" s="146">
        <v>43905</v>
      </c>
      <c r="B181" s="68">
        <v>51.44</v>
      </c>
      <c r="C181" s="147">
        <v>2304.92</v>
      </c>
      <c r="D181" s="91">
        <f t="shared" si="10"/>
        <v>-0.14565686762996188</v>
      </c>
      <c r="E181" s="91">
        <f t="shared" si="10"/>
        <v>-0.14979601773502216</v>
      </c>
      <c r="F181" s="148">
        <f t="shared" si="11"/>
        <v>7.9166666666666665E-6</v>
      </c>
      <c r="G181" s="143">
        <f t="shared" si="12"/>
        <v>-0.14566478429662855</v>
      </c>
      <c r="H181" s="143">
        <f t="shared" si="13"/>
        <v>-0.14980393440168882</v>
      </c>
      <c r="I181" s="68"/>
      <c r="J181" s="68">
        <v>3.7999999999999999E-2</v>
      </c>
    </row>
    <row r="182" spans="1:10" x14ac:dyDescent="0.3">
      <c r="A182" s="146">
        <v>43898</v>
      </c>
      <c r="B182" s="68">
        <v>60.21</v>
      </c>
      <c r="C182" s="147">
        <v>2711.02</v>
      </c>
      <c r="D182" s="91">
        <f t="shared" si="10"/>
        <v>-9.4722598105548061E-2</v>
      </c>
      <c r="E182" s="91">
        <f t="shared" si="10"/>
        <v>-8.7926469450303912E-2</v>
      </c>
      <c r="F182" s="148">
        <f t="shared" si="11"/>
        <v>5.7500000000000009E-5</v>
      </c>
      <c r="G182" s="143">
        <f t="shared" si="12"/>
        <v>-9.4780098105548063E-2</v>
      </c>
      <c r="H182" s="143">
        <f t="shared" si="13"/>
        <v>-8.7983969450303914E-2</v>
      </c>
      <c r="I182" s="68"/>
      <c r="J182" s="68">
        <v>0.27600000000000002</v>
      </c>
    </row>
    <row r="183" spans="1:10" x14ac:dyDescent="0.3">
      <c r="A183" s="146">
        <v>43891</v>
      </c>
      <c r="B183" s="68">
        <v>66.510000000000005</v>
      </c>
      <c r="C183" s="147">
        <v>2972.37</v>
      </c>
      <c r="D183" s="91">
        <f t="shared" si="10"/>
        <v>-1.4958530805687098E-2</v>
      </c>
      <c r="E183" s="91">
        <f t="shared" si="10"/>
        <v>6.1437536811748128E-3</v>
      </c>
      <c r="F183" s="148">
        <f t="shared" si="11"/>
        <v>9.8958333333333331E-5</v>
      </c>
      <c r="G183" s="143">
        <f t="shared" si="12"/>
        <v>-1.5057489139020431E-2</v>
      </c>
      <c r="H183" s="143">
        <f t="shared" si="13"/>
        <v>6.0447953478414791E-3</v>
      </c>
      <c r="I183" s="68"/>
      <c r="J183" s="68">
        <v>0.47499999999999998</v>
      </c>
    </row>
    <row r="184" spans="1:10" x14ac:dyDescent="0.3">
      <c r="A184" s="146">
        <v>43884</v>
      </c>
      <c r="B184" s="68">
        <v>67.52</v>
      </c>
      <c r="C184" s="147">
        <v>2954.22</v>
      </c>
      <c r="D184" s="91">
        <f t="shared" si="10"/>
        <v>-8.1610446137105552E-2</v>
      </c>
      <c r="E184" s="91">
        <f t="shared" si="10"/>
        <v>-0.11490674855816052</v>
      </c>
      <c r="F184" s="148">
        <f t="shared" si="11"/>
        <v>2.6770833333333329E-4</v>
      </c>
      <c r="G184" s="143">
        <f t="shared" si="12"/>
        <v>-8.1878154470438891E-2</v>
      </c>
      <c r="H184" s="143">
        <f t="shared" si="13"/>
        <v>-0.11517445689149386</v>
      </c>
      <c r="I184" s="68"/>
      <c r="J184" s="68">
        <v>1.2849999999999999</v>
      </c>
    </row>
    <row r="185" spans="1:10" x14ac:dyDescent="0.3">
      <c r="A185" s="146">
        <v>43877</v>
      </c>
      <c r="B185" s="68">
        <v>73.52</v>
      </c>
      <c r="C185" s="147">
        <v>3337.75</v>
      </c>
      <c r="D185" s="91">
        <f t="shared" si="10"/>
        <v>1.4768806073153895E-2</v>
      </c>
      <c r="E185" s="91">
        <f t="shared" si="10"/>
        <v>-1.2546743349427181E-2</v>
      </c>
      <c r="F185" s="148">
        <f t="shared" si="11"/>
        <v>3.2479166666666664E-4</v>
      </c>
      <c r="G185" s="143">
        <f t="shared" si="12"/>
        <v>1.4444014406487229E-2</v>
      </c>
      <c r="H185" s="143">
        <f t="shared" si="13"/>
        <v>-1.2871535016093847E-2</v>
      </c>
      <c r="I185" s="68"/>
      <c r="J185" s="68">
        <v>1.5589999999999999</v>
      </c>
    </row>
    <row r="186" spans="1:10" x14ac:dyDescent="0.3">
      <c r="A186" s="146">
        <v>43870</v>
      </c>
      <c r="B186" s="68">
        <v>72.45</v>
      </c>
      <c r="C186" s="147">
        <v>3380.16</v>
      </c>
      <c r="D186" s="91">
        <f t="shared" si="10"/>
        <v>0.15182829888712246</v>
      </c>
      <c r="E186" s="91">
        <f t="shared" si="10"/>
        <v>1.5761589801995823E-2</v>
      </c>
      <c r="F186" s="148">
        <f t="shared" si="11"/>
        <v>3.2854166666666665E-4</v>
      </c>
      <c r="G186" s="143">
        <f t="shared" si="12"/>
        <v>0.15149975722045581</v>
      </c>
      <c r="H186" s="143">
        <f t="shared" si="13"/>
        <v>1.5433048135329157E-2</v>
      </c>
      <c r="I186" s="68"/>
      <c r="J186" s="68">
        <v>1.577</v>
      </c>
    </row>
    <row r="187" spans="1:10" x14ac:dyDescent="0.3">
      <c r="A187" s="146">
        <v>43863</v>
      </c>
      <c r="B187" s="68">
        <v>62.9</v>
      </c>
      <c r="C187" s="147">
        <v>3327.71</v>
      </c>
      <c r="D187" s="91">
        <f t="shared" si="10"/>
        <v>6.4117746574183787E-2</v>
      </c>
      <c r="E187" s="91">
        <f t="shared" si="10"/>
        <v>3.1681713336144224E-2</v>
      </c>
      <c r="F187" s="148">
        <f t="shared" si="11"/>
        <v>3.2583333333333336E-4</v>
      </c>
      <c r="G187" s="143">
        <f t="shared" si="12"/>
        <v>6.3791913240850456E-2</v>
      </c>
      <c r="H187" s="143">
        <f t="shared" si="13"/>
        <v>3.1355880002810893E-2</v>
      </c>
      <c r="I187" s="68"/>
      <c r="J187" s="68">
        <v>1.5640000000000001</v>
      </c>
    </row>
    <row r="188" spans="1:10" x14ac:dyDescent="0.3">
      <c r="A188" s="146">
        <v>43856</v>
      </c>
      <c r="B188" s="68">
        <v>59.11</v>
      </c>
      <c r="C188" s="147">
        <v>3225.52</v>
      </c>
      <c r="D188" s="91">
        <f t="shared" si="10"/>
        <v>-5.605237943149155E-2</v>
      </c>
      <c r="E188" s="91">
        <f t="shared" si="10"/>
        <v>-2.1226107353427559E-2</v>
      </c>
      <c r="F188" s="148">
        <f t="shared" si="11"/>
        <v>3.2374999999999998E-4</v>
      </c>
      <c r="G188" s="143">
        <f t="shared" si="12"/>
        <v>-5.6376129431491548E-2</v>
      </c>
      <c r="H188" s="143">
        <f t="shared" si="13"/>
        <v>-2.154985735342756E-2</v>
      </c>
      <c r="I188" s="68"/>
      <c r="J188" s="68">
        <v>1.554</v>
      </c>
    </row>
    <row r="189" spans="1:10" x14ac:dyDescent="0.3">
      <c r="A189" s="146">
        <v>43849</v>
      </c>
      <c r="B189" s="68">
        <v>62.62</v>
      </c>
      <c r="C189" s="147">
        <v>3295.47</v>
      </c>
      <c r="D189" s="91">
        <f t="shared" si="10"/>
        <v>4.8138639281130047E-3</v>
      </c>
      <c r="E189" s="91">
        <f t="shared" si="10"/>
        <v>-1.0256425658183299E-2</v>
      </c>
      <c r="F189" s="148">
        <f t="shared" si="11"/>
        <v>3.1895833333333331E-4</v>
      </c>
      <c r="G189" s="143">
        <f t="shared" si="12"/>
        <v>4.4949055947796713E-3</v>
      </c>
      <c r="H189" s="143">
        <f t="shared" si="13"/>
        <v>-1.0575383991516632E-2</v>
      </c>
      <c r="I189" s="68"/>
      <c r="J189" s="68">
        <v>1.5309999999999999</v>
      </c>
    </row>
    <row r="190" spans="1:10" x14ac:dyDescent="0.3">
      <c r="A190" s="146">
        <v>43842</v>
      </c>
      <c r="B190" s="68">
        <v>62.32</v>
      </c>
      <c r="C190" s="147">
        <v>3329.62</v>
      </c>
      <c r="D190" s="91">
        <f t="shared" si="10"/>
        <v>2.0301244269810059E-2</v>
      </c>
      <c r="E190" s="91">
        <f t="shared" si="10"/>
        <v>1.9682423017440609E-2</v>
      </c>
      <c r="F190" s="148">
        <f t="shared" si="11"/>
        <v>3.2520833333333333E-4</v>
      </c>
      <c r="G190" s="143">
        <f t="shared" si="12"/>
        <v>1.9976035936476726E-2</v>
      </c>
      <c r="H190" s="143">
        <f t="shared" si="13"/>
        <v>1.9357214684107275E-2</v>
      </c>
      <c r="I190" s="68"/>
      <c r="J190" s="68">
        <v>1.5609999999999999</v>
      </c>
    </row>
    <row r="191" spans="1:10" x14ac:dyDescent="0.3">
      <c r="A191" s="146">
        <v>43835</v>
      </c>
      <c r="B191" s="68">
        <v>61.08</v>
      </c>
      <c r="C191" s="147">
        <v>3265.35</v>
      </c>
      <c r="D191" s="91">
        <f t="shared" si="10"/>
        <v>3.4903422568620668E-2</v>
      </c>
      <c r="E191" s="91">
        <f t="shared" si="10"/>
        <v>9.4285670123808174E-3</v>
      </c>
      <c r="F191" s="148">
        <f t="shared" si="11"/>
        <v>3.2041666666666666E-4</v>
      </c>
      <c r="G191" s="143">
        <f t="shared" si="12"/>
        <v>3.4583005901954005E-2</v>
      </c>
      <c r="H191" s="143">
        <f t="shared" si="13"/>
        <v>9.1081503457141506E-3</v>
      </c>
      <c r="I191" s="68"/>
      <c r="J191" s="68">
        <v>1.538</v>
      </c>
    </row>
    <row r="192" spans="1:10" x14ac:dyDescent="0.3">
      <c r="A192" s="146">
        <v>43828</v>
      </c>
      <c r="B192" s="68">
        <v>59.02</v>
      </c>
      <c r="C192" s="147">
        <v>3234.85</v>
      </c>
      <c r="D192" s="91">
        <f t="shared" si="10"/>
        <v>-3.3772374197905686E-3</v>
      </c>
      <c r="E192" s="91">
        <f t="shared" si="10"/>
        <v>-1.5956691625360619E-3</v>
      </c>
      <c r="F192" s="148">
        <f t="shared" si="11"/>
        <v>3.1666666666666665E-4</v>
      </c>
      <c r="G192" s="143">
        <f t="shared" si="12"/>
        <v>-3.6939040864572351E-3</v>
      </c>
      <c r="H192" s="143">
        <f t="shared" si="13"/>
        <v>-1.9123358292027286E-3</v>
      </c>
      <c r="I192" s="68"/>
      <c r="J192" s="68">
        <v>1.52</v>
      </c>
    </row>
    <row r="193" spans="1:10" x14ac:dyDescent="0.3">
      <c r="A193" s="146">
        <v>43821</v>
      </c>
      <c r="B193" s="68">
        <v>59.22</v>
      </c>
      <c r="C193" s="147">
        <v>3240.02</v>
      </c>
      <c r="D193" s="91">
        <f t="shared" si="10"/>
        <v>-1.0360962566845044E-2</v>
      </c>
      <c r="E193" s="91">
        <f t="shared" si="10"/>
        <v>5.836298048565558E-3</v>
      </c>
      <c r="F193" s="148">
        <f t="shared" si="11"/>
        <v>3.2583333333333336E-4</v>
      </c>
      <c r="G193" s="143">
        <f t="shared" si="12"/>
        <v>-1.0686795900178379E-2</v>
      </c>
      <c r="H193" s="143">
        <f t="shared" si="13"/>
        <v>5.5104647152322246E-3</v>
      </c>
      <c r="I193" s="68"/>
      <c r="J193" s="68">
        <v>1.5640000000000001</v>
      </c>
    </row>
    <row r="194" spans="1:10" x14ac:dyDescent="0.3">
      <c r="A194" s="146">
        <v>43814</v>
      </c>
      <c r="B194" s="68">
        <v>59.84</v>
      </c>
      <c r="C194" s="147">
        <v>3221.22</v>
      </c>
      <c r="D194" s="91">
        <f t="shared" si="10"/>
        <v>6.8571428571428727E-2</v>
      </c>
      <c r="E194" s="91">
        <f t="shared" si="10"/>
        <v>1.6542539762686159E-2</v>
      </c>
      <c r="F194" s="148">
        <f t="shared" si="11"/>
        <v>3.2895833333333328E-4</v>
      </c>
      <c r="G194" s="143">
        <f t="shared" si="12"/>
        <v>6.824247023809539E-2</v>
      </c>
      <c r="H194" s="143">
        <f t="shared" si="13"/>
        <v>1.6213581429352825E-2</v>
      </c>
      <c r="I194" s="68"/>
      <c r="J194" s="68">
        <v>1.579</v>
      </c>
    </row>
    <row r="195" spans="1:10" x14ac:dyDescent="0.3">
      <c r="A195" s="146">
        <v>43807</v>
      </c>
      <c r="B195" s="68">
        <v>56</v>
      </c>
      <c r="C195" s="147">
        <v>3168.8</v>
      </c>
      <c r="D195" s="91">
        <f t="shared" ref="D195:E258" si="14">B195/B196-1</f>
        <v>5.580693815987936E-2</v>
      </c>
      <c r="E195" s="91">
        <f t="shared" si="14"/>
        <v>7.2761140655646095E-3</v>
      </c>
      <c r="F195" s="148">
        <f t="shared" ref="F195:F258" si="15">J195/100/12/4</f>
        <v>3.2583333333333336E-4</v>
      </c>
      <c r="G195" s="143">
        <f t="shared" ref="G195:G258" si="16">D195-F195</f>
        <v>5.5481104826546029E-2</v>
      </c>
      <c r="H195" s="143">
        <f t="shared" ref="H195:H258" si="17">E195-F195</f>
        <v>6.9502807322312761E-3</v>
      </c>
      <c r="I195" s="68"/>
      <c r="J195" s="68">
        <v>1.5640000000000001</v>
      </c>
    </row>
    <row r="196" spans="1:10" x14ac:dyDescent="0.3">
      <c r="A196" s="146">
        <v>43800</v>
      </c>
      <c r="B196" s="68">
        <v>53.04</v>
      </c>
      <c r="C196" s="147">
        <v>3145.91</v>
      </c>
      <c r="D196" s="91">
        <f t="shared" si="14"/>
        <v>-2.1221627606569426E-2</v>
      </c>
      <c r="E196" s="91">
        <f t="shared" si="14"/>
        <v>1.5695738272767379E-3</v>
      </c>
      <c r="F196" s="148">
        <f t="shared" si="15"/>
        <v>3.1729166666666662E-4</v>
      </c>
      <c r="G196" s="143">
        <f t="shared" si="16"/>
        <v>-2.1538919273236094E-2</v>
      </c>
      <c r="H196" s="143">
        <f t="shared" si="17"/>
        <v>1.2522821606100712E-3</v>
      </c>
      <c r="I196" s="68"/>
      <c r="J196" s="68">
        <v>1.5229999999999999</v>
      </c>
    </row>
    <row r="197" spans="1:10" x14ac:dyDescent="0.3">
      <c r="A197" s="146">
        <v>43793</v>
      </c>
      <c r="B197" s="68">
        <v>54.19</v>
      </c>
      <c r="C197" s="147">
        <v>3140.98</v>
      </c>
      <c r="D197" s="91">
        <f t="shared" si="14"/>
        <v>2.788315629742022E-2</v>
      </c>
      <c r="E197" s="91">
        <f t="shared" si="14"/>
        <v>9.8672471055754052E-3</v>
      </c>
      <c r="F197" s="148">
        <f t="shared" si="15"/>
        <v>3.3062499999999997E-4</v>
      </c>
      <c r="G197" s="143">
        <f t="shared" si="16"/>
        <v>2.7552531297420219E-2</v>
      </c>
      <c r="H197" s="143">
        <f t="shared" si="17"/>
        <v>9.5366221055754059E-3</v>
      </c>
      <c r="I197" s="68"/>
      <c r="J197" s="68">
        <v>1.587</v>
      </c>
    </row>
    <row r="198" spans="1:10" x14ac:dyDescent="0.3">
      <c r="A198" s="146">
        <v>43786</v>
      </c>
      <c r="B198" s="68">
        <v>52.72</v>
      </c>
      <c r="C198" s="147">
        <v>3110.29</v>
      </c>
      <c r="D198" s="91">
        <f t="shared" si="14"/>
        <v>3.271302644466223E-2</v>
      </c>
      <c r="E198" s="91">
        <f t="shared" si="14"/>
        <v>-3.259134871140823E-3</v>
      </c>
      <c r="F198" s="148">
        <f t="shared" si="15"/>
        <v>3.3104166666666671E-4</v>
      </c>
      <c r="G198" s="143">
        <f t="shared" si="16"/>
        <v>3.2381984777995566E-2</v>
      </c>
      <c r="H198" s="143">
        <f t="shared" si="17"/>
        <v>-3.5901765378074896E-3</v>
      </c>
      <c r="I198" s="68"/>
      <c r="J198" s="68">
        <v>1.589</v>
      </c>
    </row>
    <row r="199" spans="1:10" x14ac:dyDescent="0.3">
      <c r="A199" s="146">
        <v>43779</v>
      </c>
      <c r="B199" s="68">
        <v>51.05</v>
      </c>
      <c r="C199" s="147">
        <v>3120.46</v>
      </c>
      <c r="D199" s="91">
        <f t="shared" si="14"/>
        <v>-1.7135155949172143E-2</v>
      </c>
      <c r="E199" s="91">
        <f t="shared" si="14"/>
        <v>8.8520180532025705E-3</v>
      </c>
      <c r="F199" s="148">
        <f t="shared" si="15"/>
        <v>3.2687499999999996E-4</v>
      </c>
      <c r="G199" s="143">
        <f t="shared" si="16"/>
        <v>-1.7462030949172144E-2</v>
      </c>
      <c r="H199" s="143">
        <f t="shared" si="17"/>
        <v>8.5251430532025697E-3</v>
      </c>
      <c r="I199" s="68"/>
      <c r="J199" s="68">
        <v>1.569</v>
      </c>
    </row>
    <row r="200" spans="1:10" x14ac:dyDescent="0.3">
      <c r="A200" s="146">
        <v>43772</v>
      </c>
      <c r="B200" s="68">
        <v>51.94</v>
      </c>
      <c r="C200" s="147">
        <v>3093.08</v>
      </c>
      <c r="D200" s="91">
        <f t="shared" si="14"/>
        <v>2.5468904244817292E-2</v>
      </c>
      <c r="E200" s="91">
        <f t="shared" si="14"/>
        <v>8.533018575699991E-3</v>
      </c>
      <c r="F200" s="148">
        <f t="shared" si="15"/>
        <v>3.2374999999999998E-4</v>
      </c>
      <c r="G200" s="143">
        <f t="shared" si="16"/>
        <v>2.5145154244817291E-2</v>
      </c>
      <c r="H200" s="143">
        <f t="shared" si="17"/>
        <v>8.2092685756999916E-3</v>
      </c>
      <c r="I200" s="68"/>
      <c r="J200" s="68">
        <v>1.554</v>
      </c>
    </row>
    <row r="201" spans="1:10" x14ac:dyDescent="0.3">
      <c r="A201" s="146">
        <v>43765</v>
      </c>
      <c r="B201" s="68">
        <v>50.65</v>
      </c>
      <c r="C201" s="147">
        <v>3066.91</v>
      </c>
      <c r="D201" s="91">
        <f t="shared" si="14"/>
        <v>-9.3878349305691611E-3</v>
      </c>
      <c r="E201" s="91">
        <f t="shared" si="14"/>
        <v>1.4676349440042147E-2</v>
      </c>
      <c r="F201" s="148">
        <f t="shared" si="15"/>
        <v>3.19375E-4</v>
      </c>
      <c r="G201" s="143">
        <f t="shared" si="16"/>
        <v>-9.7072099305691613E-3</v>
      </c>
      <c r="H201" s="143">
        <f t="shared" si="17"/>
        <v>1.4356974440042147E-2</v>
      </c>
      <c r="I201" s="68"/>
      <c r="J201" s="68">
        <v>1.5329999999999999</v>
      </c>
    </row>
    <row r="202" spans="1:10" x14ac:dyDescent="0.3">
      <c r="A202" s="146">
        <v>43758</v>
      </c>
      <c r="B202" s="68">
        <v>51.13</v>
      </c>
      <c r="C202" s="147">
        <v>3022.55</v>
      </c>
      <c r="D202" s="91">
        <f t="shared" si="14"/>
        <v>7.3708525829483618E-2</v>
      </c>
      <c r="E202" s="91">
        <f t="shared" si="14"/>
        <v>1.2172660906838217E-2</v>
      </c>
      <c r="F202" s="148">
        <f t="shared" si="15"/>
        <v>3.4874999999999994E-4</v>
      </c>
      <c r="G202" s="143">
        <f t="shared" si="16"/>
        <v>7.3359775829483623E-2</v>
      </c>
      <c r="H202" s="143">
        <f t="shared" si="17"/>
        <v>1.1823910906838217E-2</v>
      </c>
      <c r="I202" s="68"/>
      <c r="J202" s="68">
        <v>1.6739999999999999</v>
      </c>
    </row>
    <row r="203" spans="1:10" x14ac:dyDescent="0.3">
      <c r="A203" s="146">
        <v>43751</v>
      </c>
      <c r="B203" s="68">
        <v>47.62</v>
      </c>
      <c r="C203" s="147">
        <v>2986.2</v>
      </c>
      <c r="D203" s="91">
        <f t="shared" si="14"/>
        <v>2.4086021505376198E-2</v>
      </c>
      <c r="E203" s="91">
        <f t="shared" si="14"/>
        <v>5.3631488046541609E-3</v>
      </c>
      <c r="F203" s="148">
        <f t="shared" si="15"/>
        <v>3.4812499999999996E-4</v>
      </c>
      <c r="G203" s="143">
        <f t="shared" si="16"/>
        <v>2.3737896505376197E-2</v>
      </c>
      <c r="H203" s="143">
        <f t="shared" si="17"/>
        <v>5.0150238046541605E-3</v>
      </c>
      <c r="I203" s="68"/>
      <c r="J203" s="68">
        <v>1.671</v>
      </c>
    </row>
    <row r="204" spans="1:10" x14ac:dyDescent="0.3">
      <c r="A204" s="146">
        <v>43744</v>
      </c>
      <c r="B204" s="68">
        <v>46.5</v>
      </c>
      <c r="C204" s="147">
        <v>2970.27</v>
      </c>
      <c r="D204" s="91">
        <f t="shared" si="14"/>
        <v>2.2202681908111588E-2</v>
      </c>
      <c r="E204" s="91">
        <f t="shared" si="14"/>
        <v>6.1856159023849777E-3</v>
      </c>
      <c r="F204" s="148">
        <f t="shared" si="15"/>
        <v>3.5041666666666663E-4</v>
      </c>
      <c r="G204" s="143">
        <f t="shared" si="16"/>
        <v>2.1852265241444922E-2</v>
      </c>
      <c r="H204" s="143">
        <f t="shared" si="17"/>
        <v>5.8351992357183113E-3</v>
      </c>
      <c r="I204" s="68"/>
      <c r="J204" s="68">
        <v>1.6819999999999999</v>
      </c>
    </row>
    <row r="205" spans="1:10" x14ac:dyDescent="0.3">
      <c r="A205" s="146">
        <v>43737</v>
      </c>
      <c r="B205" s="68">
        <v>45.49</v>
      </c>
      <c r="C205" s="147">
        <v>2952.01</v>
      </c>
      <c r="D205" s="91">
        <f t="shared" si="14"/>
        <v>5.9385188635305175E-2</v>
      </c>
      <c r="E205" s="91">
        <f t="shared" si="14"/>
        <v>-3.3020572018946925E-3</v>
      </c>
      <c r="F205" s="148">
        <f t="shared" si="15"/>
        <v>3.5625000000000001E-4</v>
      </c>
      <c r="G205" s="143">
        <f t="shared" si="16"/>
        <v>5.9028938635305173E-2</v>
      </c>
      <c r="H205" s="143">
        <f t="shared" si="17"/>
        <v>-3.6583072018946923E-3</v>
      </c>
      <c r="I205" s="68"/>
      <c r="J205" s="68">
        <v>1.71</v>
      </c>
    </row>
    <row r="206" spans="1:10" x14ac:dyDescent="0.3">
      <c r="A206" s="146">
        <v>43730</v>
      </c>
      <c r="B206" s="68">
        <v>42.94</v>
      </c>
      <c r="C206" s="147">
        <v>2961.79</v>
      </c>
      <c r="D206" s="91">
        <f t="shared" si="14"/>
        <v>-5.3277739170721761E-3</v>
      </c>
      <c r="E206" s="91">
        <f t="shared" si="14"/>
        <v>-1.0120084088941828E-2</v>
      </c>
      <c r="F206" s="148">
        <f t="shared" si="15"/>
        <v>3.7437499999999998E-4</v>
      </c>
      <c r="G206" s="143">
        <f t="shared" si="16"/>
        <v>-5.7021489170721758E-3</v>
      </c>
      <c r="H206" s="143">
        <f t="shared" si="17"/>
        <v>-1.0494459088941827E-2</v>
      </c>
      <c r="I206" s="68"/>
      <c r="J206" s="68">
        <v>1.7969999999999999</v>
      </c>
    </row>
    <row r="207" spans="1:10" x14ac:dyDescent="0.3">
      <c r="A207" s="146">
        <v>43723</v>
      </c>
      <c r="B207" s="68">
        <v>43.17</v>
      </c>
      <c r="C207" s="147">
        <v>2992.07</v>
      </c>
      <c r="D207" s="91">
        <f t="shared" si="14"/>
        <v>-5.1000219828533755E-2</v>
      </c>
      <c r="E207" s="91">
        <f t="shared" si="14"/>
        <v>-5.0941181556098947E-3</v>
      </c>
      <c r="F207" s="148">
        <f t="shared" si="15"/>
        <v>3.9791666666666664E-4</v>
      </c>
      <c r="G207" s="143">
        <f t="shared" si="16"/>
        <v>-5.1398136495200419E-2</v>
      </c>
      <c r="H207" s="143">
        <f t="shared" si="17"/>
        <v>-5.4920348222765609E-3</v>
      </c>
      <c r="I207" s="68"/>
      <c r="J207" s="68">
        <v>1.91</v>
      </c>
    </row>
    <row r="208" spans="1:10" x14ac:dyDescent="0.3">
      <c r="A208" s="146">
        <v>43716</v>
      </c>
      <c r="B208" s="68">
        <v>45.49</v>
      </c>
      <c r="C208" s="147">
        <v>3007.39</v>
      </c>
      <c r="D208" s="91">
        <f t="shared" si="14"/>
        <v>1.8584863412449693E-2</v>
      </c>
      <c r="E208" s="91">
        <f t="shared" si="14"/>
        <v>9.6283290417662482E-3</v>
      </c>
      <c r="F208" s="148">
        <f t="shared" si="15"/>
        <v>4.085416666666667E-4</v>
      </c>
      <c r="G208" s="143">
        <f t="shared" si="16"/>
        <v>1.8176321745783024E-2</v>
      </c>
      <c r="H208" s="143">
        <f t="shared" si="17"/>
        <v>9.2197873750995817E-3</v>
      </c>
      <c r="I208" s="68"/>
      <c r="J208" s="68">
        <v>1.9610000000000001</v>
      </c>
    </row>
    <row r="209" spans="1:10" x14ac:dyDescent="0.3">
      <c r="A209" s="146">
        <v>43709</v>
      </c>
      <c r="B209" s="68">
        <v>44.66</v>
      </c>
      <c r="C209" s="147">
        <v>2978.71</v>
      </c>
      <c r="D209" s="91">
        <f t="shared" si="14"/>
        <v>6.6380133715377099E-2</v>
      </c>
      <c r="E209" s="91">
        <f t="shared" si="14"/>
        <v>1.7854335955386436E-2</v>
      </c>
      <c r="F209" s="148">
        <f t="shared" si="15"/>
        <v>4.0916666666666667E-4</v>
      </c>
      <c r="G209" s="143">
        <f t="shared" si="16"/>
        <v>6.597096704871043E-2</v>
      </c>
      <c r="H209" s="143">
        <f t="shared" si="17"/>
        <v>1.744516928871977E-2</v>
      </c>
      <c r="I209" s="68"/>
      <c r="J209" s="68">
        <v>1.964</v>
      </c>
    </row>
    <row r="210" spans="1:10" x14ac:dyDescent="0.3">
      <c r="A210" s="146">
        <v>43702</v>
      </c>
      <c r="B210" s="68">
        <v>41.88</v>
      </c>
      <c r="C210" s="147">
        <v>2926.46</v>
      </c>
      <c r="D210" s="91">
        <f t="shared" si="14"/>
        <v>3.1273085446934301E-2</v>
      </c>
      <c r="E210" s="91">
        <f t="shared" si="14"/>
        <v>2.7870366792993595E-2</v>
      </c>
      <c r="F210" s="148">
        <f t="shared" si="15"/>
        <v>4.139583333333334E-4</v>
      </c>
      <c r="G210" s="143">
        <f t="shared" si="16"/>
        <v>3.0859127113600969E-2</v>
      </c>
      <c r="H210" s="143">
        <f t="shared" si="17"/>
        <v>2.7456408459660263E-2</v>
      </c>
      <c r="I210" s="68"/>
      <c r="J210" s="68">
        <v>1.9870000000000001</v>
      </c>
    </row>
    <row r="211" spans="1:10" x14ac:dyDescent="0.3">
      <c r="A211" s="146">
        <v>43695</v>
      </c>
      <c r="B211" s="68">
        <v>40.61</v>
      </c>
      <c r="C211" s="147">
        <v>2847.11</v>
      </c>
      <c r="D211" s="91">
        <f t="shared" si="14"/>
        <v>1.8049636500375943E-2</v>
      </c>
      <c r="E211" s="91">
        <f t="shared" si="14"/>
        <v>-1.4390655939737096E-2</v>
      </c>
      <c r="F211" s="148">
        <f t="shared" si="15"/>
        <v>4.0916666666666667E-4</v>
      </c>
      <c r="G211" s="143">
        <f t="shared" si="16"/>
        <v>1.7640469833709278E-2</v>
      </c>
      <c r="H211" s="143">
        <f t="shared" si="17"/>
        <v>-1.4799822606403763E-2</v>
      </c>
      <c r="I211" s="68"/>
      <c r="J211" s="68">
        <v>1.964</v>
      </c>
    </row>
    <row r="212" spans="1:10" x14ac:dyDescent="0.3">
      <c r="A212" s="146">
        <v>43688</v>
      </c>
      <c r="B212" s="68">
        <v>39.89</v>
      </c>
      <c r="C212" s="147">
        <v>2888.68</v>
      </c>
      <c r="D212" s="91">
        <f t="shared" si="14"/>
        <v>3.5028541774779542E-2</v>
      </c>
      <c r="E212" s="91">
        <f t="shared" si="14"/>
        <v>-1.0268446028129485E-2</v>
      </c>
      <c r="F212" s="148">
        <f t="shared" si="15"/>
        <v>3.897916666666667E-4</v>
      </c>
      <c r="G212" s="143">
        <f t="shared" si="16"/>
        <v>3.4638750108112876E-2</v>
      </c>
      <c r="H212" s="143">
        <f t="shared" si="17"/>
        <v>-1.0658237694796152E-2</v>
      </c>
      <c r="I212" s="68"/>
      <c r="J212" s="68">
        <v>1.871</v>
      </c>
    </row>
    <row r="213" spans="1:10" x14ac:dyDescent="0.3">
      <c r="A213" s="146">
        <v>43681</v>
      </c>
      <c r="B213" s="68">
        <v>38.54</v>
      </c>
      <c r="C213" s="147">
        <v>2918.65</v>
      </c>
      <c r="D213" s="91">
        <f t="shared" si="14"/>
        <v>-4.3672456575682306E-2</v>
      </c>
      <c r="E213" s="91">
        <f t="shared" si="14"/>
        <v>-4.5701812724885382E-3</v>
      </c>
      <c r="F213" s="148">
        <f t="shared" si="15"/>
        <v>4.1708333333333327E-4</v>
      </c>
      <c r="G213" s="143">
        <f t="shared" si="16"/>
        <v>-4.4089539909015638E-2</v>
      </c>
      <c r="H213" s="143">
        <f t="shared" si="17"/>
        <v>-4.9872646058218718E-3</v>
      </c>
      <c r="I213" s="68"/>
      <c r="J213" s="68">
        <v>2.0019999999999998</v>
      </c>
    </row>
    <row r="214" spans="1:10" x14ac:dyDescent="0.3">
      <c r="A214" s="146">
        <v>43674</v>
      </c>
      <c r="B214" s="68">
        <v>40.299999999999997</v>
      </c>
      <c r="C214" s="147">
        <v>2932.05</v>
      </c>
      <c r="D214" s="91">
        <f t="shared" si="14"/>
        <v>-7.9278044322595553E-2</v>
      </c>
      <c r="E214" s="91">
        <f t="shared" si="14"/>
        <v>-3.1002756241200857E-2</v>
      </c>
      <c r="F214" s="148">
        <f t="shared" si="15"/>
        <v>4.3000000000000004E-4</v>
      </c>
      <c r="G214" s="143">
        <f t="shared" si="16"/>
        <v>-7.9708044322595553E-2</v>
      </c>
      <c r="H214" s="143">
        <f t="shared" si="17"/>
        <v>-3.1432756241200857E-2</v>
      </c>
      <c r="I214" s="68"/>
      <c r="J214" s="68">
        <v>2.0640000000000001</v>
      </c>
    </row>
    <row r="215" spans="1:10" x14ac:dyDescent="0.3">
      <c r="A215" s="146">
        <v>43667</v>
      </c>
      <c r="B215" s="68">
        <v>43.77</v>
      </c>
      <c r="C215" s="147">
        <v>3025.86</v>
      </c>
      <c r="D215" s="91">
        <f t="shared" si="14"/>
        <v>3.9420565186416567E-2</v>
      </c>
      <c r="E215" s="91">
        <f t="shared" si="14"/>
        <v>1.6545667722677848E-2</v>
      </c>
      <c r="F215" s="148">
        <f t="shared" si="15"/>
        <v>4.4124999999999996E-4</v>
      </c>
      <c r="G215" s="143">
        <f t="shared" si="16"/>
        <v>3.897931518641657E-2</v>
      </c>
      <c r="H215" s="143">
        <f t="shared" si="17"/>
        <v>1.6104417722677847E-2</v>
      </c>
      <c r="I215" s="68"/>
      <c r="J215" s="68">
        <v>2.1179999999999999</v>
      </c>
    </row>
    <row r="216" spans="1:10" x14ac:dyDescent="0.3">
      <c r="A216" s="146">
        <v>43660</v>
      </c>
      <c r="B216" s="68">
        <v>42.11</v>
      </c>
      <c r="C216" s="147">
        <v>2976.61</v>
      </c>
      <c r="D216" s="91">
        <f t="shared" si="14"/>
        <v>5.0119331742244366E-3</v>
      </c>
      <c r="E216" s="91">
        <f t="shared" si="14"/>
        <v>-1.2330071637848938E-2</v>
      </c>
      <c r="F216" s="148">
        <f t="shared" si="15"/>
        <v>4.3041666666666662E-4</v>
      </c>
      <c r="G216" s="143">
        <f t="shared" si="16"/>
        <v>4.58151650755777E-3</v>
      </c>
      <c r="H216" s="143">
        <f t="shared" si="17"/>
        <v>-1.2760488304515604E-2</v>
      </c>
      <c r="I216" s="68"/>
      <c r="J216" s="68">
        <v>2.0659999999999998</v>
      </c>
    </row>
    <row r="217" spans="1:10" x14ac:dyDescent="0.3">
      <c r="A217" s="146">
        <v>43653</v>
      </c>
      <c r="B217" s="68">
        <v>41.9</v>
      </c>
      <c r="C217" s="147">
        <v>3013.77</v>
      </c>
      <c r="D217" s="91">
        <f t="shared" si="14"/>
        <v>4.5931103344982516E-2</v>
      </c>
      <c r="E217" s="91">
        <f t="shared" si="14"/>
        <v>7.8116378690546995E-3</v>
      </c>
      <c r="F217" s="148">
        <f t="shared" si="15"/>
        <v>4.4812499999999996E-4</v>
      </c>
      <c r="G217" s="143">
        <f t="shared" si="16"/>
        <v>4.5482978344982515E-2</v>
      </c>
      <c r="H217" s="143">
        <f t="shared" si="17"/>
        <v>7.3635128690546997E-3</v>
      </c>
      <c r="I217" s="68"/>
      <c r="J217" s="68">
        <v>2.1509999999999998</v>
      </c>
    </row>
    <row r="218" spans="1:10" x14ac:dyDescent="0.3">
      <c r="A218" s="146">
        <v>43646</v>
      </c>
      <c r="B218" s="68">
        <v>40.06</v>
      </c>
      <c r="C218" s="147">
        <v>2990.41</v>
      </c>
      <c r="D218" s="91">
        <f t="shared" si="14"/>
        <v>-2.4354603019970722E-2</v>
      </c>
      <c r="E218" s="91">
        <f t="shared" si="14"/>
        <v>1.6537718916566746E-2</v>
      </c>
      <c r="F218" s="148">
        <f t="shared" si="15"/>
        <v>4.6208333333333328E-4</v>
      </c>
      <c r="G218" s="143">
        <f t="shared" si="16"/>
        <v>-2.4816686353304054E-2</v>
      </c>
      <c r="H218" s="143">
        <f t="shared" si="17"/>
        <v>1.6075635583233414E-2</v>
      </c>
      <c r="I218" s="68"/>
      <c r="J218" s="68">
        <v>2.218</v>
      </c>
    </row>
    <row r="219" spans="1:10" x14ac:dyDescent="0.3">
      <c r="A219" s="146">
        <v>43639</v>
      </c>
      <c r="B219" s="68">
        <v>41.06</v>
      </c>
      <c r="C219" s="147">
        <v>2941.76</v>
      </c>
      <c r="D219" s="91">
        <f t="shared" si="14"/>
        <v>8.2235108065366491E-2</v>
      </c>
      <c r="E219" s="91">
        <f t="shared" si="14"/>
        <v>-2.9486927462157864E-3</v>
      </c>
      <c r="F219" s="148">
        <f t="shared" si="15"/>
        <v>4.3750000000000001E-4</v>
      </c>
      <c r="G219" s="143">
        <f t="shared" si="16"/>
        <v>8.1797608065366498E-2</v>
      </c>
      <c r="H219" s="143">
        <f t="shared" si="17"/>
        <v>-3.3861927462157863E-3</v>
      </c>
      <c r="I219" s="68"/>
      <c r="J219" s="68">
        <v>2.1</v>
      </c>
    </row>
    <row r="220" spans="1:10" x14ac:dyDescent="0.3">
      <c r="A220" s="146">
        <v>43632</v>
      </c>
      <c r="B220" s="68">
        <v>37.94</v>
      </c>
      <c r="C220" s="147">
        <v>2950.46</v>
      </c>
      <c r="D220" s="91">
        <f t="shared" si="14"/>
        <v>4.922566371681425E-2</v>
      </c>
      <c r="E220" s="91">
        <f t="shared" si="14"/>
        <v>2.1988375395742166E-2</v>
      </c>
      <c r="F220" s="148">
        <f t="shared" si="15"/>
        <v>4.3958333333333328E-4</v>
      </c>
      <c r="G220" s="143">
        <f t="shared" si="16"/>
        <v>4.8786080383480916E-2</v>
      </c>
      <c r="H220" s="143">
        <f t="shared" si="17"/>
        <v>2.1548792062408832E-2</v>
      </c>
      <c r="I220" s="68"/>
      <c r="J220" s="68">
        <v>2.11</v>
      </c>
    </row>
    <row r="221" spans="1:10" x14ac:dyDescent="0.3">
      <c r="A221" s="146">
        <v>43625</v>
      </c>
      <c r="B221" s="68">
        <v>36.159999999999997</v>
      </c>
      <c r="C221" s="147">
        <v>2886.98</v>
      </c>
      <c r="D221" s="91">
        <f t="shared" si="14"/>
        <v>-6.0472787245741122E-3</v>
      </c>
      <c r="E221" s="91">
        <f t="shared" si="14"/>
        <v>4.7470887538543227E-3</v>
      </c>
      <c r="F221" s="148">
        <f t="shared" si="15"/>
        <v>4.5458333333333331E-4</v>
      </c>
      <c r="G221" s="143">
        <f t="shared" si="16"/>
        <v>-6.5018620579074451E-3</v>
      </c>
      <c r="H221" s="143">
        <f t="shared" si="17"/>
        <v>4.2925054205209898E-3</v>
      </c>
      <c r="I221" s="68"/>
      <c r="J221" s="68">
        <v>2.1819999999999999</v>
      </c>
    </row>
    <row r="222" spans="1:10" x14ac:dyDescent="0.3">
      <c r="A222" s="146">
        <v>43618</v>
      </c>
      <c r="B222" s="68">
        <v>36.380000000000003</v>
      </c>
      <c r="C222" s="147">
        <v>2873.34</v>
      </c>
      <c r="D222" s="91">
        <f t="shared" si="14"/>
        <v>7.4106879244169033E-2</v>
      </c>
      <c r="E222" s="91">
        <f t="shared" si="14"/>
        <v>4.4068806639390168E-2</v>
      </c>
      <c r="F222" s="148">
        <f t="shared" si="15"/>
        <v>4.7375E-4</v>
      </c>
      <c r="G222" s="143">
        <f t="shared" si="16"/>
        <v>7.3633129244169038E-2</v>
      </c>
      <c r="H222" s="143">
        <f t="shared" si="17"/>
        <v>4.3595056639390166E-2</v>
      </c>
      <c r="I222" s="68"/>
      <c r="J222" s="68">
        <v>2.274</v>
      </c>
    </row>
    <row r="223" spans="1:10" x14ac:dyDescent="0.3">
      <c r="A223" s="146">
        <v>43611</v>
      </c>
      <c r="B223" s="68">
        <v>33.869999999999997</v>
      </c>
      <c r="C223" s="147">
        <v>2752.06</v>
      </c>
      <c r="D223" s="91">
        <f t="shared" si="14"/>
        <v>-6.6685037200330699E-2</v>
      </c>
      <c r="E223" s="91">
        <f t="shared" si="14"/>
        <v>-2.6184865147944492E-2</v>
      </c>
      <c r="F223" s="148">
        <f t="shared" si="15"/>
        <v>4.9041666666666667E-4</v>
      </c>
      <c r="G223" s="143">
        <f t="shared" si="16"/>
        <v>-6.7175453866997359E-2</v>
      </c>
      <c r="H223" s="143">
        <f t="shared" si="17"/>
        <v>-2.6675281814611158E-2</v>
      </c>
      <c r="I223" s="68"/>
      <c r="J223" s="68">
        <v>2.3540000000000001</v>
      </c>
    </row>
    <row r="224" spans="1:10" x14ac:dyDescent="0.3">
      <c r="A224" s="146">
        <v>43604</v>
      </c>
      <c r="B224" s="68">
        <v>36.29</v>
      </c>
      <c r="C224" s="147">
        <v>2826.06</v>
      </c>
      <c r="D224" s="91">
        <f t="shared" si="14"/>
        <v>-7.2578584206491215E-2</v>
      </c>
      <c r="E224" s="91">
        <f t="shared" si="14"/>
        <v>-1.170472070585038E-2</v>
      </c>
      <c r="F224" s="148">
        <f t="shared" si="15"/>
        <v>4.9041666666666667E-4</v>
      </c>
      <c r="G224" s="143">
        <f t="shared" si="16"/>
        <v>-7.3069000873157874E-2</v>
      </c>
      <c r="H224" s="143">
        <f t="shared" si="17"/>
        <v>-1.2195137372517047E-2</v>
      </c>
      <c r="I224" s="68"/>
      <c r="J224" s="68">
        <v>2.3540000000000001</v>
      </c>
    </row>
    <row r="225" spans="1:10" x14ac:dyDescent="0.3">
      <c r="A225" s="146">
        <v>43597</v>
      </c>
      <c r="B225" s="68">
        <v>39.130000000000003</v>
      </c>
      <c r="C225" s="147">
        <v>2859.53</v>
      </c>
      <c r="D225" s="91">
        <f t="shared" si="14"/>
        <v>-7.2968490878938641E-2</v>
      </c>
      <c r="E225" s="91">
        <f t="shared" si="14"/>
        <v>-7.5900603873116923E-3</v>
      </c>
      <c r="F225" s="148">
        <f t="shared" si="15"/>
        <v>4.9854166666666656E-4</v>
      </c>
      <c r="G225" s="143">
        <f t="shared" si="16"/>
        <v>-7.3467032545605312E-2</v>
      </c>
      <c r="H225" s="143">
        <f t="shared" si="17"/>
        <v>-8.0886020539783585E-3</v>
      </c>
      <c r="I225" s="68"/>
      <c r="J225" s="68">
        <v>2.3929999999999998</v>
      </c>
    </row>
    <row r="226" spans="1:10" x14ac:dyDescent="0.3">
      <c r="A226" s="146">
        <v>43590</v>
      </c>
      <c r="B226" s="68">
        <v>42.21</v>
      </c>
      <c r="C226" s="147">
        <v>2881.4</v>
      </c>
      <c r="D226" s="91">
        <f t="shared" si="14"/>
        <v>-7.7377049180327839E-2</v>
      </c>
      <c r="E226" s="91">
        <f t="shared" si="14"/>
        <v>-2.1808503415217007E-2</v>
      </c>
      <c r="F226" s="148">
        <f t="shared" si="15"/>
        <v>5.0604166666666668E-4</v>
      </c>
      <c r="G226" s="143">
        <f t="shared" si="16"/>
        <v>-7.7883090846994504E-2</v>
      </c>
      <c r="H226" s="143">
        <f t="shared" si="17"/>
        <v>-2.2314545081883672E-2</v>
      </c>
      <c r="I226" s="68"/>
      <c r="J226" s="68">
        <v>2.4289999999999998</v>
      </c>
    </row>
    <row r="227" spans="1:10" x14ac:dyDescent="0.3">
      <c r="A227" s="146">
        <v>43583</v>
      </c>
      <c r="B227" s="68">
        <v>45.75</v>
      </c>
      <c r="C227" s="147">
        <v>2945.64</v>
      </c>
      <c r="D227" s="91">
        <f t="shared" si="14"/>
        <v>2.762803234501332E-2</v>
      </c>
      <c r="E227" s="91">
        <f t="shared" si="14"/>
        <v>1.9592636434140331E-3</v>
      </c>
      <c r="F227" s="148">
        <f t="shared" si="15"/>
        <v>5.0645833333333337E-4</v>
      </c>
      <c r="G227" s="143">
        <f t="shared" si="16"/>
        <v>2.7121574011679986E-2</v>
      </c>
      <c r="H227" s="143">
        <f t="shared" si="17"/>
        <v>1.4528053100806998E-3</v>
      </c>
      <c r="I227" s="68"/>
      <c r="J227" s="68">
        <v>2.431</v>
      </c>
    </row>
    <row r="228" spans="1:10" x14ac:dyDescent="0.3">
      <c r="A228" s="146">
        <v>43576</v>
      </c>
      <c r="B228" s="68">
        <v>44.52</v>
      </c>
      <c r="C228" s="147">
        <v>2939.88</v>
      </c>
      <c r="D228" s="91">
        <f t="shared" si="14"/>
        <v>-4.4224989265779224E-2</v>
      </c>
      <c r="E228" s="91">
        <f t="shared" si="14"/>
        <v>1.1996433771768178E-2</v>
      </c>
      <c r="F228" s="148">
        <f t="shared" si="15"/>
        <v>5.0479166666666673E-4</v>
      </c>
      <c r="G228" s="143">
        <f t="shared" si="16"/>
        <v>-4.4729780932445888E-2</v>
      </c>
      <c r="H228" s="143">
        <f t="shared" si="17"/>
        <v>1.1491642105101511E-2</v>
      </c>
      <c r="I228" s="68"/>
      <c r="J228" s="68">
        <v>2.423</v>
      </c>
    </row>
    <row r="229" spans="1:10" x14ac:dyDescent="0.3">
      <c r="A229" s="146">
        <v>43569</v>
      </c>
      <c r="B229" s="68">
        <v>46.58</v>
      </c>
      <c r="C229" s="147">
        <v>2905.03</v>
      </c>
      <c r="D229" s="91">
        <f t="shared" si="14"/>
        <v>-1.936842105263159E-2</v>
      </c>
      <c r="E229" s="91">
        <f t="shared" si="14"/>
        <v>-8.1859799615457973E-4</v>
      </c>
      <c r="F229" s="148">
        <f t="shared" si="15"/>
        <v>5.0604166666666668E-4</v>
      </c>
      <c r="G229" s="143">
        <f t="shared" si="16"/>
        <v>-1.9874462719298255E-2</v>
      </c>
      <c r="H229" s="143">
        <f t="shared" si="17"/>
        <v>-1.3246396628212465E-3</v>
      </c>
      <c r="I229" s="68"/>
      <c r="J229" s="68">
        <v>2.4289999999999998</v>
      </c>
    </row>
    <row r="230" spans="1:10" x14ac:dyDescent="0.3">
      <c r="A230" s="146">
        <v>43562</v>
      </c>
      <c r="B230" s="68">
        <v>47.5</v>
      </c>
      <c r="C230" s="147">
        <v>2907.41</v>
      </c>
      <c r="D230" s="91">
        <f t="shared" si="14"/>
        <v>-5.0272308336825056E-3</v>
      </c>
      <c r="E230" s="91">
        <f t="shared" si="14"/>
        <v>5.0713164681237544E-3</v>
      </c>
      <c r="F230" s="148">
        <f t="shared" si="15"/>
        <v>5.0854166666666658E-4</v>
      </c>
      <c r="G230" s="143">
        <f t="shared" si="16"/>
        <v>-5.5357725003491723E-3</v>
      </c>
      <c r="H230" s="143">
        <f t="shared" si="17"/>
        <v>4.5627748014570877E-3</v>
      </c>
      <c r="I230" s="68"/>
      <c r="J230" s="68">
        <v>2.4409999999999998</v>
      </c>
    </row>
    <row r="231" spans="1:10" x14ac:dyDescent="0.3">
      <c r="A231" s="146">
        <v>43555</v>
      </c>
      <c r="B231" s="68">
        <v>47.74</v>
      </c>
      <c r="C231" s="147">
        <v>2892.74</v>
      </c>
      <c r="D231" s="91">
        <f t="shared" si="14"/>
        <v>6.3488527511695203E-2</v>
      </c>
      <c r="E231" s="91">
        <f t="shared" si="14"/>
        <v>2.0582839401636965E-2</v>
      </c>
      <c r="F231" s="148">
        <f t="shared" si="15"/>
        <v>5.0708333333333334E-4</v>
      </c>
      <c r="G231" s="143">
        <f t="shared" si="16"/>
        <v>6.2981444178361864E-2</v>
      </c>
      <c r="H231" s="143">
        <f t="shared" si="17"/>
        <v>2.0075756068303634E-2</v>
      </c>
      <c r="I231" s="68"/>
      <c r="J231" s="68">
        <v>2.4340000000000002</v>
      </c>
    </row>
    <row r="232" spans="1:10" x14ac:dyDescent="0.3">
      <c r="A232" s="146">
        <v>43548</v>
      </c>
      <c r="B232" s="68">
        <v>44.89</v>
      </c>
      <c r="C232" s="147">
        <v>2834.4</v>
      </c>
      <c r="D232" s="91">
        <f t="shared" si="14"/>
        <v>1.1491662911221168E-2</v>
      </c>
      <c r="E232" s="91">
        <f t="shared" si="14"/>
        <v>1.202909262294205E-2</v>
      </c>
      <c r="F232" s="148">
        <f t="shared" si="15"/>
        <v>5.0000000000000001E-4</v>
      </c>
      <c r="G232" s="143">
        <f t="shared" si="16"/>
        <v>1.0991662911221167E-2</v>
      </c>
      <c r="H232" s="143">
        <f t="shared" si="17"/>
        <v>1.152909262294205E-2</v>
      </c>
      <c r="I232" s="68"/>
      <c r="J232" s="68">
        <v>2.4</v>
      </c>
    </row>
    <row r="233" spans="1:10" x14ac:dyDescent="0.3">
      <c r="A233" s="146">
        <v>43541</v>
      </c>
      <c r="B233" s="68">
        <v>44.38</v>
      </c>
      <c r="C233" s="147">
        <v>2800.71</v>
      </c>
      <c r="D233" s="91">
        <f t="shared" si="14"/>
        <v>4.5465253239104886E-2</v>
      </c>
      <c r="E233" s="91">
        <f t="shared" si="14"/>
        <v>-7.7130750262180969E-3</v>
      </c>
      <c r="F233" s="148">
        <f t="shared" si="15"/>
        <v>5.1291666666666673E-4</v>
      </c>
      <c r="G233" s="143">
        <f t="shared" si="16"/>
        <v>4.4952336572438217E-2</v>
      </c>
      <c r="H233" s="143">
        <f t="shared" si="17"/>
        <v>-8.2259916928847637E-3</v>
      </c>
      <c r="I233" s="68"/>
      <c r="J233" s="68">
        <v>2.4620000000000002</v>
      </c>
    </row>
    <row r="234" spans="1:10" x14ac:dyDescent="0.3">
      <c r="A234" s="146">
        <v>43534</v>
      </c>
      <c r="B234" s="68">
        <v>42.45</v>
      </c>
      <c r="C234" s="147">
        <v>2822.48</v>
      </c>
      <c r="D234" s="91">
        <f t="shared" si="14"/>
        <v>0.1271906532129583</v>
      </c>
      <c r="E234" s="91">
        <f t="shared" si="14"/>
        <v>2.894931591246297E-2</v>
      </c>
      <c r="F234" s="148">
        <f t="shared" si="15"/>
        <v>5.108333333333333E-4</v>
      </c>
      <c r="G234" s="143">
        <f t="shared" si="16"/>
        <v>0.12667981987962498</v>
      </c>
      <c r="H234" s="143">
        <f t="shared" si="17"/>
        <v>2.8438482579129638E-2</v>
      </c>
      <c r="I234" s="68"/>
      <c r="J234" s="68">
        <v>2.452</v>
      </c>
    </row>
    <row r="235" spans="1:10" x14ac:dyDescent="0.3">
      <c r="A235" s="146">
        <v>43527</v>
      </c>
      <c r="B235" s="68">
        <v>37.659999999999997</v>
      </c>
      <c r="C235" s="147">
        <v>2743.07</v>
      </c>
      <c r="D235" s="91">
        <f t="shared" si="14"/>
        <v>-3.707491690104836E-2</v>
      </c>
      <c r="E235" s="91">
        <f t="shared" si="14"/>
        <v>-2.1621505943952402E-2</v>
      </c>
      <c r="F235" s="148">
        <f t="shared" si="15"/>
        <v>5.1125000000000009E-4</v>
      </c>
      <c r="G235" s="143">
        <f t="shared" si="16"/>
        <v>-3.7586166901048358E-2</v>
      </c>
      <c r="H235" s="143">
        <f t="shared" si="17"/>
        <v>-2.2132755943952403E-2</v>
      </c>
      <c r="I235" s="68"/>
      <c r="J235" s="68">
        <v>2.4540000000000002</v>
      </c>
    </row>
    <row r="236" spans="1:10" x14ac:dyDescent="0.3">
      <c r="A236" s="146">
        <v>43520</v>
      </c>
      <c r="B236" s="68">
        <v>39.11</v>
      </c>
      <c r="C236" s="147">
        <v>2803.69</v>
      </c>
      <c r="D236" s="91">
        <f t="shared" si="14"/>
        <v>-1.7336683417085386E-2</v>
      </c>
      <c r="E236" s="91">
        <f t="shared" si="14"/>
        <v>3.946044466406784E-3</v>
      </c>
      <c r="F236" s="148">
        <f t="shared" si="15"/>
        <v>5.0729166666666663E-4</v>
      </c>
      <c r="G236" s="143">
        <f t="shared" si="16"/>
        <v>-1.7843975083752052E-2</v>
      </c>
      <c r="H236" s="143">
        <f t="shared" si="17"/>
        <v>3.4387527997401172E-3</v>
      </c>
      <c r="I236" s="68"/>
      <c r="J236" s="68">
        <v>2.4350000000000001</v>
      </c>
    </row>
    <row r="237" spans="1:10" x14ac:dyDescent="0.3">
      <c r="A237" s="146">
        <v>43513</v>
      </c>
      <c r="B237" s="68">
        <v>39.799999999999997</v>
      </c>
      <c r="C237" s="147">
        <v>2792.67</v>
      </c>
      <c r="D237" s="91">
        <f t="shared" si="14"/>
        <v>1.1950165268242996E-2</v>
      </c>
      <c r="E237" s="91">
        <f t="shared" si="14"/>
        <v>6.1500216169476651E-3</v>
      </c>
      <c r="F237" s="148">
        <f t="shared" si="15"/>
        <v>5.1041666666666672E-4</v>
      </c>
      <c r="G237" s="143">
        <f t="shared" si="16"/>
        <v>1.143974860157633E-2</v>
      </c>
      <c r="H237" s="143">
        <f t="shared" si="17"/>
        <v>5.6396049502809983E-3</v>
      </c>
      <c r="I237" s="68"/>
      <c r="J237" s="68">
        <v>2.4500000000000002</v>
      </c>
    </row>
    <row r="238" spans="1:10" x14ac:dyDescent="0.3">
      <c r="A238" s="146">
        <v>43506</v>
      </c>
      <c r="B238" s="68">
        <v>39.33</v>
      </c>
      <c r="C238" s="147">
        <v>2775.6</v>
      </c>
      <c r="D238" s="91">
        <f t="shared" si="14"/>
        <v>6.182505399568039E-2</v>
      </c>
      <c r="E238" s="91">
        <f t="shared" si="14"/>
        <v>2.500849372941194E-2</v>
      </c>
      <c r="F238" s="148">
        <f t="shared" si="15"/>
        <v>5.05625E-4</v>
      </c>
      <c r="G238" s="143">
        <f t="shared" si="16"/>
        <v>6.1319428995680388E-2</v>
      </c>
      <c r="H238" s="143">
        <f t="shared" si="17"/>
        <v>2.4502868729411941E-2</v>
      </c>
      <c r="I238" s="68"/>
      <c r="J238" s="68">
        <v>2.427</v>
      </c>
    </row>
    <row r="239" spans="1:10" x14ac:dyDescent="0.3">
      <c r="A239" s="146">
        <v>43499</v>
      </c>
      <c r="B239" s="68">
        <v>37.04</v>
      </c>
      <c r="C239" s="147">
        <v>2707.88</v>
      </c>
      <c r="D239" s="91">
        <f t="shared" si="14"/>
        <v>2.3770038695411833E-2</v>
      </c>
      <c r="E239" s="91">
        <f t="shared" si="14"/>
        <v>4.9879365830052258E-4</v>
      </c>
      <c r="F239" s="148">
        <f t="shared" si="15"/>
        <v>5.0458333333333334E-4</v>
      </c>
      <c r="G239" s="143">
        <f t="shared" si="16"/>
        <v>2.32654553620785E-2</v>
      </c>
      <c r="H239" s="143">
        <f t="shared" si="17"/>
        <v>-5.7896750328107578E-6</v>
      </c>
      <c r="I239" s="68"/>
      <c r="J239" s="68">
        <v>2.4220000000000002</v>
      </c>
    </row>
    <row r="240" spans="1:10" x14ac:dyDescent="0.3">
      <c r="A240" s="146">
        <v>43492</v>
      </c>
      <c r="B240" s="68">
        <v>36.18</v>
      </c>
      <c r="C240" s="147">
        <v>2706.53</v>
      </c>
      <c r="D240" s="91">
        <f t="shared" si="14"/>
        <v>-9.6403596403596414E-2</v>
      </c>
      <c r="E240" s="91">
        <f t="shared" si="14"/>
        <v>1.5674957594680183E-2</v>
      </c>
      <c r="F240" s="148">
        <f t="shared" si="15"/>
        <v>4.9916666666666664E-4</v>
      </c>
      <c r="G240" s="143">
        <f t="shared" si="16"/>
        <v>-9.6902763070263076E-2</v>
      </c>
      <c r="H240" s="143">
        <f t="shared" si="17"/>
        <v>1.5175790928013516E-2</v>
      </c>
      <c r="I240" s="68"/>
      <c r="J240" s="68">
        <v>2.3959999999999999</v>
      </c>
    </row>
    <row r="241" spans="1:10" x14ac:dyDescent="0.3">
      <c r="A241" s="146">
        <v>43485</v>
      </c>
      <c r="B241" s="68">
        <v>40.04</v>
      </c>
      <c r="C241" s="147">
        <v>2664.76</v>
      </c>
      <c r="D241" s="91">
        <f t="shared" si="14"/>
        <v>2.0647463675758315E-2</v>
      </c>
      <c r="E241" s="91">
        <f t="shared" si="14"/>
        <v>-2.2278719890964638E-3</v>
      </c>
      <c r="F241" s="148">
        <f t="shared" si="15"/>
        <v>4.9645833333333334E-4</v>
      </c>
      <c r="G241" s="143">
        <f t="shared" si="16"/>
        <v>2.015100534242498E-2</v>
      </c>
      <c r="H241" s="143">
        <f t="shared" si="17"/>
        <v>-2.7243303224297969E-3</v>
      </c>
      <c r="I241" s="68"/>
      <c r="J241" s="68">
        <v>2.383</v>
      </c>
    </row>
    <row r="242" spans="1:10" x14ac:dyDescent="0.3">
      <c r="A242" s="146">
        <v>43478</v>
      </c>
      <c r="B242" s="68">
        <v>39.229999999999997</v>
      </c>
      <c r="C242" s="147">
        <v>2670.71</v>
      </c>
      <c r="D242" s="91">
        <f t="shared" si="14"/>
        <v>5.4286482128459879E-2</v>
      </c>
      <c r="E242" s="91">
        <f t="shared" si="14"/>
        <v>2.8675864512799132E-2</v>
      </c>
      <c r="F242" s="148">
        <f t="shared" si="15"/>
        <v>5.0083333333333327E-4</v>
      </c>
      <c r="G242" s="143">
        <f t="shared" si="16"/>
        <v>5.3785648795126546E-2</v>
      </c>
      <c r="H242" s="143">
        <f t="shared" si="17"/>
        <v>2.81750311794658E-2</v>
      </c>
      <c r="I242" s="68"/>
      <c r="J242" s="68">
        <v>2.4039999999999999</v>
      </c>
    </row>
    <row r="243" spans="1:10" x14ac:dyDescent="0.3">
      <c r="A243" s="146">
        <v>43471</v>
      </c>
      <c r="B243" s="68">
        <v>37.21</v>
      </c>
      <c r="C243" s="147">
        <v>2596.2600000000002</v>
      </c>
      <c r="D243" s="91">
        <f t="shared" si="14"/>
        <v>9.2804698972099864E-2</v>
      </c>
      <c r="E243" s="91">
        <f t="shared" si="14"/>
        <v>2.5403445579279094E-2</v>
      </c>
      <c r="F243" s="148">
        <f t="shared" si="15"/>
        <v>5.0499999999999992E-4</v>
      </c>
      <c r="G243" s="143">
        <f t="shared" si="16"/>
        <v>9.2299698972099858E-2</v>
      </c>
      <c r="H243" s="143">
        <f t="shared" si="17"/>
        <v>2.4898445579279095E-2</v>
      </c>
      <c r="I243" s="68"/>
      <c r="J243" s="68">
        <v>2.4239999999999999</v>
      </c>
    </row>
    <row r="244" spans="1:10" x14ac:dyDescent="0.3">
      <c r="A244" s="146">
        <v>43464</v>
      </c>
      <c r="B244" s="68">
        <v>34.049999999999997</v>
      </c>
      <c r="C244" s="147">
        <v>2531.94</v>
      </c>
      <c r="D244" s="91">
        <f t="shared" si="14"/>
        <v>1.9155941334929594E-2</v>
      </c>
      <c r="E244" s="91">
        <f t="shared" si="14"/>
        <v>1.8586014627435032E-2</v>
      </c>
      <c r="F244" s="148">
        <f t="shared" si="15"/>
        <v>5.029166666666667E-4</v>
      </c>
      <c r="G244" s="143">
        <f t="shared" si="16"/>
        <v>1.8653024668262928E-2</v>
      </c>
      <c r="H244" s="143">
        <f t="shared" si="17"/>
        <v>1.8083097960768367E-2</v>
      </c>
      <c r="I244" s="68"/>
      <c r="J244" s="68">
        <v>2.4140000000000001</v>
      </c>
    </row>
    <row r="245" spans="1:10" x14ac:dyDescent="0.3">
      <c r="A245" s="146">
        <v>43457</v>
      </c>
      <c r="B245" s="68">
        <v>33.409999999999997</v>
      </c>
      <c r="C245" s="147">
        <v>2485.7399999999998</v>
      </c>
      <c r="D245" s="91">
        <f t="shared" si="14"/>
        <v>3.14912009879591E-2</v>
      </c>
      <c r="E245" s="91">
        <f t="shared" si="14"/>
        <v>2.8601931623507104E-2</v>
      </c>
      <c r="F245" s="148">
        <f t="shared" si="15"/>
        <v>4.9645833333333334E-4</v>
      </c>
      <c r="G245" s="143">
        <f t="shared" si="16"/>
        <v>3.0994742654625766E-2</v>
      </c>
      <c r="H245" s="143">
        <f t="shared" si="17"/>
        <v>2.8105473290173769E-2</v>
      </c>
      <c r="I245" s="68"/>
      <c r="J245" s="68">
        <v>2.383</v>
      </c>
    </row>
    <row r="246" spans="1:10" x14ac:dyDescent="0.3">
      <c r="A246" s="146">
        <v>43450</v>
      </c>
      <c r="B246" s="68">
        <v>32.39</v>
      </c>
      <c r="C246" s="147">
        <v>2416.62</v>
      </c>
      <c r="D246" s="91">
        <f t="shared" si="14"/>
        <v>-0.11526905217153782</v>
      </c>
      <c r="E246" s="91">
        <f t="shared" si="14"/>
        <v>-7.0512894478739985E-2</v>
      </c>
      <c r="F246" s="148">
        <f t="shared" si="15"/>
        <v>4.9708333333333343E-4</v>
      </c>
      <c r="G246" s="143">
        <f t="shared" si="16"/>
        <v>-0.11576613550487115</v>
      </c>
      <c r="H246" s="143">
        <f t="shared" si="17"/>
        <v>-7.1009977812073313E-2</v>
      </c>
      <c r="I246" s="68"/>
      <c r="J246" s="68">
        <v>2.3860000000000001</v>
      </c>
    </row>
    <row r="247" spans="1:10" x14ac:dyDescent="0.3">
      <c r="A247" s="146">
        <v>43443</v>
      </c>
      <c r="B247" s="68">
        <v>36.61</v>
      </c>
      <c r="C247" s="147">
        <v>2599.9499999999998</v>
      </c>
      <c r="D247" s="91">
        <f t="shared" si="14"/>
        <v>-7.8590785907859395E-3</v>
      </c>
      <c r="E247" s="91">
        <f t="shared" si="14"/>
        <v>-1.2582223099943834E-2</v>
      </c>
      <c r="F247" s="148">
        <f t="shared" si="15"/>
        <v>5.0499999999999992E-4</v>
      </c>
      <c r="G247" s="143">
        <f t="shared" si="16"/>
        <v>-8.3640785907859398E-3</v>
      </c>
      <c r="H247" s="143">
        <f t="shared" si="17"/>
        <v>-1.3087223099943835E-2</v>
      </c>
      <c r="I247" s="68"/>
      <c r="J247" s="68">
        <v>2.4239999999999999</v>
      </c>
    </row>
    <row r="248" spans="1:10" x14ac:dyDescent="0.3">
      <c r="A248" s="146">
        <v>43436</v>
      </c>
      <c r="B248" s="68">
        <v>36.9</v>
      </c>
      <c r="C248" s="147">
        <v>2633.08</v>
      </c>
      <c r="D248" s="91">
        <f t="shared" si="14"/>
        <v>-9.6916299559471342E-2</v>
      </c>
      <c r="E248" s="91">
        <f t="shared" si="14"/>
        <v>-4.6044265389450723E-2</v>
      </c>
      <c r="F248" s="148">
        <f t="shared" si="15"/>
        <v>4.9916666666666664E-4</v>
      </c>
      <c r="G248" s="143">
        <f t="shared" si="16"/>
        <v>-9.7415466226138003E-2</v>
      </c>
      <c r="H248" s="143">
        <f t="shared" si="17"/>
        <v>-4.6543432056117391E-2</v>
      </c>
      <c r="I248" s="68"/>
      <c r="J248" s="68">
        <v>2.3959999999999999</v>
      </c>
    </row>
    <row r="249" spans="1:10" x14ac:dyDescent="0.3">
      <c r="A249" s="146">
        <v>43429</v>
      </c>
      <c r="B249" s="68">
        <v>40.86</v>
      </c>
      <c r="C249" s="147">
        <v>2760.17</v>
      </c>
      <c r="D249" s="91">
        <f t="shared" si="14"/>
        <v>0.1271724137931034</v>
      </c>
      <c r="E249" s="91">
        <f t="shared" si="14"/>
        <v>4.8473728993831067E-2</v>
      </c>
      <c r="F249" s="148">
        <f t="shared" si="15"/>
        <v>4.9229166666666659E-4</v>
      </c>
      <c r="G249" s="143">
        <f t="shared" si="16"/>
        <v>0.12668012212643673</v>
      </c>
      <c r="H249" s="143">
        <f t="shared" si="17"/>
        <v>4.7981437327164402E-2</v>
      </c>
      <c r="I249" s="144"/>
      <c r="J249" s="68">
        <v>2.363</v>
      </c>
    </row>
    <row r="250" spans="1:10" x14ac:dyDescent="0.3">
      <c r="A250" s="146">
        <v>43422</v>
      </c>
      <c r="B250" s="68">
        <v>36.25</v>
      </c>
      <c r="C250" s="147">
        <v>2632.56</v>
      </c>
      <c r="D250" s="91">
        <f t="shared" si="14"/>
        <v>-0.11821941133544145</v>
      </c>
      <c r="E250" s="91">
        <f t="shared" si="14"/>
        <v>-3.7901961429244957E-2</v>
      </c>
      <c r="F250" s="148">
        <f t="shared" si="15"/>
        <v>5.0083333333333327E-4</v>
      </c>
      <c r="G250" s="143">
        <f t="shared" si="16"/>
        <v>-0.11872024466877479</v>
      </c>
      <c r="H250" s="143">
        <f t="shared" si="17"/>
        <v>-3.8402794762578289E-2</v>
      </c>
      <c r="I250" s="68"/>
      <c r="J250" s="68">
        <v>2.4039999999999999</v>
      </c>
    </row>
    <row r="251" spans="1:10" x14ac:dyDescent="0.3">
      <c r="A251" s="146">
        <v>43415</v>
      </c>
      <c r="B251" s="68">
        <v>41.11</v>
      </c>
      <c r="C251" s="147">
        <v>2736.27</v>
      </c>
      <c r="D251" s="91">
        <f t="shared" si="14"/>
        <v>-0.20050563982886038</v>
      </c>
      <c r="E251" s="91">
        <f t="shared" si="14"/>
        <v>-1.6087680375115654E-2</v>
      </c>
      <c r="F251" s="148">
        <f t="shared" si="15"/>
        <v>4.9062500000000007E-4</v>
      </c>
      <c r="G251" s="143">
        <f t="shared" si="16"/>
        <v>-0.20099626482886038</v>
      </c>
      <c r="H251" s="143">
        <f t="shared" si="17"/>
        <v>-1.6578305375115655E-2</v>
      </c>
      <c r="I251" s="68"/>
      <c r="J251" s="68">
        <v>2.355</v>
      </c>
    </row>
    <row r="252" spans="1:10" x14ac:dyDescent="0.3">
      <c r="A252" s="146">
        <v>43408</v>
      </c>
      <c r="B252" s="68">
        <v>51.42</v>
      </c>
      <c r="C252" s="147">
        <v>2781.01</v>
      </c>
      <c r="D252" s="91">
        <f t="shared" si="14"/>
        <v>-4.2992741485203712E-2</v>
      </c>
      <c r="E252" s="91">
        <f t="shared" si="14"/>
        <v>2.1281205702408323E-2</v>
      </c>
      <c r="F252" s="148">
        <f t="shared" si="15"/>
        <v>4.9062500000000007E-4</v>
      </c>
      <c r="G252" s="143">
        <f t="shared" si="16"/>
        <v>-4.3483366485203713E-2</v>
      </c>
      <c r="H252" s="143">
        <f t="shared" si="17"/>
        <v>2.0790580702408322E-2</v>
      </c>
      <c r="I252" s="68"/>
      <c r="J252" s="68">
        <v>2.355</v>
      </c>
    </row>
    <row r="253" spans="1:10" x14ac:dyDescent="0.3">
      <c r="A253" s="146">
        <v>43401</v>
      </c>
      <c r="B253" s="68">
        <v>53.73</v>
      </c>
      <c r="C253" s="147">
        <v>2723.06</v>
      </c>
      <c r="D253" s="91">
        <f t="shared" si="14"/>
        <v>8.392172685091781E-2</v>
      </c>
      <c r="E253" s="91">
        <f t="shared" si="14"/>
        <v>2.4211171667249509E-2</v>
      </c>
      <c r="F253" s="148">
        <f t="shared" si="15"/>
        <v>4.8479166666666663E-4</v>
      </c>
      <c r="G253" s="143">
        <f t="shared" si="16"/>
        <v>8.3436935184251146E-2</v>
      </c>
      <c r="H253" s="143">
        <f t="shared" si="17"/>
        <v>2.3726380000582841E-2</v>
      </c>
      <c r="I253" s="68"/>
      <c r="J253" s="68">
        <v>2.327</v>
      </c>
    </row>
    <row r="254" spans="1:10" x14ac:dyDescent="0.3">
      <c r="A254" s="146">
        <v>43394</v>
      </c>
      <c r="B254" s="68">
        <v>49.57</v>
      </c>
      <c r="C254" s="147">
        <v>2658.69</v>
      </c>
      <c r="D254" s="91">
        <f t="shared" si="14"/>
        <v>-0.13475301099668358</v>
      </c>
      <c r="E254" s="91">
        <f t="shared" si="14"/>
        <v>-3.9414259803886242E-2</v>
      </c>
      <c r="F254" s="148">
        <f t="shared" si="15"/>
        <v>4.8479166666666663E-4</v>
      </c>
      <c r="G254" s="143">
        <f t="shared" si="16"/>
        <v>-0.13523780266335025</v>
      </c>
      <c r="H254" s="143">
        <f t="shared" si="17"/>
        <v>-3.9899051470552907E-2</v>
      </c>
      <c r="I254" s="68"/>
      <c r="J254" s="68">
        <v>2.327</v>
      </c>
    </row>
    <row r="255" spans="1:10" x14ac:dyDescent="0.3">
      <c r="A255" s="146">
        <v>43387</v>
      </c>
      <c r="B255" s="68">
        <v>57.29</v>
      </c>
      <c r="C255" s="147">
        <v>2767.78</v>
      </c>
      <c r="D255" s="91">
        <f t="shared" si="14"/>
        <v>-7.0420249878306085E-2</v>
      </c>
      <c r="E255" s="91">
        <f t="shared" si="14"/>
        <v>2.3490042029106206E-4</v>
      </c>
      <c r="F255" s="148">
        <f t="shared" si="15"/>
        <v>4.8104166666666673E-4</v>
      </c>
      <c r="G255" s="143">
        <f t="shared" si="16"/>
        <v>-7.0901291544972753E-2</v>
      </c>
      <c r="H255" s="143">
        <f t="shared" si="17"/>
        <v>-2.4614124637560466E-4</v>
      </c>
      <c r="I255" s="68"/>
      <c r="J255" s="68">
        <v>2.3090000000000002</v>
      </c>
    </row>
    <row r="256" spans="1:10" x14ac:dyDescent="0.3">
      <c r="A256" s="146">
        <v>43380</v>
      </c>
      <c r="B256" s="68">
        <v>61.63</v>
      </c>
      <c r="C256" s="147">
        <v>2767.13</v>
      </c>
      <c r="D256" s="91">
        <f t="shared" si="14"/>
        <v>-8.6421583160391169E-2</v>
      </c>
      <c r="E256" s="91">
        <f t="shared" si="14"/>
        <v>-4.1045616637267468E-2</v>
      </c>
      <c r="F256" s="148">
        <f t="shared" si="15"/>
        <v>4.7312499999999997E-4</v>
      </c>
      <c r="G256" s="143">
        <f t="shared" si="16"/>
        <v>-8.6894708160391174E-2</v>
      </c>
      <c r="H256" s="143">
        <f t="shared" si="17"/>
        <v>-4.1518741637267466E-2</v>
      </c>
      <c r="I256" s="68"/>
      <c r="J256" s="68">
        <v>2.2709999999999999</v>
      </c>
    </row>
    <row r="257" spans="1:17" x14ac:dyDescent="0.3">
      <c r="A257" s="146">
        <v>43373</v>
      </c>
      <c r="B257" s="68">
        <v>67.459999999999994</v>
      </c>
      <c r="C257" s="147">
        <v>2885.57</v>
      </c>
      <c r="D257" s="91">
        <f t="shared" si="14"/>
        <v>-3.9715302491103333E-2</v>
      </c>
      <c r="E257" s="91">
        <f t="shared" si="14"/>
        <v>-9.749552158902941E-3</v>
      </c>
      <c r="F257" s="148">
        <f t="shared" si="15"/>
        <v>4.6187500000000005E-4</v>
      </c>
      <c r="G257" s="143">
        <f t="shared" si="16"/>
        <v>-4.0177177491103333E-2</v>
      </c>
      <c r="H257" s="143">
        <f t="shared" si="17"/>
        <v>-1.0211427158902942E-2</v>
      </c>
      <c r="I257" s="144"/>
      <c r="J257" s="68">
        <v>2.2170000000000001</v>
      </c>
      <c r="K257" s="44"/>
      <c r="L257" s="44"/>
      <c r="M257" s="44"/>
      <c r="N257" s="44"/>
    </row>
    <row r="258" spans="1:17" x14ac:dyDescent="0.3">
      <c r="A258" s="146">
        <v>43366</v>
      </c>
      <c r="B258" s="68">
        <v>70.25</v>
      </c>
      <c r="C258" s="147">
        <v>2913.98</v>
      </c>
      <c r="D258" s="91">
        <f t="shared" si="14"/>
        <v>6.665654418463407E-2</v>
      </c>
      <c r="E258" s="91">
        <f t="shared" si="14"/>
        <v>-5.3555519904971982E-3</v>
      </c>
      <c r="F258" s="148">
        <f t="shared" si="15"/>
        <v>4.5812499999999998E-4</v>
      </c>
      <c r="G258" s="143">
        <f t="shared" si="16"/>
        <v>6.6198419184634066E-2</v>
      </c>
      <c r="H258" s="143">
        <f t="shared" si="17"/>
        <v>-5.8136769904971984E-3</v>
      </c>
      <c r="I258" s="68"/>
      <c r="J258" s="68">
        <v>2.1989999999999998</v>
      </c>
    </row>
    <row r="259" spans="1:17" x14ac:dyDescent="0.3">
      <c r="A259" s="146">
        <v>43359</v>
      </c>
      <c r="B259" s="68">
        <v>65.86</v>
      </c>
      <c r="C259" s="147">
        <v>2929.67</v>
      </c>
      <c r="D259" s="91">
        <f t="shared" ref="D259:E322" si="18">B259/B260-1</f>
        <v>-4.7026479525394294E-2</v>
      </c>
      <c r="E259" s="91">
        <f t="shared" si="18"/>
        <v>8.4991979290736097E-3</v>
      </c>
      <c r="F259" s="148">
        <f t="shared" ref="F259:F322" si="19">J259/100/12/4</f>
        <v>4.5270833333333334E-4</v>
      </c>
      <c r="G259" s="143">
        <f t="shared" ref="G259:G322" si="20">D259-F259</f>
        <v>-4.747918785872763E-2</v>
      </c>
      <c r="H259" s="143">
        <f t="shared" ref="H259:H322" si="21">E259-F259</f>
        <v>8.046489595740277E-3</v>
      </c>
      <c r="I259" s="68"/>
      <c r="J259" s="68">
        <v>2.173</v>
      </c>
    </row>
    <row r="260" spans="1:17" x14ac:dyDescent="0.3">
      <c r="A260" s="146">
        <v>43352</v>
      </c>
      <c r="B260" s="68">
        <v>69.11</v>
      </c>
      <c r="C260" s="147">
        <v>2904.98</v>
      </c>
      <c r="D260" s="91">
        <f t="shared" si="18"/>
        <v>1.6921718658034157E-2</v>
      </c>
      <c r="E260" s="91">
        <f t="shared" si="18"/>
        <v>1.1595999554268044E-2</v>
      </c>
      <c r="F260" s="148">
        <f t="shared" si="19"/>
        <v>4.485416666666667E-4</v>
      </c>
      <c r="G260" s="143">
        <f t="shared" si="20"/>
        <v>1.6473176991367491E-2</v>
      </c>
      <c r="H260" s="143">
        <f t="shared" si="21"/>
        <v>1.1147457887601377E-2</v>
      </c>
      <c r="I260" s="68"/>
      <c r="J260" s="68">
        <v>2.153</v>
      </c>
    </row>
    <row r="261" spans="1:17" x14ac:dyDescent="0.3">
      <c r="A261" s="146">
        <v>43345</v>
      </c>
      <c r="B261" s="68">
        <v>67.959999999999994</v>
      </c>
      <c r="C261" s="147">
        <v>2871.68</v>
      </c>
      <c r="D261" s="91">
        <f t="shared" si="18"/>
        <v>-3.1494940857916598E-2</v>
      </c>
      <c r="E261" s="91">
        <f t="shared" si="18"/>
        <v>-1.0284264799139797E-2</v>
      </c>
      <c r="F261" s="148">
        <f t="shared" si="19"/>
        <v>4.4520833333333332E-4</v>
      </c>
      <c r="G261" s="143">
        <f t="shared" si="20"/>
        <v>-3.1940149191249934E-2</v>
      </c>
      <c r="H261" s="143">
        <f t="shared" si="21"/>
        <v>-1.0729473132473131E-2</v>
      </c>
      <c r="I261" s="68"/>
      <c r="J261" s="68">
        <v>2.137</v>
      </c>
    </row>
    <row r="262" spans="1:17" x14ac:dyDescent="0.3">
      <c r="A262" s="146">
        <v>43338</v>
      </c>
      <c r="B262" s="68">
        <v>70.17</v>
      </c>
      <c r="C262" s="147">
        <v>2901.52</v>
      </c>
      <c r="D262" s="91">
        <f t="shared" si="18"/>
        <v>3.1002057008521877E-2</v>
      </c>
      <c r="E262" s="91">
        <f t="shared" si="18"/>
        <v>9.3331802733511715E-3</v>
      </c>
      <c r="F262" s="148">
        <f t="shared" si="19"/>
        <v>4.3833333333333333E-4</v>
      </c>
      <c r="G262" s="143">
        <f t="shared" si="20"/>
        <v>3.0563723675188545E-2</v>
      </c>
      <c r="H262" s="143">
        <f t="shared" si="21"/>
        <v>8.8948469400178375E-3</v>
      </c>
      <c r="I262" s="144"/>
      <c r="J262" s="68">
        <v>2.1040000000000001</v>
      </c>
      <c r="K262" s="44"/>
      <c r="L262" s="44"/>
      <c r="M262" s="44"/>
      <c r="N262" s="44"/>
      <c r="O262" s="44"/>
      <c r="P262" s="44"/>
      <c r="Q262" s="44"/>
    </row>
    <row r="263" spans="1:17" x14ac:dyDescent="0.3">
      <c r="A263" s="146">
        <v>43331</v>
      </c>
      <c r="B263" s="68">
        <v>68.06</v>
      </c>
      <c r="C263" s="147">
        <v>2874.69</v>
      </c>
      <c r="D263" s="91">
        <f t="shared" si="18"/>
        <v>0.11190981865708216</v>
      </c>
      <c r="E263" s="91">
        <f t="shared" si="18"/>
        <v>8.6171507966303906E-3</v>
      </c>
      <c r="F263" s="148">
        <f t="shared" si="19"/>
        <v>4.3625000000000001E-4</v>
      </c>
      <c r="G263" s="143">
        <f t="shared" si="20"/>
        <v>0.11147356865708216</v>
      </c>
      <c r="H263" s="143">
        <f t="shared" si="21"/>
        <v>8.1809007966303915E-3</v>
      </c>
      <c r="I263" s="68"/>
      <c r="J263" s="68">
        <v>2.0939999999999999</v>
      </c>
    </row>
    <row r="264" spans="1:17" x14ac:dyDescent="0.3">
      <c r="A264" s="146">
        <v>43324</v>
      </c>
      <c r="B264" s="68">
        <v>61.21</v>
      </c>
      <c r="C264" s="147">
        <v>2850.13</v>
      </c>
      <c r="D264" s="91">
        <f t="shared" si="18"/>
        <v>-3.9089481946624871E-2</v>
      </c>
      <c r="E264" s="91">
        <f t="shared" si="18"/>
        <v>5.9471707702731802E-3</v>
      </c>
      <c r="F264" s="148">
        <f t="shared" si="19"/>
        <v>4.2562500000000001E-4</v>
      </c>
      <c r="G264" s="143">
        <f t="shared" si="20"/>
        <v>-3.951510694662487E-2</v>
      </c>
      <c r="H264" s="143">
        <f t="shared" si="21"/>
        <v>5.5215457702731804E-3</v>
      </c>
      <c r="I264" s="68"/>
      <c r="J264" s="68">
        <v>2.0430000000000001</v>
      </c>
    </row>
    <row r="265" spans="1:17" x14ac:dyDescent="0.3">
      <c r="A265" s="146">
        <v>43317</v>
      </c>
      <c r="B265" s="68">
        <v>63.7</v>
      </c>
      <c r="C265" s="147">
        <v>2833.28</v>
      </c>
      <c r="D265" s="91">
        <f t="shared" si="18"/>
        <v>1.0629858797398084E-2</v>
      </c>
      <c r="E265" s="91">
        <f t="shared" si="18"/>
        <v>-2.4891298607564449E-3</v>
      </c>
      <c r="F265" s="148">
        <f t="shared" si="19"/>
        <v>4.2604166666666664E-4</v>
      </c>
      <c r="G265" s="143">
        <f t="shared" si="20"/>
        <v>1.0203817130731417E-2</v>
      </c>
      <c r="H265" s="143">
        <f t="shared" si="21"/>
        <v>-2.9151715274231115E-3</v>
      </c>
      <c r="I265" s="68"/>
      <c r="J265" s="68">
        <v>2.0449999999999999</v>
      </c>
    </row>
    <row r="266" spans="1:17" x14ac:dyDescent="0.3">
      <c r="A266" s="146">
        <v>43310</v>
      </c>
      <c r="B266" s="68">
        <v>63.03</v>
      </c>
      <c r="C266" s="147">
        <v>2840.35</v>
      </c>
      <c r="D266" s="91">
        <f t="shared" si="18"/>
        <v>3.1740993493101222E-4</v>
      </c>
      <c r="E266" s="91">
        <f t="shared" si="18"/>
        <v>7.6379477937575935E-3</v>
      </c>
      <c r="F266" s="148">
        <f t="shared" si="19"/>
        <v>4.1812500000000004E-4</v>
      </c>
      <c r="G266" s="143">
        <f t="shared" si="20"/>
        <v>-1.0071506506898782E-4</v>
      </c>
      <c r="H266" s="143">
        <f t="shared" si="21"/>
        <v>7.2198227937575934E-3</v>
      </c>
      <c r="I266" s="68"/>
      <c r="J266" s="68">
        <v>2.0070000000000001</v>
      </c>
    </row>
    <row r="267" spans="1:17" x14ac:dyDescent="0.3">
      <c r="A267" s="146">
        <v>43303</v>
      </c>
      <c r="B267" s="68">
        <v>63.01</v>
      </c>
      <c r="C267" s="147">
        <v>2818.82</v>
      </c>
      <c r="D267" s="91">
        <f t="shared" si="18"/>
        <v>4.6237244897959773E-3</v>
      </c>
      <c r="E267" s="91">
        <f t="shared" si="18"/>
        <v>6.0638939550223814E-3</v>
      </c>
      <c r="F267" s="148">
        <f t="shared" si="19"/>
        <v>4.15E-4</v>
      </c>
      <c r="G267" s="143">
        <f t="shared" si="20"/>
        <v>4.2087244897959768E-3</v>
      </c>
      <c r="H267" s="143">
        <f t="shared" si="21"/>
        <v>5.6488939550223809E-3</v>
      </c>
      <c r="I267" s="68"/>
      <c r="J267" s="68">
        <v>1.992</v>
      </c>
    </row>
    <row r="268" spans="1:17" x14ac:dyDescent="0.3">
      <c r="A268" s="146">
        <v>43296</v>
      </c>
      <c r="B268" s="68">
        <v>62.72</v>
      </c>
      <c r="C268" s="147">
        <v>2801.83</v>
      </c>
      <c r="D268" s="91">
        <f t="shared" si="18"/>
        <v>6.2570190919299939E-3</v>
      </c>
      <c r="E268" s="91">
        <f t="shared" si="18"/>
        <v>1.8562743859118491E-4</v>
      </c>
      <c r="F268" s="148">
        <f t="shared" si="19"/>
        <v>4.1229166666666671E-4</v>
      </c>
      <c r="G268" s="143">
        <f t="shared" si="20"/>
        <v>5.8447274252633272E-3</v>
      </c>
      <c r="H268" s="143">
        <f t="shared" si="21"/>
        <v>-2.266642280754818E-4</v>
      </c>
      <c r="I268" s="68"/>
      <c r="J268" s="68">
        <v>1.9790000000000001</v>
      </c>
    </row>
    <row r="269" spans="1:17" x14ac:dyDescent="0.3">
      <c r="A269" s="146">
        <v>43289</v>
      </c>
      <c r="B269" s="68">
        <v>62.33</v>
      </c>
      <c r="C269" s="147">
        <v>2801.31</v>
      </c>
      <c r="D269" s="91">
        <f t="shared" si="18"/>
        <v>8.0866893093967107E-3</v>
      </c>
      <c r="E269" s="91">
        <f t="shared" si="18"/>
        <v>1.5033589147118276E-2</v>
      </c>
      <c r="F269" s="148">
        <f t="shared" si="19"/>
        <v>4.1062500000000002E-4</v>
      </c>
      <c r="G269" s="143">
        <f t="shared" si="20"/>
        <v>7.6760643093967103E-3</v>
      </c>
      <c r="H269" s="143">
        <f t="shared" si="21"/>
        <v>1.4622964147118276E-2</v>
      </c>
      <c r="I269" s="68"/>
      <c r="J269" s="68">
        <v>1.9710000000000001</v>
      </c>
    </row>
    <row r="270" spans="1:17" x14ac:dyDescent="0.3">
      <c r="A270" s="146">
        <v>43282</v>
      </c>
      <c r="B270" s="68">
        <v>61.83</v>
      </c>
      <c r="C270" s="147">
        <v>2759.82</v>
      </c>
      <c r="D270" s="91">
        <f t="shared" si="18"/>
        <v>4.4072948328267358E-2</v>
      </c>
      <c r="E270" s="91">
        <f t="shared" si="18"/>
        <v>1.5248108241335823E-2</v>
      </c>
      <c r="F270" s="148">
        <f t="shared" si="19"/>
        <v>4.0645833333333332E-4</v>
      </c>
      <c r="G270" s="143">
        <f t="shared" si="20"/>
        <v>4.3666489994934027E-2</v>
      </c>
      <c r="H270" s="143">
        <f t="shared" si="21"/>
        <v>1.4841649908002489E-2</v>
      </c>
      <c r="I270" s="68"/>
      <c r="J270" s="68">
        <v>1.9510000000000001</v>
      </c>
    </row>
    <row r="271" spans="1:17" x14ac:dyDescent="0.3">
      <c r="A271" s="146">
        <v>43275</v>
      </c>
      <c r="B271" s="68">
        <v>59.22</v>
      </c>
      <c r="C271" s="147">
        <v>2718.37</v>
      </c>
      <c r="D271" s="91">
        <f t="shared" si="18"/>
        <v>-5.6104558495377765E-2</v>
      </c>
      <c r="E271" s="91">
        <f t="shared" si="18"/>
        <v>-1.3252845858984896E-2</v>
      </c>
      <c r="F271" s="148">
        <f t="shared" si="19"/>
        <v>3.9999999999999996E-4</v>
      </c>
      <c r="G271" s="143">
        <f t="shared" si="20"/>
        <v>-5.6504558495377763E-2</v>
      </c>
      <c r="H271" s="143">
        <f t="shared" si="21"/>
        <v>-1.3652845858984896E-2</v>
      </c>
      <c r="I271" s="68"/>
      <c r="J271" s="68">
        <v>1.92</v>
      </c>
    </row>
    <row r="272" spans="1:17" x14ac:dyDescent="0.3">
      <c r="A272" s="146">
        <v>43268</v>
      </c>
      <c r="B272" s="68">
        <v>62.74</v>
      </c>
      <c r="C272" s="147">
        <v>2754.88</v>
      </c>
      <c r="D272" s="91">
        <f t="shared" si="18"/>
        <v>-5.3980699638118135E-2</v>
      </c>
      <c r="E272" s="91">
        <f t="shared" si="18"/>
        <v>-8.9147593590581664E-3</v>
      </c>
      <c r="F272" s="148">
        <f t="shared" si="19"/>
        <v>3.9895833333333336E-4</v>
      </c>
      <c r="G272" s="143">
        <f t="shared" si="20"/>
        <v>-5.4379657971451466E-2</v>
      </c>
      <c r="H272" s="143">
        <f t="shared" si="21"/>
        <v>-9.3137176923914992E-3</v>
      </c>
      <c r="I272" s="68"/>
      <c r="J272" s="68">
        <v>1.915</v>
      </c>
    </row>
    <row r="273" spans="1:14" x14ac:dyDescent="0.3">
      <c r="A273" s="146">
        <v>43261</v>
      </c>
      <c r="B273" s="68">
        <v>66.319999999999993</v>
      </c>
      <c r="C273" s="147">
        <v>2779.66</v>
      </c>
      <c r="D273" s="91">
        <f t="shared" si="18"/>
        <v>1.1438157694067419E-2</v>
      </c>
      <c r="E273" s="91">
        <f t="shared" si="18"/>
        <v>2.2669780462947209E-4</v>
      </c>
      <c r="F273" s="148">
        <f t="shared" si="19"/>
        <v>4.0270833333333331E-4</v>
      </c>
      <c r="G273" s="143">
        <f t="shared" si="20"/>
        <v>1.1035449360734086E-2</v>
      </c>
      <c r="H273" s="143">
        <f t="shared" si="21"/>
        <v>-1.7601052870386123E-4</v>
      </c>
      <c r="I273" s="68"/>
      <c r="J273" s="68">
        <v>1.9330000000000001</v>
      </c>
    </row>
    <row r="274" spans="1:14" x14ac:dyDescent="0.3">
      <c r="A274" s="146">
        <v>43254</v>
      </c>
      <c r="B274" s="68">
        <v>65.569999999999993</v>
      </c>
      <c r="C274" s="147">
        <v>2779.03</v>
      </c>
      <c r="D274" s="91">
        <f t="shared" si="18"/>
        <v>1.8167701863353924E-2</v>
      </c>
      <c r="E274" s="91">
        <f t="shared" si="18"/>
        <v>1.6239916332068116E-2</v>
      </c>
      <c r="F274" s="148">
        <f t="shared" si="19"/>
        <v>4.0104166666666668E-4</v>
      </c>
      <c r="G274" s="143">
        <f t="shared" si="20"/>
        <v>1.7766660196687257E-2</v>
      </c>
      <c r="H274" s="143">
        <f t="shared" si="21"/>
        <v>1.5838874665401449E-2</v>
      </c>
      <c r="I274" s="144"/>
      <c r="J274" s="68">
        <v>1.925</v>
      </c>
      <c r="K274" s="44"/>
    </row>
    <row r="275" spans="1:14" x14ac:dyDescent="0.3">
      <c r="A275" s="146">
        <v>43247</v>
      </c>
      <c r="B275" s="68">
        <v>64.400000000000006</v>
      </c>
      <c r="C275" s="147">
        <v>2734.62</v>
      </c>
      <c r="D275" s="91">
        <f t="shared" si="18"/>
        <v>3.3376123234916566E-2</v>
      </c>
      <c r="E275" s="91">
        <f t="shared" si="18"/>
        <v>4.883641454729748E-3</v>
      </c>
      <c r="F275" s="148">
        <f t="shared" si="19"/>
        <v>3.9791666666666664E-4</v>
      </c>
      <c r="G275" s="143">
        <f t="shared" si="20"/>
        <v>3.2978206568249901E-2</v>
      </c>
      <c r="H275" s="143">
        <f t="shared" si="21"/>
        <v>4.4857247880630818E-3</v>
      </c>
      <c r="I275" s="68"/>
      <c r="J275" s="68">
        <v>1.91</v>
      </c>
    </row>
    <row r="276" spans="1:14" x14ac:dyDescent="0.3">
      <c r="A276" s="146">
        <v>43240</v>
      </c>
      <c r="B276" s="68">
        <v>62.32</v>
      </c>
      <c r="C276" s="147">
        <v>2721.33</v>
      </c>
      <c r="D276" s="91">
        <f t="shared" si="18"/>
        <v>1.3498129777199441E-2</v>
      </c>
      <c r="E276" s="91">
        <f t="shared" si="18"/>
        <v>3.0814937135317244E-3</v>
      </c>
      <c r="F276" s="148">
        <f t="shared" si="19"/>
        <v>3.9520833333333335E-4</v>
      </c>
      <c r="G276" s="143">
        <f t="shared" si="20"/>
        <v>1.3102921443866107E-2</v>
      </c>
      <c r="H276" s="143">
        <f t="shared" si="21"/>
        <v>2.6862853801983911E-3</v>
      </c>
      <c r="I276" s="68"/>
      <c r="J276" s="68">
        <v>1.897</v>
      </c>
    </row>
    <row r="277" spans="1:14" x14ac:dyDescent="0.3">
      <c r="A277" s="146">
        <v>43233</v>
      </c>
      <c r="B277" s="68">
        <v>61.49</v>
      </c>
      <c r="C277" s="147">
        <v>2712.97</v>
      </c>
      <c r="D277" s="91">
        <f t="shared" si="18"/>
        <v>-3.3631934622033621E-2</v>
      </c>
      <c r="E277" s="91">
        <f t="shared" si="18"/>
        <v>-5.4074465121053406E-3</v>
      </c>
      <c r="F277" s="148">
        <f t="shared" si="19"/>
        <v>3.9562499999999998E-4</v>
      </c>
      <c r="G277" s="143">
        <f t="shared" si="20"/>
        <v>-3.4027559622033618E-2</v>
      </c>
      <c r="H277" s="143">
        <f t="shared" si="21"/>
        <v>-5.8030715121053407E-3</v>
      </c>
      <c r="I277" s="68"/>
      <c r="J277" s="68">
        <v>1.899</v>
      </c>
    </row>
    <row r="278" spans="1:14" x14ac:dyDescent="0.3">
      <c r="A278" s="146">
        <v>43226</v>
      </c>
      <c r="B278" s="68">
        <v>63.63</v>
      </c>
      <c r="C278" s="147">
        <v>2727.72</v>
      </c>
      <c r="D278" s="91">
        <f t="shared" si="18"/>
        <v>6.4759036144578452E-2</v>
      </c>
      <c r="E278" s="91">
        <f t="shared" si="18"/>
        <v>2.4141892754428351E-2</v>
      </c>
      <c r="F278" s="148">
        <f t="shared" si="19"/>
        <v>3.9687500000000004E-4</v>
      </c>
      <c r="G278" s="143">
        <f t="shared" si="20"/>
        <v>6.4362161144578448E-2</v>
      </c>
      <c r="H278" s="143">
        <f t="shared" si="21"/>
        <v>2.374501775442835E-2</v>
      </c>
      <c r="I278" s="68"/>
      <c r="J278" s="68">
        <v>1.905</v>
      </c>
    </row>
    <row r="279" spans="1:14" x14ac:dyDescent="0.3">
      <c r="A279" s="146">
        <v>43219</v>
      </c>
      <c r="B279" s="68">
        <v>59.76</v>
      </c>
      <c r="C279" s="147">
        <v>2663.42</v>
      </c>
      <c r="D279" s="91">
        <f t="shared" si="18"/>
        <v>5.6203605514316024E-2</v>
      </c>
      <c r="E279" s="91">
        <f t="shared" si="18"/>
        <v>-2.4307935473479869E-3</v>
      </c>
      <c r="F279" s="148">
        <f t="shared" si="19"/>
        <v>3.8250000000000003E-4</v>
      </c>
      <c r="G279" s="143">
        <f t="shared" si="20"/>
        <v>5.5821105514316023E-2</v>
      </c>
      <c r="H279" s="143">
        <f t="shared" si="21"/>
        <v>-2.8132935473479869E-3</v>
      </c>
      <c r="I279" s="144"/>
      <c r="J279" s="68">
        <v>1.8360000000000001</v>
      </c>
      <c r="K279" s="44"/>
      <c r="L279" s="44"/>
      <c r="M279" s="44"/>
      <c r="N279" s="44"/>
    </row>
    <row r="280" spans="1:14" x14ac:dyDescent="0.3">
      <c r="A280" s="146">
        <v>43212</v>
      </c>
      <c r="B280" s="68">
        <v>56.58</v>
      </c>
      <c r="C280" s="147">
        <v>2669.91</v>
      </c>
      <c r="D280" s="91">
        <f t="shared" si="18"/>
        <v>-1.049317943336836E-2</v>
      </c>
      <c r="E280" s="91">
        <f t="shared" si="18"/>
        <v>-8.6137805508368359E-5</v>
      </c>
      <c r="F280" s="148">
        <f t="shared" si="19"/>
        <v>3.7770833333333336E-4</v>
      </c>
      <c r="G280" s="143">
        <f t="shared" si="20"/>
        <v>-1.0870887766701694E-2</v>
      </c>
      <c r="H280" s="143">
        <f t="shared" si="21"/>
        <v>-4.6384613884170172E-4</v>
      </c>
      <c r="I280" s="68"/>
      <c r="J280" s="68">
        <v>1.8129999999999999</v>
      </c>
    </row>
    <row r="281" spans="1:14" x14ac:dyDescent="0.3">
      <c r="A281" s="146">
        <v>43205</v>
      </c>
      <c r="B281" s="68">
        <v>57.18</v>
      </c>
      <c r="C281" s="147">
        <v>2670.14</v>
      </c>
      <c r="D281" s="91">
        <f t="shared" si="18"/>
        <v>-1.2093987560469976E-2</v>
      </c>
      <c r="E281" s="91">
        <f t="shared" si="18"/>
        <v>5.2102548657906311E-3</v>
      </c>
      <c r="F281" s="148">
        <f t="shared" si="19"/>
        <v>3.764583333333333E-4</v>
      </c>
      <c r="G281" s="143">
        <f t="shared" si="20"/>
        <v>-1.2470445893803309E-2</v>
      </c>
      <c r="H281" s="143">
        <f t="shared" si="21"/>
        <v>4.8337965324572974E-3</v>
      </c>
      <c r="I281" s="68"/>
      <c r="J281" s="68">
        <v>1.8069999999999999</v>
      </c>
    </row>
    <row r="282" spans="1:14" x14ac:dyDescent="0.3">
      <c r="A282" s="146">
        <v>43198</v>
      </c>
      <c r="B282" s="68">
        <v>57.88</v>
      </c>
      <c r="C282" s="147">
        <v>2656.3</v>
      </c>
      <c r="D282" s="91">
        <f t="shared" si="18"/>
        <v>8.0657206870799136E-2</v>
      </c>
      <c r="E282" s="91">
        <f t="shared" si="18"/>
        <v>1.9900402001175044E-2</v>
      </c>
      <c r="F282" s="148">
        <f t="shared" si="19"/>
        <v>3.6645833333333327E-4</v>
      </c>
      <c r="G282" s="143">
        <f t="shared" si="20"/>
        <v>8.0290748537465803E-2</v>
      </c>
      <c r="H282" s="143">
        <f t="shared" si="21"/>
        <v>1.9533943667841711E-2</v>
      </c>
      <c r="I282" s="68"/>
      <c r="J282" s="68">
        <v>1.7589999999999999</v>
      </c>
    </row>
    <row r="283" spans="1:14" x14ac:dyDescent="0.3">
      <c r="A283" s="146">
        <v>43191</v>
      </c>
      <c r="B283" s="68">
        <v>53.56</v>
      </c>
      <c r="C283" s="147">
        <v>2604.4699999999998</v>
      </c>
      <c r="D283" s="91">
        <f t="shared" si="18"/>
        <v>-7.49568221070811E-2</v>
      </c>
      <c r="E283" s="91">
        <f t="shared" si="18"/>
        <v>-1.3783336551969616E-2</v>
      </c>
      <c r="F283" s="148">
        <f t="shared" si="19"/>
        <v>3.5833333333333333E-4</v>
      </c>
      <c r="G283" s="143">
        <f t="shared" si="20"/>
        <v>-7.5315155440414436E-2</v>
      </c>
      <c r="H283" s="143">
        <f t="shared" si="21"/>
        <v>-1.414166988530295E-2</v>
      </c>
      <c r="I283" s="68"/>
      <c r="J283" s="68">
        <v>1.72</v>
      </c>
    </row>
    <row r="284" spans="1:14" x14ac:dyDescent="0.3">
      <c r="A284" s="146">
        <v>43184</v>
      </c>
      <c r="B284" s="68">
        <v>57.9</v>
      </c>
      <c r="C284" s="147">
        <v>2640.87</v>
      </c>
      <c r="D284" s="91">
        <f t="shared" si="18"/>
        <v>-5.8379120879121782E-3</v>
      </c>
      <c r="E284" s="91">
        <f t="shared" si="18"/>
        <v>2.0326396884393194E-2</v>
      </c>
      <c r="F284" s="148">
        <f t="shared" si="19"/>
        <v>3.5729166666666673E-4</v>
      </c>
      <c r="G284" s="143">
        <f t="shared" si="20"/>
        <v>-6.1952037545788445E-3</v>
      </c>
      <c r="H284" s="143">
        <f t="shared" si="21"/>
        <v>1.9969105217726529E-2</v>
      </c>
      <c r="I284" s="68"/>
      <c r="J284" s="68">
        <v>1.7150000000000001</v>
      </c>
    </row>
    <row r="285" spans="1:14" x14ac:dyDescent="0.3">
      <c r="A285" s="146">
        <v>43177</v>
      </c>
      <c r="B285" s="68">
        <v>58.24</v>
      </c>
      <c r="C285" s="147">
        <v>2588.2600000000002</v>
      </c>
      <c r="D285" s="91">
        <f t="shared" si="18"/>
        <v>-6.9945704247844076E-2</v>
      </c>
      <c r="E285" s="91">
        <f t="shared" si="18"/>
        <v>-5.9501964019026077E-2</v>
      </c>
      <c r="F285" s="148">
        <f t="shared" si="19"/>
        <v>3.6000000000000002E-4</v>
      </c>
      <c r="G285" s="143">
        <f t="shared" si="20"/>
        <v>-7.0305704247844075E-2</v>
      </c>
      <c r="H285" s="143">
        <f t="shared" si="21"/>
        <v>-5.9861964019026076E-2</v>
      </c>
      <c r="I285" s="68"/>
      <c r="J285" s="68">
        <v>1.728</v>
      </c>
    </row>
    <row r="286" spans="1:14" x14ac:dyDescent="0.3">
      <c r="A286" s="146">
        <v>43170</v>
      </c>
      <c r="B286" s="68">
        <v>62.62</v>
      </c>
      <c r="C286" s="147">
        <v>2752.01</v>
      </c>
      <c r="D286" s="91">
        <f t="shared" si="18"/>
        <v>2.1033751834338865E-2</v>
      </c>
      <c r="E286" s="91">
        <f t="shared" si="18"/>
        <v>-1.2402344100453266E-2</v>
      </c>
      <c r="F286" s="148">
        <f t="shared" si="19"/>
        <v>3.7062500000000002E-4</v>
      </c>
      <c r="G286" s="143">
        <f t="shared" si="20"/>
        <v>2.0663126834338866E-2</v>
      </c>
      <c r="H286" s="143">
        <f t="shared" si="21"/>
        <v>-1.2772969100453266E-2</v>
      </c>
      <c r="I286" s="68"/>
      <c r="J286" s="68">
        <v>1.7789999999999999</v>
      </c>
    </row>
    <row r="287" spans="1:14" x14ac:dyDescent="0.3">
      <c r="A287" s="146">
        <v>43163</v>
      </c>
      <c r="B287" s="68">
        <v>61.33</v>
      </c>
      <c r="C287" s="147">
        <v>2786.57</v>
      </c>
      <c r="D287" s="91">
        <f t="shared" si="18"/>
        <v>3.7206155927617113E-2</v>
      </c>
      <c r="E287" s="91">
        <f t="shared" si="18"/>
        <v>3.5418485833720537E-2</v>
      </c>
      <c r="F287" s="148">
        <f t="shared" si="19"/>
        <v>3.4895833333333334E-4</v>
      </c>
      <c r="G287" s="143">
        <f t="shared" si="20"/>
        <v>3.6857197594283776E-2</v>
      </c>
      <c r="H287" s="143">
        <f t="shared" si="21"/>
        <v>3.50695275003872E-2</v>
      </c>
      <c r="I287" s="68"/>
      <c r="J287" s="68">
        <v>1.675</v>
      </c>
    </row>
    <row r="288" spans="1:14" x14ac:dyDescent="0.3">
      <c r="A288" s="146">
        <v>43156</v>
      </c>
      <c r="B288" s="68">
        <v>59.13</v>
      </c>
      <c r="C288" s="147">
        <v>2691.25</v>
      </c>
      <c r="D288" s="91">
        <f t="shared" si="18"/>
        <v>-3.8223812621990816E-2</v>
      </c>
      <c r="E288" s="91">
        <f t="shared" si="18"/>
        <v>-2.0401849088195756E-2</v>
      </c>
      <c r="F288" s="148">
        <f t="shared" si="19"/>
        <v>3.4249999999999998E-4</v>
      </c>
      <c r="G288" s="143">
        <f t="shared" si="20"/>
        <v>-3.8566312621990818E-2</v>
      </c>
      <c r="H288" s="143">
        <f t="shared" si="21"/>
        <v>-2.0744349088195755E-2</v>
      </c>
      <c r="I288" s="68"/>
      <c r="J288" s="68">
        <v>1.6439999999999999</v>
      </c>
    </row>
    <row r="289" spans="1:10" x14ac:dyDescent="0.3">
      <c r="A289" s="146">
        <v>43149</v>
      </c>
      <c r="B289" s="68">
        <v>61.48</v>
      </c>
      <c r="C289" s="147">
        <v>2747.3</v>
      </c>
      <c r="D289" s="91">
        <f t="shared" si="18"/>
        <v>8.5301837270339576E-3</v>
      </c>
      <c r="E289" s="91">
        <f t="shared" si="18"/>
        <v>5.5193212845232598E-3</v>
      </c>
      <c r="F289" s="148">
        <f t="shared" si="19"/>
        <v>3.4249999999999998E-4</v>
      </c>
      <c r="G289" s="143">
        <f t="shared" si="20"/>
        <v>8.1876837270339568E-3</v>
      </c>
      <c r="H289" s="143">
        <f t="shared" si="21"/>
        <v>5.1768212845232598E-3</v>
      </c>
      <c r="I289" s="68"/>
      <c r="J289" s="68">
        <v>1.6439999999999999</v>
      </c>
    </row>
    <row r="290" spans="1:10" x14ac:dyDescent="0.3">
      <c r="A290" s="146">
        <v>43142</v>
      </c>
      <c r="B290" s="68">
        <v>60.96</v>
      </c>
      <c r="C290" s="147">
        <v>2732.22</v>
      </c>
      <c r="D290" s="91">
        <f t="shared" si="18"/>
        <v>5.0672182006204824E-2</v>
      </c>
      <c r="E290" s="91">
        <f t="shared" si="18"/>
        <v>4.3011204214464138E-2</v>
      </c>
      <c r="F290" s="148">
        <f t="shared" si="19"/>
        <v>3.3500000000000001E-4</v>
      </c>
      <c r="G290" s="143">
        <f t="shared" si="20"/>
        <v>5.0337182006204823E-2</v>
      </c>
      <c r="H290" s="143">
        <f t="shared" si="21"/>
        <v>4.2676204214464136E-2</v>
      </c>
      <c r="I290" s="68"/>
      <c r="J290" s="68">
        <v>1.6080000000000001</v>
      </c>
    </row>
    <row r="291" spans="1:10" x14ac:dyDescent="0.3">
      <c r="A291" s="146">
        <v>43135</v>
      </c>
      <c r="B291" s="68">
        <v>58.02</v>
      </c>
      <c r="C291" s="147">
        <v>2619.5500000000002</v>
      </c>
      <c r="D291" s="91">
        <f t="shared" si="18"/>
        <v>-6.1664953751284779E-3</v>
      </c>
      <c r="E291" s="91">
        <f t="shared" si="18"/>
        <v>-5.161958343741968E-2</v>
      </c>
      <c r="F291" s="148">
        <f t="shared" si="19"/>
        <v>3.2541666666666667E-4</v>
      </c>
      <c r="G291" s="143">
        <f t="shared" si="20"/>
        <v>-6.4919120417951445E-3</v>
      </c>
      <c r="H291" s="143">
        <f t="shared" si="21"/>
        <v>-5.1945000104086349E-2</v>
      </c>
      <c r="I291" s="68"/>
      <c r="J291" s="68">
        <v>1.5620000000000001</v>
      </c>
    </row>
    <row r="292" spans="1:10" x14ac:dyDescent="0.3">
      <c r="A292" s="146">
        <v>43128</v>
      </c>
      <c r="B292" s="68">
        <v>58.38</v>
      </c>
      <c r="C292" s="147">
        <v>2762.13</v>
      </c>
      <c r="D292" s="91">
        <f t="shared" si="18"/>
        <v>-4.0276179516685828E-2</v>
      </c>
      <c r="E292" s="91">
        <f t="shared" si="18"/>
        <v>-3.8546819034623869E-2</v>
      </c>
      <c r="F292" s="148">
        <f t="shared" si="19"/>
        <v>3.0958333333333331E-4</v>
      </c>
      <c r="G292" s="143">
        <f t="shared" si="20"/>
        <v>-4.0585762850019164E-2</v>
      </c>
      <c r="H292" s="143">
        <f t="shared" si="21"/>
        <v>-3.8856402367957205E-2</v>
      </c>
      <c r="I292" s="68"/>
      <c r="J292" s="68">
        <v>1.486</v>
      </c>
    </row>
    <row r="293" spans="1:10" x14ac:dyDescent="0.3">
      <c r="A293" s="146">
        <v>43121</v>
      </c>
      <c r="B293" s="68">
        <v>60.83</v>
      </c>
      <c r="C293" s="147">
        <v>2872.87</v>
      </c>
      <c r="D293" s="91">
        <f t="shared" si="18"/>
        <v>5.7361376673040088E-2</v>
      </c>
      <c r="E293" s="91">
        <f t="shared" si="18"/>
        <v>2.2264526918834182E-2</v>
      </c>
      <c r="F293" s="148">
        <f t="shared" si="19"/>
        <v>2.9625000000000002E-4</v>
      </c>
      <c r="G293" s="143">
        <f t="shared" si="20"/>
        <v>5.706512667304009E-2</v>
      </c>
      <c r="H293" s="143">
        <f t="shared" si="21"/>
        <v>2.1968276918834181E-2</v>
      </c>
      <c r="I293" s="68"/>
      <c r="J293" s="68">
        <v>1.4219999999999999</v>
      </c>
    </row>
    <row r="294" spans="1:10" x14ac:dyDescent="0.3">
      <c r="A294" s="146">
        <v>43114</v>
      </c>
      <c r="B294" s="68">
        <v>57.53</v>
      </c>
      <c r="C294" s="147">
        <v>2810.3</v>
      </c>
      <c r="D294" s="91">
        <f t="shared" si="18"/>
        <v>3.2113383566559017E-2</v>
      </c>
      <c r="E294" s="91">
        <f t="shared" si="18"/>
        <v>8.6352934420581562E-3</v>
      </c>
      <c r="F294" s="148">
        <f t="shared" si="19"/>
        <v>2.9874999999999997E-4</v>
      </c>
      <c r="G294" s="143">
        <f t="shared" si="20"/>
        <v>3.1814633566559017E-2</v>
      </c>
      <c r="H294" s="143">
        <f t="shared" si="21"/>
        <v>8.3365434420581558E-3</v>
      </c>
      <c r="I294" s="68"/>
      <c r="J294" s="68">
        <v>1.4339999999999999</v>
      </c>
    </row>
    <row r="295" spans="1:10" x14ac:dyDescent="0.3">
      <c r="A295" s="146">
        <v>43107</v>
      </c>
      <c r="B295" s="68">
        <v>55.74</v>
      </c>
      <c r="C295" s="147">
        <v>2786.24</v>
      </c>
      <c r="D295" s="91">
        <f t="shared" si="18"/>
        <v>3.5097493036211791E-2</v>
      </c>
      <c r="E295" s="91">
        <f t="shared" si="18"/>
        <v>1.5708218653737394E-2</v>
      </c>
      <c r="F295" s="148">
        <f t="shared" si="19"/>
        <v>3.0104166666666669E-4</v>
      </c>
      <c r="G295" s="143">
        <f t="shared" si="20"/>
        <v>3.4796451369545123E-2</v>
      </c>
      <c r="H295" s="143">
        <f t="shared" si="21"/>
        <v>1.5407176987070727E-2</v>
      </c>
      <c r="I295" s="68"/>
      <c r="J295" s="68">
        <v>1.4450000000000001</v>
      </c>
    </row>
    <row r="296" spans="1:10" x14ac:dyDescent="0.3">
      <c r="A296" s="146">
        <v>43100</v>
      </c>
      <c r="B296" s="68">
        <v>53.85</v>
      </c>
      <c r="C296" s="147">
        <v>2743.15</v>
      </c>
      <c r="D296" s="91">
        <f t="shared" si="18"/>
        <v>0.11306324927656064</v>
      </c>
      <c r="E296" s="91">
        <f t="shared" si="18"/>
        <v>2.6009777043024318E-2</v>
      </c>
      <c r="F296" s="148">
        <f t="shared" si="19"/>
        <v>2.9249999999999995E-4</v>
      </c>
      <c r="G296" s="143">
        <f t="shared" si="20"/>
        <v>0.11277074927656064</v>
      </c>
      <c r="H296" s="143">
        <f t="shared" si="21"/>
        <v>2.5717277043024317E-2</v>
      </c>
      <c r="I296" s="68"/>
      <c r="J296" s="68">
        <v>1.4039999999999999</v>
      </c>
    </row>
    <row r="297" spans="1:10" x14ac:dyDescent="0.3">
      <c r="A297" s="146">
        <v>43093</v>
      </c>
      <c r="B297" s="68">
        <v>48.38</v>
      </c>
      <c r="C297" s="147">
        <v>2673.61</v>
      </c>
      <c r="D297" s="91">
        <f t="shared" si="18"/>
        <v>-9.0126997132322639E-3</v>
      </c>
      <c r="E297" s="91">
        <f t="shared" si="18"/>
        <v>-3.6260779476324778E-3</v>
      </c>
      <c r="F297" s="148">
        <f t="shared" si="19"/>
        <v>2.8979166666666666E-4</v>
      </c>
      <c r="G297" s="143">
        <f t="shared" si="20"/>
        <v>-9.3024913798989313E-3</v>
      </c>
      <c r="H297" s="143">
        <f t="shared" si="21"/>
        <v>-3.9158696142991443E-3</v>
      </c>
      <c r="I297" s="68"/>
      <c r="J297" s="68">
        <v>1.391</v>
      </c>
    </row>
    <row r="298" spans="1:10" x14ac:dyDescent="0.3">
      <c r="A298" s="146">
        <v>43086</v>
      </c>
      <c r="B298" s="68">
        <v>48.82</v>
      </c>
      <c r="C298" s="147">
        <v>2683.34</v>
      </c>
      <c r="D298" s="91">
        <f t="shared" si="18"/>
        <v>1.9419503027771956E-2</v>
      </c>
      <c r="E298" s="91">
        <f t="shared" si="18"/>
        <v>2.8141011506797042E-3</v>
      </c>
      <c r="F298" s="148">
        <f t="shared" si="19"/>
        <v>2.78125E-4</v>
      </c>
      <c r="G298" s="143">
        <f t="shared" si="20"/>
        <v>1.9141378027771955E-2</v>
      </c>
      <c r="H298" s="143">
        <f t="shared" si="21"/>
        <v>2.5359761506797041E-3</v>
      </c>
      <c r="I298" s="68"/>
      <c r="J298" s="68">
        <v>1.335</v>
      </c>
    </row>
    <row r="299" spans="1:10" x14ac:dyDescent="0.3">
      <c r="A299" s="146">
        <v>43079</v>
      </c>
      <c r="B299" s="68">
        <v>47.89</v>
      </c>
      <c r="C299" s="147">
        <v>2675.81</v>
      </c>
      <c r="D299" s="91">
        <f t="shared" si="18"/>
        <v>4.1779820346787844E-4</v>
      </c>
      <c r="E299" s="91">
        <f t="shared" si="18"/>
        <v>9.1683952479728603E-3</v>
      </c>
      <c r="F299" s="148">
        <f t="shared" si="19"/>
        <v>2.7437499999999999E-4</v>
      </c>
      <c r="G299" s="143">
        <f t="shared" si="20"/>
        <v>1.4342320346787845E-4</v>
      </c>
      <c r="H299" s="143">
        <f t="shared" si="21"/>
        <v>8.89402024797286E-3</v>
      </c>
      <c r="I299" s="68"/>
      <c r="J299" s="68">
        <v>1.3169999999999999</v>
      </c>
    </row>
    <row r="300" spans="1:10" x14ac:dyDescent="0.3">
      <c r="A300" s="146">
        <v>43072</v>
      </c>
      <c r="B300" s="68">
        <v>47.87</v>
      </c>
      <c r="C300" s="147">
        <v>2651.5</v>
      </c>
      <c r="D300" s="91">
        <f t="shared" si="18"/>
        <v>-3.1363820315661761E-2</v>
      </c>
      <c r="E300" s="91">
        <f t="shared" si="18"/>
        <v>3.512198075860562E-3</v>
      </c>
      <c r="F300" s="148">
        <f t="shared" si="19"/>
        <v>2.675E-4</v>
      </c>
      <c r="G300" s="143">
        <f t="shared" si="20"/>
        <v>-3.1631320315661758E-2</v>
      </c>
      <c r="H300" s="143">
        <f t="shared" si="21"/>
        <v>3.244698075860562E-3</v>
      </c>
      <c r="I300" s="68"/>
      <c r="J300" s="68">
        <v>1.284</v>
      </c>
    </row>
    <row r="301" spans="1:10" x14ac:dyDescent="0.3">
      <c r="A301" s="146">
        <v>43065</v>
      </c>
      <c r="B301" s="68">
        <v>49.42</v>
      </c>
      <c r="C301" s="147">
        <v>2642.22</v>
      </c>
      <c r="D301" s="91">
        <f t="shared" si="18"/>
        <v>-8.8864306784660729E-2</v>
      </c>
      <c r="E301" s="91">
        <f t="shared" si="18"/>
        <v>1.529345762790002E-2</v>
      </c>
      <c r="F301" s="148">
        <f t="shared" si="19"/>
        <v>2.6374999999999999E-4</v>
      </c>
      <c r="G301" s="143">
        <f t="shared" si="20"/>
        <v>-8.9128056784660722E-2</v>
      </c>
      <c r="H301" s="143">
        <f t="shared" si="21"/>
        <v>1.502970762790002E-2</v>
      </c>
      <c r="I301" s="68"/>
      <c r="J301" s="68">
        <v>1.266</v>
      </c>
    </row>
    <row r="302" spans="1:10" x14ac:dyDescent="0.3">
      <c r="A302" s="146">
        <v>43058</v>
      </c>
      <c r="B302" s="68">
        <v>54.24</v>
      </c>
      <c r="C302" s="147">
        <v>2602.42</v>
      </c>
      <c r="D302" s="91">
        <f t="shared" si="18"/>
        <v>2.6495079485238326E-2</v>
      </c>
      <c r="E302" s="91">
        <f t="shared" si="18"/>
        <v>9.1397328266475952E-3</v>
      </c>
      <c r="F302" s="148">
        <f t="shared" si="19"/>
        <v>2.6479166666666665E-4</v>
      </c>
      <c r="G302" s="143">
        <f t="shared" si="20"/>
        <v>2.623028781857166E-2</v>
      </c>
      <c r="H302" s="143">
        <f t="shared" si="21"/>
        <v>8.8749411599809286E-3</v>
      </c>
      <c r="I302" s="68"/>
      <c r="J302" s="68">
        <v>1.2709999999999999</v>
      </c>
    </row>
    <row r="303" spans="1:10" x14ac:dyDescent="0.3">
      <c r="A303" s="146">
        <v>43051</v>
      </c>
      <c r="B303" s="68">
        <v>52.84</v>
      </c>
      <c r="C303" s="147">
        <v>2578.85</v>
      </c>
      <c r="D303" s="91">
        <f t="shared" si="18"/>
        <v>-2.2024801036461206E-2</v>
      </c>
      <c r="E303" s="91">
        <f t="shared" si="18"/>
        <v>-1.3360182782791163E-3</v>
      </c>
      <c r="F303" s="148">
        <f t="shared" si="19"/>
        <v>2.6479166666666665E-4</v>
      </c>
      <c r="G303" s="143">
        <f t="shared" si="20"/>
        <v>-2.2289592703127872E-2</v>
      </c>
      <c r="H303" s="143">
        <f t="shared" si="21"/>
        <v>-1.600809944945783E-3</v>
      </c>
      <c r="I303" s="68"/>
      <c r="J303" s="68">
        <v>1.2709999999999999</v>
      </c>
    </row>
    <row r="304" spans="1:10" x14ac:dyDescent="0.3">
      <c r="A304" s="146">
        <v>43044</v>
      </c>
      <c r="B304" s="68">
        <v>54.03</v>
      </c>
      <c r="C304" s="147">
        <v>2582.3000000000002</v>
      </c>
      <c r="D304" s="91">
        <f t="shared" si="18"/>
        <v>3.5652673950546276E-2</v>
      </c>
      <c r="E304" s="91">
        <f t="shared" si="18"/>
        <v>-2.1407815011746933E-3</v>
      </c>
      <c r="F304" s="148">
        <f t="shared" si="19"/>
        <v>2.5625000000000002E-4</v>
      </c>
      <c r="G304" s="143">
        <f t="shared" si="20"/>
        <v>3.5396423950546277E-2</v>
      </c>
      <c r="H304" s="143">
        <f t="shared" si="21"/>
        <v>-2.3970315011746933E-3</v>
      </c>
      <c r="I304" s="68"/>
      <c r="J304" s="68">
        <v>1.23</v>
      </c>
    </row>
    <row r="305" spans="1:10" x14ac:dyDescent="0.3">
      <c r="A305" s="146">
        <v>43037</v>
      </c>
      <c r="B305" s="68">
        <v>52.17</v>
      </c>
      <c r="C305" s="147">
        <v>2587.84</v>
      </c>
      <c r="D305" s="91">
        <f t="shared" si="18"/>
        <v>3.3683376263126563E-2</v>
      </c>
      <c r="E305" s="91">
        <f t="shared" si="18"/>
        <v>2.6229431979760687E-3</v>
      </c>
      <c r="F305" s="148">
        <f t="shared" si="19"/>
        <v>2.4520833333333334E-4</v>
      </c>
      <c r="G305" s="143">
        <f t="shared" si="20"/>
        <v>3.3438167929793233E-2</v>
      </c>
      <c r="H305" s="143">
        <f t="shared" si="21"/>
        <v>2.3777348646427353E-3</v>
      </c>
      <c r="I305" s="68"/>
      <c r="J305" s="68">
        <v>1.177</v>
      </c>
    </row>
    <row r="306" spans="1:10" x14ac:dyDescent="0.3">
      <c r="A306" s="146">
        <v>43030</v>
      </c>
      <c r="B306" s="68">
        <v>50.47</v>
      </c>
      <c r="C306" s="147">
        <v>2581.0700000000002</v>
      </c>
      <c r="D306" s="91">
        <f t="shared" si="18"/>
        <v>2.5396180414465563E-2</v>
      </c>
      <c r="E306" s="91">
        <f t="shared" si="18"/>
        <v>2.2755425771101567E-3</v>
      </c>
      <c r="F306" s="148">
        <f t="shared" si="19"/>
        <v>2.2916666666666669E-4</v>
      </c>
      <c r="G306" s="143">
        <f t="shared" si="20"/>
        <v>2.5167013747798898E-2</v>
      </c>
      <c r="H306" s="143">
        <f t="shared" si="21"/>
        <v>2.0463759104434901E-3</v>
      </c>
      <c r="I306" s="68"/>
      <c r="J306" s="68">
        <v>1.1000000000000001</v>
      </c>
    </row>
    <row r="307" spans="1:10" x14ac:dyDescent="0.3">
      <c r="A307" s="146">
        <v>43023</v>
      </c>
      <c r="B307" s="68">
        <v>49.22</v>
      </c>
      <c r="C307" s="147">
        <v>2575.21</v>
      </c>
      <c r="D307" s="91">
        <f t="shared" si="18"/>
        <v>1.1716341212744119E-2</v>
      </c>
      <c r="E307" s="91">
        <f t="shared" si="18"/>
        <v>8.632405989417169E-3</v>
      </c>
      <c r="F307" s="148">
        <f t="shared" si="19"/>
        <v>2.2979166666666666E-4</v>
      </c>
      <c r="G307" s="143">
        <f t="shared" si="20"/>
        <v>1.1486549546077453E-2</v>
      </c>
      <c r="H307" s="143">
        <f t="shared" si="21"/>
        <v>8.4026143227505026E-3</v>
      </c>
      <c r="I307" s="68"/>
      <c r="J307" s="68">
        <v>1.103</v>
      </c>
    </row>
    <row r="308" spans="1:10" x14ac:dyDescent="0.3">
      <c r="A308" s="146">
        <v>43016</v>
      </c>
      <c r="B308" s="68">
        <v>48.65</v>
      </c>
      <c r="C308" s="147">
        <v>2553.17</v>
      </c>
      <c r="D308" s="91">
        <f t="shared" si="18"/>
        <v>7.3240679461725078E-2</v>
      </c>
      <c r="E308" s="91">
        <f t="shared" si="18"/>
        <v>1.5062781201335973E-3</v>
      </c>
      <c r="F308" s="148">
        <f t="shared" si="19"/>
        <v>2.2437499999999999E-4</v>
      </c>
      <c r="G308" s="143">
        <f t="shared" si="20"/>
        <v>7.3016304461725079E-2</v>
      </c>
      <c r="H308" s="143">
        <f t="shared" si="21"/>
        <v>1.2819031201335973E-3</v>
      </c>
      <c r="I308" s="68"/>
      <c r="J308" s="68">
        <v>1.077</v>
      </c>
    </row>
    <row r="309" spans="1:10" x14ac:dyDescent="0.3">
      <c r="A309" s="146">
        <v>43009</v>
      </c>
      <c r="B309" s="68">
        <v>45.33</v>
      </c>
      <c r="C309" s="147">
        <v>2549.33</v>
      </c>
      <c r="D309" s="91">
        <f t="shared" si="18"/>
        <v>1.4320877153725764E-2</v>
      </c>
      <c r="E309" s="91">
        <f t="shared" si="18"/>
        <v>1.1895878318302966E-2</v>
      </c>
      <c r="F309" s="148">
        <f t="shared" si="19"/>
        <v>2.229166666666667E-4</v>
      </c>
      <c r="G309" s="143">
        <f t="shared" si="20"/>
        <v>1.4097960487059098E-2</v>
      </c>
      <c r="H309" s="143">
        <f t="shared" si="21"/>
        <v>1.16729616516363E-2</v>
      </c>
      <c r="I309" s="68"/>
      <c r="J309" s="68">
        <v>1.07</v>
      </c>
    </row>
    <row r="310" spans="1:10" x14ac:dyDescent="0.3">
      <c r="A310" s="146">
        <v>43002</v>
      </c>
      <c r="B310" s="68">
        <v>44.69</v>
      </c>
      <c r="C310" s="147">
        <v>2519.36</v>
      </c>
      <c r="D310" s="91">
        <f t="shared" si="18"/>
        <v>-1.3407821229051153E-3</v>
      </c>
      <c r="E310" s="91">
        <f t="shared" si="18"/>
        <v>6.8499172734612923E-3</v>
      </c>
      <c r="F310" s="148">
        <f t="shared" si="19"/>
        <v>2.2020833333333332E-4</v>
      </c>
      <c r="G310" s="143">
        <f t="shared" si="20"/>
        <v>-1.5609904562384487E-3</v>
      </c>
      <c r="H310" s="143">
        <f t="shared" si="21"/>
        <v>6.6297089401279588E-3</v>
      </c>
      <c r="I310" s="68"/>
      <c r="J310" s="68">
        <v>1.0569999999999999</v>
      </c>
    </row>
    <row r="311" spans="1:10" x14ac:dyDescent="0.3">
      <c r="A311" s="146">
        <v>42995</v>
      </c>
      <c r="B311" s="68">
        <v>44.75</v>
      </c>
      <c r="C311" s="147">
        <v>2502.2199999999998</v>
      </c>
      <c r="D311" s="91">
        <f t="shared" si="18"/>
        <v>-6.218076837663844E-3</v>
      </c>
      <c r="E311" s="91">
        <f t="shared" si="18"/>
        <v>7.9592677473661055E-4</v>
      </c>
      <c r="F311" s="148">
        <f t="shared" si="19"/>
        <v>2.1437499999999997E-4</v>
      </c>
      <c r="G311" s="143">
        <f t="shared" si="20"/>
        <v>-6.4324518376638442E-3</v>
      </c>
      <c r="H311" s="143">
        <f t="shared" si="21"/>
        <v>5.8155177473661062E-4</v>
      </c>
      <c r="I311" s="68"/>
      <c r="J311" s="68">
        <v>1.0289999999999999</v>
      </c>
    </row>
    <row r="312" spans="1:10" x14ac:dyDescent="0.3">
      <c r="A312" s="146">
        <v>42988</v>
      </c>
      <c r="B312" s="68">
        <v>45.03</v>
      </c>
      <c r="C312" s="147">
        <v>2500.23</v>
      </c>
      <c r="D312" s="91">
        <f t="shared" si="18"/>
        <v>0.10043988269794712</v>
      </c>
      <c r="E312" s="91">
        <f t="shared" si="18"/>
        <v>1.5763194565760585E-2</v>
      </c>
      <c r="F312" s="148">
        <f t="shared" si="19"/>
        <v>2.1604166666666666E-4</v>
      </c>
      <c r="G312" s="143">
        <f t="shared" si="20"/>
        <v>0.10022384103128046</v>
      </c>
      <c r="H312" s="143">
        <f t="shared" si="21"/>
        <v>1.5547152899093919E-2</v>
      </c>
      <c r="I312" s="68"/>
      <c r="J312" s="68">
        <v>1.0369999999999999</v>
      </c>
    </row>
    <row r="313" spans="1:10" x14ac:dyDescent="0.3">
      <c r="A313" s="146">
        <v>42981</v>
      </c>
      <c r="B313" s="68">
        <v>40.92</v>
      </c>
      <c r="C313" s="147">
        <v>2461.4299999999998</v>
      </c>
      <c r="D313" s="91">
        <f t="shared" si="18"/>
        <v>-3.9887376818395048E-2</v>
      </c>
      <c r="E313" s="91">
        <f t="shared" si="18"/>
        <v>-6.1052674082898717E-3</v>
      </c>
      <c r="F313" s="148">
        <f t="shared" si="19"/>
        <v>2.18125E-4</v>
      </c>
      <c r="G313" s="143">
        <f t="shared" si="20"/>
        <v>-4.0105501818395048E-2</v>
      </c>
      <c r="H313" s="143">
        <f t="shared" si="21"/>
        <v>-6.3233924082898713E-3</v>
      </c>
      <c r="I313" s="68"/>
      <c r="J313" s="68">
        <v>1.0469999999999999</v>
      </c>
    </row>
    <row r="314" spans="1:10" x14ac:dyDescent="0.3">
      <c r="A314" s="146">
        <v>42974</v>
      </c>
      <c r="B314" s="68">
        <v>42.62</v>
      </c>
      <c r="C314" s="147">
        <v>2476.5500000000002</v>
      </c>
      <c r="D314" s="91">
        <f t="shared" si="18"/>
        <v>4.0781440781440637E-2</v>
      </c>
      <c r="E314" s="91">
        <f t="shared" si="18"/>
        <v>1.3712367737050091E-2</v>
      </c>
      <c r="F314" s="148">
        <f t="shared" si="19"/>
        <v>2.1062499999999998E-4</v>
      </c>
      <c r="G314" s="143">
        <f t="shared" si="20"/>
        <v>4.0570815781440638E-2</v>
      </c>
      <c r="H314" s="143">
        <f t="shared" si="21"/>
        <v>1.350174273705009E-2</v>
      </c>
      <c r="I314" s="68"/>
      <c r="J314" s="68">
        <v>1.0109999999999999</v>
      </c>
    </row>
    <row r="315" spans="1:10" x14ac:dyDescent="0.3">
      <c r="A315" s="146">
        <v>42967</v>
      </c>
      <c r="B315" s="68">
        <v>40.950000000000003</v>
      </c>
      <c r="C315" s="147">
        <v>2443.0500000000002</v>
      </c>
      <c r="D315" s="91">
        <f t="shared" si="18"/>
        <v>1.4115898959881079E-2</v>
      </c>
      <c r="E315" s="91">
        <f t="shared" si="18"/>
        <v>7.2148584857043563E-3</v>
      </c>
      <c r="F315" s="148">
        <f t="shared" si="19"/>
        <v>2.127083333333333E-4</v>
      </c>
      <c r="G315" s="143">
        <f t="shared" si="20"/>
        <v>1.3903190626547745E-2</v>
      </c>
      <c r="H315" s="143">
        <f t="shared" si="21"/>
        <v>7.0021501523710233E-3</v>
      </c>
      <c r="I315" s="68"/>
      <c r="J315" s="68">
        <v>1.0209999999999999</v>
      </c>
    </row>
    <row r="316" spans="1:10" x14ac:dyDescent="0.3">
      <c r="A316" s="146">
        <v>42960</v>
      </c>
      <c r="B316" s="68">
        <v>40.380000000000003</v>
      </c>
      <c r="C316" s="147">
        <v>2425.5500000000002</v>
      </c>
      <c r="D316" s="91">
        <f t="shared" si="18"/>
        <v>3.5650166709412678E-2</v>
      </c>
      <c r="E316" s="91">
        <f t="shared" si="18"/>
        <v>-6.4596202054626461E-3</v>
      </c>
      <c r="F316" s="148">
        <f t="shared" si="19"/>
        <v>2.1124999999999998E-4</v>
      </c>
      <c r="G316" s="143">
        <f t="shared" si="20"/>
        <v>3.5438916709412675E-2</v>
      </c>
      <c r="H316" s="143">
        <f t="shared" si="21"/>
        <v>-6.6708702054626458E-3</v>
      </c>
      <c r="I316" s="68"/>
      <c r="J316" s="68">
        <v>1.014</v>
      </c>
    </row>
    <row r="317" spans="1:10" x14ac:dyDescent="0.3">
      <c r="A317" s="146">
        <v>42953</v>
      </c>
      <c r="B317" s="68">
        <v>38.99</v>
      </c>
      <c r="C317" s="147">
        <v>2441.3200000000002</v>
      </c>
      <c r="D317" s="91">
        <f t="shared" si="18"/>
        <v>-6.7224880382774965E-2</v>
      </c>
      <c r="E317" s="91">
        <f t="shared" si="18"/>
        <v>-1.4336874149618595E-2</v>
      </c>
      <c r="F317" s="148">
        <f t="shared" si="19"/>
        <v>2.1645833333333334E-4</v>
      </c>
      <c r="G317" s="143">
        <f t="shared" si="20"/>
        <v>-6.7441338716108301E-2</v>
      </c>
      <c r="H317" s="143">
        <f t="shared" si="21"/>
        <v>-1.4553332482951929E-2</v>
      </c>
      <c r="I317" s="68"/>
      <c r="J317" s="68">
        <v>1.0389999999999999</v>
      </c>
    </row>
    <row r="318" spans="1:10" x14ac:dyDescent="0.3">
      <c r="A318" s="146">
        <v>42946</v>
      </c>
      <c r="B318" s="68">
        <v>41.8</v>
      </c>
      <c r="C318" s="147">
        <v>2476.83</v>
      </c>
      <c r="D318" s="91">
        <f t="shared" si="18"/>
        <v>1.703163017031617E-2</v>
      </c>
      <c r="E318" s="91">
        <f t="shared" si="18"/>
        <v>1.9133530196997484E-3</v>
      </c>
      <c r="F318" s="148">
        <f t="shared" si="19"/>
        <v>2.2437499999999999E-4</v>
      </c>
      <c r="G318" s="143">
        <f t="shared" si="20"/>
        <v>1.6807255170316171E-2</v>
      </c>
      <c r="H318" s="143">
        <f t="shared" si="21"/>
        <v>1.6889780196997484E-3</v>
      </c>
      <c r="I318" s="68"/>
      <c r="J318" s="68">
        <v>1.077</v>
      </c>
    </row>
    <row r="319" spans="1:10" x14ac:dyDescent="0.3">
      <c r="A319" s="146">
        <v>42939</v>
      </c>
      <c r="B319" s="68">
        <v>41.1</v>
      </c>
      <c r="C319" s="147">
        <v>2472.1</v>
      </c>
      <c r="D319" s="91">
        <f t="shared" si="18"/>
        <v>-2.2127052105638811E-2</v>
      </c>
      <c r="E319" s="91">
        <f t="shared" si="18"/>
        <v>-1.7795465391867715E-4</v>
      </c>
      <c r="F319" s="148">
        <f t="shared" si="19"/>
        <v>2.2500000000000002E-4</v>
      </c>
      <c r="G319" s="143">
        <f t="shared" si="20"/>
        <v>-2.2352052105638811E-2</v>
      </c>
      <c r="H319" s="143">
        <f t="shared" si="21"/>
        <v>-4.029546539186772E-4</v>
      </c>
      <c r="I319" s="68"/>
      <c r="J319" s="68">
        <v>1.08</v>
      </c>
    </row>
    <row r="320" spans="1:10" x14ac:dyDescent="0.3">
      <c r="A320" s="146">
        <v>42932</v>
      </c>
      <c r="B320" s="68">
        <v>42.03</v>
      </c>
      <c r="C320" s="147">
        <v>2472.54</v>
      </c>
      <c r="D320" s="91">
        <f t="shared" si="18"/>
        <v>1.9156159068865142E-2</v>
      </c>
      <c r="E320" s="91">
        <f t="shared" si="18"/>
        <v>5.3959101684646349E-3</v>
      </c>
      <c r="F320" s="148">
        <f t="shared" si="19"/>
        <v>2.4354166666666667E-4</v>
      </c>
      <c r="G320" s="143">
        <f t="shared" si="20"/>
        <v>1.8912617402198476E-2</v>
      </c>
      <c r="H320" s="143">
        <f t="shared" si="21"/>
        <v>5.1523685017979678E-3</v>
      </c>
      <c r="I320" s="68"/>
      <c r="J320" s="68">
        <v>1.169</v>
      </c>
    </row>
    <row r="321" spans="1:10" x14ac:dyDescent="0.3">
      <c r="A321" s="146">
        <v>42925</v>
      </c>
      <c r="B321" s="68">
        <v>41.24</v>
      </c>
      <c r="C321" s="147">
        <v>2459.27</v>
      </c>
      <c r="D321" s="91">
        <f t="shared" si="18"/>
        <v>0.12401199236849281</v>
      </c>
      <c r="E321" s="91">
        <f t="shared" si="18"/>
        <v>1.4056688575693421E-2</v>
      </c>
      <c r="F321" s="148">
        <f t="shared" si="19"/>
        <v>2.1541666666666668E-4</v>
      </c>
      <c r="G321" s="143">
        <f t="shared" si="20"/>
        <v>0.12379657570182614</v>
      </c>
      <c r="H321" s="143">
        <f t="shared" si="21"/>
        <v>1.3841271909026755E-2</v>
      </c>
      <c r="I321" s="68"/>
      <c r="J321" s="68">
        <v>1.034</v>
      </c>
    </row>
    <row r="322" spans="1:10" x14ac:dyDescent="0.3">
      <c r="A322" s="146">
        <v>42918</v>
      </c>
      <c r="B322" s="68">
        <v>36.69</v>
      </c>
      <c r="C322" s="147">
        <v>2425.1799999999998</v>
      </c>
      <c r="D322" s="91">
        <f t="shared" si="18"/>
        <v>1.5218594355284942E-2</v>
      </c>
      <c r="E322" s="91">
        <f t="shared" si="18"/>
        <v>7.3037579278789622E-4</v>
      </c>
      <c r="F322" s="148">
        <f t="shared" si="19"/>
        <v>2.1541666666666668E-4</v>
      </c>
      <c r="G322" s="143">
        <f t="shared" si="20"/>
        <v>1.5003177688618276E-2</v>
      </c>
      <c r="H322" s="143">
        <f t="shared" si="21"/>
        <v>5.1495912612122951E-4</v>
      </c>
      <c r="I322" s="68"/>
      <c r="J322" s="68">
        <v>1.034</v>
      </c>
    </row>
    <row r="323" spans="1:10" x14ac:dyDescent="0.3">
      <c r="A323" s="146">
        <v>42911</v>
      </c>
      <c r="B323" s="68">
        <v>36.14</v>
      </c>
      <c r="C323" s="147">
        <v>2423.41</v>
      </c>
      <c r="D323" s="91">
        <f t="shared" ref="D323:E386" si="22">B323/B324-1</f>
        <v>-6.0322412896515853E-2</v>
      </c>
      <c r="E323" s="91">
        <f t="shared" si="22"/>
        <v>-6.1067136939672029E-3</v>
      </c>
      <c r="F323" s="148">
        <f t="shared" ref="F323:F386" si="23">J323/100/12/4</f>
        <v>2.127083333333333E-4</v>
      </c>
      <c r="G323" s="143">
        <f t="shared" ref="G323:G386" si="24">D323-F323</f>
        <v>-6.0535121229849186E-2</v>
      </c>
      <c r="H323" s="143">
        <f t="shared" ref="H323:H386" si="25">E323-F323</f>
        <v>-6.3194220273005359E-3</v>
      </c>
      <c r="I323" s="68"/>
      <c r="J323" s="68">
        <v>1.0209999999999999</v>
      </c>
    </row>
    <row r="324" spans="1:10" x14ac:dyDescent="0.3">
      <c r="A324" s="146">
        <v>42904</v>
      </c>
      <c r="B324" s="68">
        <v>38.46</v>
      </c>
      <c r="C324" s="147">
        <v>2438.3000000000002</v>
      </c>
      <c r="D324" s="91">
        <f t="shared" si="22"/>
        <v>1.4775725593667577E-2</v>
      </c>
      <c r="E324" s="91">
        <f t="shared" si="22"/>
        <v>2.1165978258637086E-3</v>
      </c>
      <c r="F324" s="148">
        <f t="shared" si="23"/>
        <v>1.9958333333333332E-4</v>
      </c>
      <c r="G324" s="143">
        <f t="shared" si="24"/>
        <v>1.4576142260334244E-2</v>
      </c>
      <c r="H324" s="143">
        <f t="shared" si="25"/>
        <v>1.9170144925303753E-3</v>
      </c>
      <c r="I324" s="68"/>
      <c r="J324" s="68">
        <v>0.95799999999999996</v>
      </c>
    </row>
    <row r="325" spans="1:10" x14ac:dyDescent="0.3">
      <c r="A325" s="146">
        <v>42897</v>
      </c>
      <c r="B325" s="68">
        <v>37.9</v>
      </c>
      <c r="C325" s="147">
        <v>2433.15</v>
      </c>
      <c r="D325" s="91">
        <f t="shared" si="22"/>
        <v>1.3368983957219305E-2</v>
      </c>
      <c r="E325" s="91">
        <f t="shared" si="22"/>
        <v>5.6748787919924659E-4</v>
      </c>
      <c r="F325" s="148">
        <f t="shared" si="23"/>
        <v>2.1062499999999998E-4</v>
      </c>
      <c r="G325" s="143">
        <f t="shared" si="24"/>
        <v>1.3158358957219304E-2</v>
      </c>
      <c r="H325" s="143">
        <f t="shared" si="25"/>
        <v>3.5686287919924661E-4</v>
      </c>
      <c r="I325" s="68"/>
      <c r="J325" s="68">
        <v>1.0109999999999999</v>
      </c>
    </row>
    <row r="326" spans="1:10" x14ac:dyDescent="0.3">
      <c r="A326" s="146">
        <v>42890</v>
      </c>
      <c r="B326" s="68">
        <v>37.4</v>
      </c>
      <c r="C326" s="147">
        <v>2431.77</v>
      </c>
      <c r="D326" s="91">
        <f t="shared" si="22"/>
        <v>4.1492620439989025E-2</v>
      </c>
      <c r="E326" s="91">
        <f t="shared" si="22"/>
        <v>-2.9929440319467204E-3</v>
      </c>
      <c r="F326" s="148">
        <f t="shared" si="23"/>
        <v>2.0958333333333332E-4</v>
      </c>
      <c r="G326" s="143">
        <f t="shared" si="24"/>
        <v>4.1283037106655693E-2</v>
      </c>
      <c r="H326" s="143">
        <f t="shared" si="25"/>
        <v>-3.2025273652800538E-3</v>
      </c>
      <c r="I326" s="68"/>
      <c r="J326" s="68">
        <v>1.006</v>
      </c>
    </row>
    <row r="327" spans="1:10" x14ac:dyDescent="0.3">
      <c r="A327" s="146">
        <v>42883</v>
      </c>
      <c r="B327" s="68">
        <v>35.909999999999997</v>
      </c>
      <c r="C327" s="147">
        <v>2439.0700000000002</v>
      </c>
      <c r="D327" s="91">
        <f t="shared" si="22"/>
        <v>1.269035532994911E-2</v>
      </c>
      <c r="E327" s="91">
        <f t="shared" si="22"/>
        <v>9.6240613953026966E-3</v>
      </c>
      <c r="F327" s="148">
        <f t="shared" si="23"/>
        <v>2.0375000000000002E-4</v>
      </c>
      <c r="G327" s="143">
        <f t="shared" si="24"/>
        <v>1.2486605329949109E-2</v>
      </c>
      <c r="H327" s="143">
        <f t="shared" si="25"/>
        <v>9.4203113953026957E-3</v>
      </c>
      <c r="I327" s="68"/>
      <c r="J327" s="68">
        <v>0.97799999999999998</v>
      </c>
    </row>
    <row r="328" spans="1:10" x14ac:dyDescent="0.3">
      <c r="A328" s="146">
        <v>42876</v>
      </c>
      <c r="B328" s="68">
        <v>35.46</v>
      </c>
      <c r="C328" s="147">
        <v>2415.8200000000002</v>
      </c>
      <c r="D328" s="91">
        <f t="shared" si="22"/>
        <v>4.294117647058826E-2</v>
      </c>
      <c r="E328" s="91">
        <f t="shared" si="22"/>
        <v>1.431312533326623E-2</v>
      </c>
      <c r="F328" s="148">
        <f t="shared" si="23"/>
        <v>1.9479166666666668E-4</v>
      </c>
      <c r="G328" s="143">
        <f t="shared" si="24"/>
        <v>4.2746384803921594E-2</v>
      </c>
      <c r="H328" s="143">
        <f t="shared" si="25"/>
        <v>1.4118333666599564E-2</v>
      </c>
      <c r="I328" s="68"/>
      <c r="J328" s="68">
        <v>0.93500000000000005</v>
      </c>
    </row>
    <row r="329" spans="1:10" x14ac:dyDescent="0.3">
      <c r="A329" s="146">
        <v>42869</v>
      </c>
      <c r="B329" s="68">
        <v>34</v>
      </c>
      <c r="C329" s="147">
        <v>2381.73</v>
      </c>
      <c r="D329" s="91">
        <f t="shared" si="22"/>
        <v>6.3497028464185146E-2</v>
      </c>
      <c r="E329" s="91">
        <f t="shared" si="22"/>
        <v>-3.8353757999080029E-3</v>
      </c>
      <c r="F329" s="148">
        <f t="shared" si="23"/>
        <v>1.9041666666666667E-4</v>
      </c>
      <c r="G329" s="143">
        <f t="shared" si="24"/>
        <v>6.3306611797518481E-2</v>
      </c>
      <c r="H329" s="143">
        <f t="shared" si="25"/>
        <v>-4.0257924665746698E-3</v>
      </c>
      <c r="I329" s="68"/>
      <c r="J329" s="68">
        <v>0.91400000000000003</v>
      </c>
    </row>
    <row r="330" spans="1:10" x14ac:dyDescent="0.3">
      <c r="A330" s="146">
        <v>42862</v>
      </c>
      <c r="B330" s="68">
        <v>31.97</v>
      </c>
      <c r="C330" s="147">
        <v>2390.9</v>
      </c>
      <c r="D330" s="91">
        <f t="shared" si="22"/>
        <v>0.23103581055063538</v>
      </c>
      <c r="E330" s="91">
        <f t="shared" si="22"/>
        <v>-3.4968678233977535E-3</v>
      </c>
      <c r="F330" s="148">
        <f t="shared" si="23"/>
        <v>1.8312499999999999E-4</v>
      </c>
      <c r="G330" s="143">
        <f t="shared" si="24"/>
        <v>0.23085268555063537</v>
      </c>
      <c r="H330" s="143">
        <f t="shared" si="25"/>
        <v>-3.6799928233977536E-3</v>
      </c>
      <c r="I330" s="68"/>
      <c r="J330" s="68">
        <v>0.879</v>
      </c>
    </row>
    <row r="331" spans="1:10" x14ac:dyDescent="0.3">
      <c r="A331" s="146">
        <v>42855</v>
      </c>
      <c r="B331" s="68">
        <v>25.97</v>
      </c>
      <c r="C331" s="147">
        <v>2399.29</v>
      </c>
      <c r="D331" s="91">
        <f t="shared" si="22"/>
        <v>-4.2177914110429482E-3</v>
      </c>
      <c r="E331" s="91">
        <f t="shared" si="22"/>
        <v>6.3291670161900182E-3</v>
      </c>
      <c r="F331" s="148">
        <f t="shared" si="23"/>
        <v>1.8583333333333334E-4</v>
      </c>
      <c r="G331" s="143">
        <f t="shared" si="24"/>
        <v>-4.4036247443762812E-3</v>
      </c>
      <c r="H331" s="143">
        <f t="shared" si="25"/>
        <v>6.1433336828566852E-3</v>
      </c>
      <c r="I331" s="68"/>
      <c r="J331" s="68">
        <v>0.89200000000000002</v>
      </c>
    </row>
    <row r="332" spans="1:10" x14ac:dyDescent="0.3">
      <c r="A332" s="146">
        <v>42848</v>
      </c>
      <c r="B332" s="68">
        <v>26.08</v>
      </c>
      <c r="C332" s="147">
        <v>2384.1999999999998</v>
      </c>
      <c r="D332" s="91">
        <f t="shared" si="22"/>
        <v>2.5963808025176949E-2</v>
      </c>
      <c r="E332" s="91">
        <f t="shared" si="22"/>
        <v>1.5119066373169732E-2</v>
      </c>
      <c r="F332" s="148">
        <f t="shared" si="23"/>
        <v>1.6729166666666669E-4</v>
      </c>
      <c r="G332" s="143">
        <f t="shared" si="24"/>
        <v>2.5796516358510282E-2</v>
      </c>
      <c r="H332" s="143">
        <f t="shared" si="25"/>
        <v>1.4951774706503065E-2</v>
      </c>
      <c r="I332" s="68"/>
      <c r="J332" s="68">
        <v>0.80300000000000005</v>
      </c>
    </row>
    <row r="333" spans="1:10" x14ac:dyDescent="0.3">
      <c r="A333" s="146">
        <v>42841</v>
      </c>
      <c r="B333" s="68">
        <v>25.42</v>
      </c>
      <c r="C333" s="147">
        <v>2348.69</v>
      </c>
      <c r="D333" s="91">
        <f t="shared" si="22"/>
        <v>6.4935064935065068E-2</v>
      </c>
      <c r="E333" s="91">
        <f t="shared" si="22"/>
        <v>8.4759226260762155E-3</v>
      </c>
      <c r="F333" s="148">
        <f t="shared" si="23"/>
        <v>1.6354166666666668E-4</v>
      </c>
      <c r="G333" s="143">
        <f t="shared" si="24"/>
        <v>6.4771523268398398E-2</v>
      </c>
      <c r="H333" s="143">
        <f t="shared" si="25"/>
        <v>8.3123809594095495E-3</v>
      </c>
      <c r="I333" s="68"/>
      <c r="J333" s="68">
        <v>0.78500000000000003</v>
      </c>
    </row>
    <row r="334" spans="1:10" x14ac:dyDescent="0.3">
      <c r="A334" s="146">
        <v>42834</v>
      </c>
      <c r="B334" s="68">
        <v>23.87</v>
      </c>
      <c r="C334" s="147">
        <v>2328.9499999999998</v>
      </c>
      <c r="D334" s="91">
        <f t="shared" si="22"/>
        <v>-4.8245614035087647E-2</v>
      </c>
      <c r="E334" s="91">
        <f t="shared" si="22"/>
        <v>-1.1288282092428936E-2</v>
      </c>
      <c r="F334" s="148">
        <f t="shared" si="23"/>
        <v>1.6875000000000004E-4</v>
      </c>
      <c r="G334" s="143">
        <f t="shared" si="24"/>
        <v>-4.8414364035087649E-2</v>
      </c>
      <c r="H334" s="143">
        <f t="shared" si="25"/>
        <v>-1.1457032092428937E-2</v>
      </c>
      <c r="I334" s="68"/>
      <c r="J334" s="68">
        <v>0.81</v>
      </c>
    </row>
    <row r="335" spans="1:10" x14ac:dyDescent="0.3">
      <c r="A335" s="146">
        <v>42827</v>
      </c>
      <c r="B335" s="68">
        <v>25.08</v>
      </c>
      <c r="C335" s="147">
        <v>2355.54</v>
      </c>
      <c r="D335" s="91">
        <f t="shared" si="22"/>
        <v>-7.8957032684539241E-2</v>
      </c>
      <c r="E335" s="91">
        <f t="shared" si="22"/>
        <v>-3.0388704543914402E-3</v>
      </c>
      <c r="F335" s="148">
        <f t="shared" si="23"/>
        <v>1.708333333333333E-4</v>
      </c>
      <c r="G335" s="143">
        <f t="shared" si="24"/>
        <v>-7.912786601787257E-2</v>
      </c>
      <c r="H335" s="143">
        <f t="shared" si="25"/>
        <v>-3.2097037877247734E-3</v>
      </c>
      <c r="I335" s="68"/>
      <c r="J335" s="68">
        <v>0.82</v>
      </c>
    </row>
    <row r="336" spans="1:10" x14ac:dyDescent="0.3">
      <c r="A336" s="146">
        <v>42820</v>
      </c>
      <c r="B336" s="68">
        <v>27.23</v>
      </c>
      <c r="C336" s="147">
        <v>2362.7199999999998</v>
      </c>
      <c r="D336" s="91">
        <f t="shared" si="22"/>
        <v>1.3397841458876014E-2</v>
      </c>
      <c r="E336" s="91">
        <f t="shared" si="22"/>
        <v>7.994948762361398E-3</v>
      </c>
      <c r="F336" s="148">
        <f t="shared" si="23"/>
        <v>1.5875000000000001E-4</v>
      </c>
      <c r="G336" s="143">
        <f t="shared" si="24"/>
        <v>1.3239091458876015E-2</v>
      </c>
      <c r="H336" s="143">
        <f t="shared" si="25"/>
        <v>7.8361987623613988E-3</v>
      </c>
      <c r="I336" s="68"/>
      <c r="J336" s="68">
        <v>0.76200000000000001</v>
      </c>
    </row>
    <row r="337" spans="1:10" x14ac:dyDescent="0.3">
      <c r="A337" s="146">
        <v>42813</v>
      </c>
      <c r="B337" s="68">
        <v>26.87</v>
      </c>
      <c r="C337" s="147">
        <v>2343.98</v>
      </c>
      <c r="D337" s="91">
        <f t="shared" si="22"/>
        <v>1.3197586726998445E-2</v>
      </c>
      <c r="E337" s="91">
        <f t="shared" si="22"/>
        <v>-1.4409755072006702E-2</v>
      </c>
      <c r="F337" s="148">
        <f t="shared" si="23"/>
        <v>1.6020833333333333E-4</v>
      </c>
      <c r="G337" s="143">
        <f t="shared" si="24"/>
        <v>1.3037378393665111E-2</v>
      </c>
      <c r="H337" s="143">
        <f t="shared" si="25"/>
        <v>-1.4569963405340036E-2</v>
      </c>
      <c r="I337" s="68"/>
      <c r="J337" s="68">
        <v>0.76900000000000002</v>
      </c>
    </row>
    <row r="338" spans="1:10" x14ac:dyDescent="0.3">
      <c r="A338" s="146">
        <v>42806</v>
      </c>
      <c r="B338" s="68">
        <v>26.52</v>
      </c>
      <c r="C338" s="147">
        <v>2378.25</v>
      </c>
      <c r="D338" s="91">
        <f t="shared" si="22"/>
        <v>7.0217917675544639E-2</v>
      </c>
      <c r="E338" s="91">
        <f t="shared" si="22"/>
        <v>2.381353789092211E-3</v>
      </c>
      <c r="F338" s="148">
        <f t="shared" si="23"/>
        <v>1.5187499999999999E-4</v>
      </c>
      <c r="G338" s="143">
        <f t="shared" si="24"/>
        <v>7.0066042675544643E-2</v>
      </c>
      <c r="H338" s="143">
        <f t="shared" si="25"/>
        <v>2.2294787890922109E-3</v>
      </c>
      <c r="I338" s="68"/>
      <c r="J338" s="68">
        <v>0.72899999999999998</v>
      </c>
    </row>
    <row r="339" spans="1:10" x14ac:dyDescent="0.3">
      <c r="A339" s="146">
        <v>42799</v>
      </c>
      <c r="B339" s="68">
        <v>24.78</v>
      </c>
      <c r="C339" s="147">
        <v>2372.6</v>
      </c>
      <c r="D339" s="91">
        <f t="shared" si="22"/>
        <v>6.9077610727348304E-3</v>
      </c>
      <c r="E339" s="91">
        <f t="shared" si="22"/>
        <v>-4.4143811474034456E-3</v>
      </c>
      <c r="F339" s="148">
        <f t="shared" si="23"/>
        <v>1.55625E-4</v>
      </c>
      <c r="G339" s="143">
        <f t="shared" si="24"/>
        <v>6.75213607273483E-3</v>
      </c>
      <c r="H339" s="143">
        <f t="shared" si="25"/>
        <v>-4.5700061474034459E-3</v>
      </c>
      <c r="I339" s="68"/>
      <c r="J339" s="68">
        <v>0.747</v>
      </c>
    </row>
    <row r="340" spans="1:10" x14ac:dyDescent="0.3">
      <c r="A340" s="146">
        <v>42792</v>
      </c>
      <c r="B340" s="68">
        <v>24.61</v>
      </c>
      <c r="C340" s="147">
        <v>2383.12</v>
      </c>
      <c r="D340" s="91">
        <f t="shared" si="22"/>
        <v>-2.9574132492113603E-2</v>
      </c>
      <c r="E340" s="91">
        <f t="shared" si="22"/>
        <v>6.6657091925959033E-3</v>
      </c>
      <c r="F340" s="148">
        <f t="shared" si="23"/>
        <v>1.4708333333333332E-4</v>
      </c>
      <c r="G340" s="143">
        <f t="shared" si="24"/>
        <v>-2.9721215825446935E-2</v>
      </c>
      <c r="H340" s="143">
        <f t="shared" si="25"/>
        <v>6.5186258592625701E-3</v>
      </c>
      <c r="I340" s="68"/>
      <c r="J340" s="68">
        <v>0.70599999999999996</v>
      </c>
    </row>
    <row r="341" spans="1:10" x14ac:dyDescent="0.3">
      <c r="A341" s="146">
        <v>42785</v>
      </c>
      <c r="B341" s="68">
        <v>25.36</v>
      </c>
      <c r="C341" s="147">
        <v>2367.34</v>
      </c>
      <c r="D341" s="91">
        <f t="shared" si="22"/>
        <v>-5.4084296904140183E-2</v>
      </c>
      <c r="E341" s="91">
        <f t="shared" si="22"/>
        <v>6.8817094540567503E-3</v>
      </c>
      <c r="F341" s="148">
        <f t="shared" si="23"/>
        <v>1.0729166666666667E-4</v>
      </c>
      <c r="G341" s="143">
        <f t="shared" si="24"/>
        <v>-5.4191588570806852E-2</v>
      </c>
      <c r="H341" s="143">
        <f t="shared" si="25"/>
        <v>6.7744177873900833E-3</v>
      </c>
      <c r="I341" s="68"/>
      <c r="J341" s="68">
        <v>0.51500000000000001</v>
      </c>
    </row>
    <row r="342" spans="1:10" x14ac:dyDescent="0.3">
      <c r="A342" s="146">
        <v>42778</v>
      </c>
      <c r="B342" s="68">
        <v>26.81</v>
      </c>
      <c r="C342" s="147">
        <v>2351.16</v>
      </c>
      <c r="D342" s="91">
        <f t="shared" si="22"/>
        <v>-5.6318197817669891E-2</v>
      </c>
      <c r="E342" s="91">
        <f t="shared" si="22"/>
        <v>1.5137515651310274E-2</v>
      </c>
      <c r="F342" s="148">
        <f t="shared" si="23"/>
        <v>1.09375E-4</v>
      </c>
      <c r="G342" s="143">
        <f t="shared" si="24"/>
        <v>-5.6427572817669892E-2</v>
      </c>
      <c r="H342" s="143">
        <f t="shared" si="25"/>
        <v>1.5028140651310274E-2</v>
      </c>
      <c r="I342" s="68"/>
      <c r="J342" s="68">
        <v>0.52500000000000002</v>
      </c>
    </row>
    <row r="343" spans="1:10" x14ac:dyDescent="0.3">
      <c r="A343" s="146">
        <v>42771</v>
      </c>
      <c r="B343" s="68">
        <v>28.41</v>
      </c>
      <c r="C343" s="147">
        <v>2316.1</v>
      </c>
      <c r="D343" s="91">
        <f t="shared" si="22"/>
        <v>-6.2959076600209718E-3</v>
      </c>
      <c r="E343" s="91">
        <f t="shared" si="22"/>
        <v>8.1308598340745775E-3</v>
      </c>
      <c r="F343" s="148">
        <f t="shared" si="23"/>
        <v>1.1208333333333334E-4</v>
      </c>
      <c r="G343" s="143">
        <f t="shared" si="24"/>
        <v>-6.4079909933543048E-3</v>
      </c>
      <c r="H343" s="143">
        <f t="shared" si="25"/>
        <v>8.0187765007412436E-3</v>
      </c>
      <c r="I343" s="68"/>
      <c r="J343" s="68">
        <v>0.53800000000000003</v>
      </c>
    </row>
    <row r="344" spans="1:10" x14ac:dyDescent="0.3">
      <c r="A344" s="146">
        <v>42764</v>
      </c>
      <c r="B344" s="68">
        <v>28.59</v>
      </c>
      <c r="C344" s="147">
        <v>2297.42</v>
      </c>
      <c r="D344" s="91">
        <f t="shared" si="22"/>
        <v>2.3264137437365662E-2</v>
      </c>
      <c r="E344" s="91">
        <f t="shared" si="22"/>
        <v>1.1897031843082218E-3</v>
      </c>
      <c r="F344" s="148">
        <f t="shared" si="23"/>
        <v>1.0520833333333333E-4</v>
      </c>
      <c r="G344" s="143">
        <f t="shared" si="24"/>
        <v>2.315892910403233E-2</v>
      </c>
      <c r="H344" s="143">
        <f t="shared" si="25"/>
        <v>1.0844948509748885E-3</v>
      </c>
      <c r="I344" s="68"/>
      <c r="J344" s="68">
        <v>0.505</v>
      </c>
    </row>
    <row r="345" spans="1:10" x14ac:dyDescent="0.3">
      <c r="A345" s="146">
        <v>42757</v>
      </c>
      <c r="B345" s="68">
        <v>27.94</v>
      </c>
      <c r="C345" s="147">
        <v>2294.69</v>
      </c>
      <c r="D345" s="91">
        <f t="shared" si="22"/>
        <v>7.461538461538475E-2</v>
      </c>
      <c r="E345" s="91">
        <f t="shared" si="22"/>
        <v>1.0293619100871343E-2</v>
      </c>
      <c r="F345" s="148">
        <f t="shared" si="23"/>
        <v>1.0729166666666667E-4</v>
      </c>
      <c r="G345" s="143">
        <f t="shared" si="24"/>
        <v>7.4508092948718088E-2</v>
      </c>
      <c r="H345" s="143">
        <f t="shared" si="25"/>
        <v>1.0186327434204676E-2</v>
      </c>
      <c r="I345" s="68"/>
      <c r="J345" s="68">
        <v>0.51500000000000001</v>
      </c>
    </row>
    <row r="346" spans="1:10" x14ac:dyDescent="0.3">
      <c r="A346" s="146">
        <v>42750</v>
      </c>
      <c r="B346" s="68">
        <v>26</v>
      </c>
      <c r="C346" s="147">
        <v>2271.31</v>
      </c>
      <c r="D346" s="91">
        <f t="shared" si="22"/>
        <v>5.4137664346480818E-3</v>
      </c>
      <c r="E346" s="91">
        <f t="shared" si="22"/>
        <v>-1.463967924594578E-3</v>
      </c>
      <c r="F346" s="148">
        <f t="shared" si="23"/>
        <v>1.0354166666666666E-4</v>
      </c>
      <c r="G346" s="143">
        <f t="shared" si="24"/>
        <v>5.3102247679814151E-3</v>
      </c>
      <c r="H346" s="143">
        <f t="shared" si="25"/>
        <v>-1.5675095912612447E-3</v>
      </c>
      <c r="I346" s="68"/>
      <c r="J346" s="68">
        <v>0.497</v>
      </c>
    </row>
    <row r="347" spans="1:10" x14ac:dyDescent="0.3">
      <c r="A347" s="146">
        <v>42743</v>
      </c>
      <c r="B347" s="68">
        <v>25.86</v>
      </c>
      <c r="C347" s="147">
        <v>2274.64</v>
      </c>
      <c r="D347" s="91">
        <f t="shared" si="22"/>
        <v>3.4924330616996624E-3</v>
      </c>
      <c r="E347" s="91">
        <f t="shared" si="22"/>
        <v>-1.0276770107775501E-3</v>
      </c>
      <c r="F347" s="148">
        <f t="shared" si="23"/>
        <v>1.1041666666666666E-4</v>
      </c>
      <c r="G347" s="143">
        <f t="shared" si="24"/>
        <v>3.3820163950329957E-3</v>
      </c>
      <c r="H347" s="143">
        <f t="shared" si="25"/>
        <v>-1.1380936774442168E-3</v>
      </c>
      <c r="I347" s="68"/>
      <c r="J347" s="68">
        <v>0.53</v>
      </c>
    </row>
    <row r="348" spans="1:10" x14ac:dyDescent="0.3">
      <c r="A348" s="146">
        <v>42736</v>
      </c>
      <c r="B348" s="68">
        <v>25.77</v>
      </c>
      <c r="C348" s="147">
        <v>2276.98</v>
      </c>
      <c r="D348" s="91">
        <f t="shared" si="22"/>
        <v>-3.4107946026986524E-2</v>
      </c>
      <c r="E348" s="91">
        <f t="shared" si="22"/>
        <v>1.7040150435718715E-2</v>
      </c>
      <c r="F348" s="148">
        <f t="shared" si="23"/>
        <v>1.0833333333333333E-4</v>
      </c>
      <c r="G348" s="143">
        <f t="shared" si="24"/>
        <v>-3.421627936031986E-2</v>
      </c>
      <c r="H348" s="143">
        <f t="shared" si="25"/>
        <v>1.6931817102385383E-2</v>
      </c>
      <c r="I348" s="68"/>
      <c r="J348" s="68">
        <v>0.52</v>
      </c>
    </row>
    <row r="349" spans="1:10" x14ac:dyDescent="0.3">
      <c r="A349" s="146">
        <v>42729</v>
      </c>
      <c r="B349" s="68">
        <v>26.68</v>
      </c>
      <c r="C349" s="147">
        <v>2238.83</v>
      </c>
      <c r="D349" s="91">
        <f t="shared" si="22"/>
        <v>-2.805100182149356E-2</v>
      </c>
      <c r="E349" s="91">
        <f t="shared" si="22"/>
        <v>-1.1025757689538396E-2</v>
      </c>
      <c r="F349" s="148">
        <f t="shared" si="23"/>
        <v>1.0458333333333333E-4</v>
      </c>
      <c r="G349" s="143">
        <f t="shared" si="24"/>
        <v>-2.8155585154826895E-2</v>
      </c>
      <c r="H349" s="143">
        <f t="shared" si="25"/>
        <v>-1.1130341022871729E-2</v>
      </c>
      <c r="I349" s="68"/>
      <c r="J349" s="68">
        <v>0.502</v>
      </c>
    </row>
    <row r="350" spans="1:10" x14ac:dyDescent="0.3">
      <c r="A350" s="146">
        <v>42722</v>
      </c>
      <c r="B350" s="68">
        <v>27.45</v>
      </c>
      <c r="C350" s="147">
        <v>2263.79</v>
      </c>
      <c r="D350" s="91">
        <f t="shared" si="22"/>
        <v>9.3625498007968044E-2</v>
      </c>
      <c r="E350" s="91">
        <f t="shared" si="22"/>
        <v>2.5331367052392473E-3</v>
      </c>
      <c r="F350" s="148">
        <f t="shared" si="23"/>
        <v>1.0833333333333333E-4</v>
      </c>
      <c r="G350" s="143">
        <f t="shared" si="24"/>
        <v>9.3517164674634709E-2</v>
      </c>
      <c r="H350" s="143">
        <f t="shared" si="25"/>
        <v>2.4248033719059137E-3</v>
      </c>
      <c r="I350" s="68"/>
      <c r="J350" s="68">
        <v>0.52</v>
      </c>
    </row>
    <row r="351" spans="1:10" x14ac:dyDescent="0.3">
      <c r="A351" s="146">
        <v>42715</v>
      </c>
      <c r="B351" s="68">
        <v>25.1</v>
      </c>
      <c r="C351" s="147">
        <v>2258.0700000000002</v>
      </c>
      <c r="D351" s="91">
        <f t="shared" si="22"/>
        <v>9.3681917211329013E-2</v>
      </c>
      <c r="E351" s="91">
        <f t="shared" si="22"/>
        <v>-6.4615207587415124E-4</v>
      </c>
      <c r="F351" s="148">
        <f t="shared" si="23"/>
        <v>1.0520833333333333E-4</v>
      </c>
      <c r="G351" s="143">
        <f t="shared" si="24"/>
        <v>9.3576708877995685E-2</v>
      </c>
      <c r="H351" s="143">
        <f t="shared" si="25"/>
        <v>-7.5136040920748459E-4</v>
      </c>
      <c r="I351" s="68"/>
      <c r="J351" s="68">
        <v>0.505</v>
      </c>
    </row>
    <row r="352" spans="1:10" x14ac:dyDescent="0.3">
      <c r="A352" s="146">
        <v>42708</v>
      </c>
      <c r="B352" s="68">
        <v>22.95</v>
      </c>
      <c r="C352" s="147">
        <v>2259.5300000000002</v>
      </c>
      <c r="D352" s="91">
        <f t="shared" si="22"/>
        <v>3.7991858887381325E-2</v>
      </c>
      <c r="E352" s="91">
        <f t="shared" si="22"/>
        <v>3.0830995232555614E-2</v>
      </c>
      <c r="F352" s="148">
        <f t="shared" si="23"/>
        <v>1.1270833333333335E-4</v>
      </c>
      <c r="G352" s="143">
        <f t="shared" si="24"/>
        <v>3.7879150554047988E-2</v>
      </c>
      <c r="H352" s="143">
        <f t="shared" si="25"/>
        <v>3.0718286899222281E-2</v>
      </c>
      <c r="I352" s="68"/>
      <c r="J352" s="68">
        <v>0.54100000000000004</v>
      </c>
    </row>
    <row r="353" spans="1:10" x14ac:dyDescent="0.3">
      <c r="A353" s="146">
        <v>42701</v>
      </c>
      <c r="B353" s="68">
        <v>22.11</v>
      </c>
      <c r="C353" s="147">
        <v>2191.9499999999998</v>
      </c>
      <c r="D353" s="91">
        <f t="shared" si="22"/>
        <v>-6.074766355140182E-2</v>
      </c>
      <c r="E353" s="91">
        <f t="shared" si="22"/>
        <v>-9.6686018930580708E-3</v>
      </c>
      <c r="F353" s="148">
        <f t="shared" si="23"/>
        <v>9.8958333333333331E-5</v>
      </c>
      <c r="G353" s="143">
        <f t="shared" si="24"/>
        <v>-6.0846621884735157E-2</v>
      </c>
      <c r="H353" s="143">
        <f t="shared" si="25"/>
        <v>-9.7675602263914037E-3</v>
      </c>
      <c r="I353" s="68"/>
      <c r="J353" s="68">
        <v>0.47499999999999998</v>
      </c>
    </row>
    <row r="354" spans="1:10" x14ac:dyDescent="0.3">
      <c r="A354" s="146">
        <v>42694</v>
      </c>
      <c r="B354" s="68">
        <v>23.54</v>
      </c>
      <c r="C354" s="147">
        <v>2213.35</v>
      </c>
      <c r="D354" s="91">
        <f t="shared" si="22"/>
        <v>8.5689802913453406E-3</v>
      </c>
      <c r="E354" s="91">
        <f t="shared" si="22"/>
        <v>1.4414042806728089E-2</v>
      </c>
      <c r="F354" s="148">
        <f t="shared" si="23"/>
        <v>1.0458333333333333E-4</v>
      </c>
      <c r="G354" s="143">
        <f t="shared" si="24"/>
        <v>8.4643969580120073E-3</v>
      </c>
      <c r="H354" s="143">
        <f t="shared" si="25"/>
        <v>1.4309459473394756E-2</v>
      </c>
      <c r="I354" s="68"/>
      <c r="J354" s="68">
        <v>0.502</v>
      </c>
    </row>
    <row r="355" spans="1:10" x14ac:dyDescent="0.3">
      <c r="A355" s="146">
        <v>42687</v>
      </c>
      <c r="B355" s="68">
        <v>23.34</v>
      </c>
      <c r="C355" s="147">
        <v>2181.9</v>
      </c>
      <c r="D355" s="91">
        <f t="shared" si="22"/>
        <v>6.1391541609822742E-2</v>
      </c>
      <c r="E355" s="91">
        <f t="shared" si="22"/>
        <v>8.0620942964726439E-3</v>
      </c>
      <c r="F355" s="148">
        <f t="shared" si="23"/>
        <v>9.0416666666666664E-5</v>
      </c>
      <c r="G355" s="143">
        <f t="shared" si="24"/>
        <v>6.1301124943156073E-2</v>
      </c>
      <c r="H355" s="143">
        <f t="shared" si="25"/>
        <v>7.9716776298059764E-3</v>
      </c>
      <c r="I355" s="68"/>
      <c r="J355" s="68">
        <v>0.434</v>
      </c>
    </row>
    <row r="356" spans="1:10" x14ac:dyDescent="0.3">
      <c r="A356" s="146">
        <v>42680</v>
      </c>
      <c r="B356" s="68">
        <v>21.99</v>
      </c>
      <c r="C356" s="147">
        <v>2164.4499999999998</v>
      </c>
      <c r="D356" s="91">
        <f t="shared" si="22"/>
        <v>0.30195381882770866</v>
      </c>
      <c r="E356" s="91">
        <f t="shared" si="22"/>
        <v>3.8015902703843363E-2</v>
      </c>
      <c r="F356" s="148">
        <f t="shared" si="23"/>
        <v>9.8958333333333331E-5</v>
      </c>
      <c r="G356" s="143">
        <f t="shared" si="24"/>
        <v>0.30185486049437532</v>
      </c>
      <c r="H356" s="143">
        <f t="shared" si="25"/>
        <v>3.7916944370510026E-2</v>
      </c>
      <c r="I356" s="68"/>
      <c r="J356" s="68">
        <v>0.47499999999999998</v>
      </c>
    </row>
    <row r="357" spans="1:10" x14ac:dyDescent="0.3">
      <c r="A357" s="146">
        <v>42673</v>
      </c>
      <c r="B357" s="68">
        <v>16.89</v>
      </c>
      <c r="C357" s="147">
        <v>2085.1799999999998</v>
      </c>
      <c r="D357" s="91">
        <f t="shared" si="22"/>
        <v>-4.251700680272108E-2</v>
      </c>
      <c r="E357" s="91">
        <f t="shared" si="22"/>
        <v>-1.9389487445977016E-2</v>
      </c>
      <c r="F357" s="148">
        <f t="shared" si="23"/>
        <v>7.7708333333333329E-5</v>
      </c>
      <c r="G357" s="143">
        <f t="shared" si="24"/>
        <v>-4.2594715136054416E-2</v>
      </c>
      <c r="H357" s="143">
        <f t="shared" si="25"/>
        <v>-1.9467195779310349E-2</v>
      </c>
      <c r="I357" s="68"/>
      <c r="J357" s="68">
        <v>0.373</v>
      </c>
    </row>
    <row r="358" spans="1:10" x14ac:dyDescent="0.3">
      <c r="A358" s="146">
        <v>42666</v>
      </c>
      <c r="B358" s="68">
        <v>17.64</v>
      </c>
      <c r="C358" s="147">
        <v>2126.41</v>
      </c>
      <c r="D358" s="91">
        <f t="shared" si="22"/>
        <v>4.4404973357015987E-2</v>
      </c>
      <c r="E358" s="91">
        <f t="shared" si="22"/>
        <v>-6.8887892544228224E-3</v>
      </c>
      <c r="F358" s="148">
        <f t="shared" si="23"/>
        <v>6.0208333333333331E-5</v>
      </c>
      <c r="G358" s="143">
        <f t="shared" si="24"/>
        <v>4.4344765023682654E-2</v>
      </c>
      <c r="H358" s="143">
        <f t="shared" si="25"/>
        <v>-6.9489975877561555E-3</v>
      </c>
      <c r="I358" s="68"/>
      <c r="J358" s="68">
        <v>0.28899999999999998</v>
      </c>
    </row>
    <row r="359" spans="1:10" x14ac:dyDescent="0.3">
      <c r="A359" s="146">
        <v>42659</v>
      </c>
      <c r="B359" s="68">
        <v>16.89</v>
      </c>
      <c r="C359" s="147">
        <v>2141.16</v>
      </c>
      <c r="D359" s="91">
        <f t="shared" si="22"/>
        <v>2.3636363636363678E-2</v>
      </c>
      <c r="E359" s="91">
        <f t="shared" si="22"/>
        <v>3.8350101735600273E-3</v>
      </c>
      <c r="F359" s="148">
        <f t="shared" si="23"/>
        <v>6.9166666666666663E-5</v>
      </c>
      <c r="G359" s="143">
        <f t="shared" si="24"/>
        <v>2.3567196969697012E-2</v>
      </c>
      <c r="H359" s="143">
        <f t="shared" si="25"/>
        <v>3.7658435068933607E-3</v>
      </c>
      <c r="I359" s="68"/>
      <c r="J359" s="68">
        <v>0.33200000000000002</v>
      </c>
    </row>
    <row r="360" spans="1:10" x14ac:dyDescent="0.3">
      <c r="A360" s="146">
        <v>42652</v>
      </c>
      <c r="B360" s="68">
        <v>16.5</v>
      </c>
      <c r="C360" s="147">
        <v>2132.98</v>
      </c>
      <c r="D360" s="91">
        <f t="shared" si="22"/>
        <v>-1.2567324955116699E-2</v>
      </c>
      <c r="E360" s="91">
        <f t="shared" si="22"/>
        <v>-9.6390464958628908E-3</v>
      </c>
      <c r="F360" s="148">
        <f t="shared" si="23"/>
        <v>6.3333333333333332E-5</v>
      </c>
      <c r="G360" s="143">
        <f t="shared" si="24"/>
        <v>-1.2630658288450032E-2</v>
      </c>
      <c r="H360" s="143">
        <f t="shared" si="25"/>
        <v>-9.7023798291962244E-3</v>
      </c>
      <c r="I360" s="68"/>
      <c r="J360" s="68">
        <v>0.30399999999999999</v>
      </c>
    </row>
    <row r="361" spans="1:10" x14ac:dyDescent="0.3">
      <c r="A361" s="146">
        <v>42645</v>
      </c>
      <c r="B361" s="68">
        <v>16.71</v>
      </c>
      <c r="C361" s="147">
        <v>2153.7399999999998</v>
      </c>
      <c r="D361" s="91">
        <f t="shared" si="22"/>
        <v>-2.4518388791593626E-2</v>
      </c>
      <c r="E361" s="91">
        <f t="shared" si="22"/>
        <v>-6.7011949618821509E-3</v>
      </c>
      <c r="F361" s="148">
        <f t="shared" si="23"/>
        <v>6.8125000000000003E-5</v>
      </c>
      <c r="G361" s="143">
        <f t="shared" si="24"/>
        <v>-2.4586513791593625E-2</v>
      </c>
      <c r="H361" s="143">
        <f t="shared" si="25"/>
        <v>-6.7693199618821505E-3</v>
      </c>
      <c r="I361" s="68"/>
      <c r="J361" s="68">
        <v>0.32700000000000001</v>
      </c>
    </row>
    <row r="362" spans="1:10" x14ac:dyDescent="0.3">
      <c r="A362" s="146">
        <v>42638</v>
      </c>
      <c r="B362" s="68">
        <v>17.13</v>
      </c>
      <c r="C362" s="147">
        <v>2168.27</v>
      </c>
      <c r="D362" s="91">
        <f t="shared" si="22"/>
        <v>5.4802955665024689E-2</v>
      </c>
      <c r="E362" s="91">
        <f t="shared" si="22"/>
        <v>1.6538164818056256E-3</v>
      </c>
      <c r="F362" s="148">
        <f t="shared" si="23"/>
        <v>5.9166666666666657E-5</v>
      </c>
      <c r="G362" s="143">
        <f t="shared" si="24"/>
        <v>5.4743788998358023E-2</v>
      </c>
      <c r="H362" s="143">
        <f t="shared" si="25"/>
        <v>1.594649815138959E-3</v>
      </c>
      <c r="I362" s="68"/>
      <c r="J362" s="68">
        <v>0.28399999999999997</v>
      </c>
    </row>
    <row r="363" spans="1:10" x14ac:dyDescent="0.3">
      <c r="A363" s="146">
        <v>42631</v>
      </c>
      <c r="B363" s="68">
        <v>16.239999999999998</v>
      </c>
      <c r="C363" s="147">
        <v>2164.69</v>
      </c>
      <c r="D363" s="91">
        <f t="shared" si="22"/>
        <v>3.3736473583704463E-2</v>
      </c>
      <c r="E363" s="91">
        <f t="shared" si="22"/>
        <v>1.1934591147927387E-2</v>
      </c>
      <c r="F363" s="148">
        <f t="shared" si="23"/>
        <v>3.8541666666666671E-5</v>
      </c>
      <c r="G363" s="143">
        <f t="shared" si="24"/>
        <v>3.3697931917037793E-2</v>
      </c>
      <c r="H363" s="143">
        <f t="shared" si="25"/>
        <v>1.1896049481260721E-2</v>
      </c>
      <c r="I363" s="68"/>
      <c r="J363" s="68">
        <v>0.185</v>
      </c>
    </row>
    <row r="364" spans="1:10" x14ac:dyDescent="0.3">
      <c r="A364" s="146">
        <v>42624</v>
      </c>
      <c r="B364" s="68">
        <v>15.71</v>
      </c>
      <c r="C364" s="147">
        <v>2139.16</v>
      </c>
      <c r="D364" s="91">
        <f t="shared" si="22"/>
        <v>5.5779569892473013E-2</v>
      </c>
      <c r="E364" s="91">
        <f t="shared" si="22"/>
        <v>5.3341228775125593E-3</v>
      </c>
      <c r="F364" s="148">
        <f t="shared" si="23"/>
        <v>6.0208333333333331E-5</v>
      </c>
      <c r="G364" s="143">
        <f t="shared" si="24"/>
        <v>5.5719361559139681E-2</v>
      </c>
      <c r="H364" s="143">
        <f t="shared" si="25"/>
        <v>5.2739145441792262E-3</v>
      </c>
      <c r="I364" s="68"/>
      <c r="J364" s="68">
        <v>0.28899999999999998</v>
      </c>
    </row>
    <row r="365" spans="1:10" x14ac:dyDescent="0.3">
      <c r="A365" s="146">
        <v>42617</v>
      </c>
      <c r="B365" s="68">
        <v>14.88</v>
      </c>
      <c r="C365" s="147">
        <v>2127.81</v>
      </c>
      <c r="D365" s="91">
        <f t="shared" si="22"/>
        <v>-4.7984644913627639E-2</v>
      </c>
      <c r="E365" s="91">
        <f t="shared" si="22"/>
        <v>-2.3931412214791004E-2</v>
      </c>
      <c r="F365" s="148">
        <f t="shared" si="23"/>
        <v>7.3958333333333333E-5</v>
      </c>
      <c r="G365" s="143">
        <f t="shared" si="24"/>
        <v>-4.8058603246960971E-2</v>
      </c>
      <c r="H365" s="143">
        <f t="shared" si="25"/>
        <v>-2.4005370548124336E-2</v>
      </c>
      <c r="I365" s="68"/>
      <c r="J365" s="68">
        <v>0.35499999999999998</v>
      </c>
    </row>
    <row r="366" spans="1:10" x14ac:dyDescent="0.3">
      <c r="A366" s="146">
        <v>42610</v>
      </c>
      <c r="B366" s="68">
        <v>15.63</v>
      </c>
      <c r="C366" s="147">
        <v>2179.98</v>
      </c>
      <c r="D366" s="91">
        <f t="shared" si="22"/>
        <v>7.7369439071568458E-3</v>
      </c>
      <c r="E366" s="91">
        <f t="shared" si="22"/>
        <v>5.0437059713053234E-3</v>
      </c>
      <c r="F366" s="148">
        <f t="shared" si="23"/>
        <v>6.7083333333333342E-5</v>
      </c>
      <c r="G366" s="143">
        <f t="shared" si="24"/>
        <v>7.6698605738235127E-3</v>
      </c>
      <c r="H366" s="143">
        <f t="shared" si="25"/>
        <v>4.9766226379719903E-3</v>
      </c>
      <c r="I366" s="68"/>
      <c r="J366" s="68">
        <v>0.32200000000000001</v>
      </c>
    </row>
    <row r="367" spans="1:10" x14ac:dyDescent="0.3">
      <c r="A367" s="146">
        <v>42603</v>
      </c>
      <c r="B367" s="68">
        <v>15.51</v>
      </c>
      <c r="C367" s="147">
        <v>2169.04</v>
      </c>
      <c r="D367" s="91">
        <f t="shared" si="22"/>
        <v>-3.2133676092545027E-3</v>
      </c>
      <c r="E367" s="91">
        <f t="shared" si="22"/>
        <v>-6.790697248462596E-3</v>
      </c>
      <c r="F367" s="148">
        <f t="shared" si="23"/>
        <v>6.8125000000000003E-5</v>
      </c>
      <c r="G367" s="143">
        <f t="shared" si="24"/>
        <v>-3.2814926092545028E-3</v>
      </c>
      <c r="H367" s="143">
        <f t="shared" si="25"/>
        <v>-6.8588222484625956E-3</v>
      </c>
      <c r="I367" s="68"/>
      <c r="J367" s="68">
        <v>0.32700000000000001</v>
      </c>
    </row>
    <row r="368" spans="1:10" x14ac:dyDescent="0.3">
      <c r="A368" s="146">
        <v>42596</v>
      </c>
      <c r="B368" s="68">
        <v>15.56</v>
      </c>
      <c r="C368" s="147">
        <v>2183.87</v>
      </c>
      <c r="D368" s="91">
        <f t="shared" si="22"/>
        <v>-1.2690355329949221E-2</v>
      </c>
      <c r="E368" s="91">
        <f t="shared" si="22"/>
        <v>-8.2415695611515183E-5</v>
      </c>
      <c r="F368" s="148">
        <f t="shared" si="23"/>
        <v>6.4374999999999993E-5</v>
      </c>
      <c r="G368" s="143">
        <f t="shared" si="24"/>
        <v>-1.2754730329949221E-2</v>
      </c>
      <c r="H368" s="143">
        <f t="shared" si="25"/>
        <v>-1.4679069561151516E-4</v>
      </c>
      <c r="I368" s="68"/>
      <c r="J368" s="68">
        <v>0.309</v>
      </c>
    </row>
    <row r="369" spans="1:10" x14ac:dyDescent="0.3">
      <c r="A369" s="146">
        <v>42589</v>
      </c>
      <c r="B369" s="68">
        <v>15.76</v>
      </c>
      <c r="C369" s="147">
        <v>2184.0500000000002</v>
      </c>
      <c r="D369" s="91">
        <f t="shared" si="22"/>
        <v>8.3161512027491336E-2</v>
      </c>
      <c r="E369" s="91">
        <f t="shared" si="22"/>
        <v>5.4057273222873903E-4</v>
      </c>
      <c r="F369" s="148">
        <f t="shared" si="23"/>
        <v>5.8749999999999991E-5</v>
      </c>
      <c r="G369" s="143">
        <f t="shared" si="24"/>
        <v>8.3102762027491339E-2</v>
      </c>
      <c r="H369" s="143">
        <f t="shared" si="25"/>
        <v>4.8182273222873904E-4</v>
      </c>
      <c r="I369" s="68"/>
      <c r="J369" s="68">
        <v>0.28199999999999997</v>
      </c>
    </row>
    <row r="370" spans="1:10" x14ac:dyDescent="0.3">
      <c r="A370" s="146">
        <v>42582</v>
      </c>
      <c r="B370" s="68">
        <v>14.55</v>
      </c>
      <c r="C370" s="147">
        <v>2182.87</v>
      </c>
      <c r="D370" s="91">
        <f t="shared" si="22"/>
        <v>1.8907563025210239E-2</v>
      </c>
      <c r="E370" s="91">
        <f t="shared" si="22"/>
        <v>4.2648141332350953E-3</v>
      </c>
      <c r="F370" s="148">
        <f t="shared" si="23"/>
        <v>5.6041666666666669E-5</v>
      </c>
      <c r="G370" s="143">
        <f t="shared" si="24"/>
        <v>1.8851521358543573E-2</v>
      </c>
      <c r="H370" s="143">
        <f t="shared" si="25"/>
        <v>4.2087724665684284E-3</v>
      </c>
      <c r="I370" s="68"/>
      <c r="J370" s="68">
        <v>0.26900000000000002</v>
      </c>
    </row>
    <row r="371" spans="1:10" x14ac:dyDescent="0.3">
      <c r="A371" s="146">
        <v>42575</v>
      </c>
      <c r="B371" s="68">
        <v>14.28</v>
      </c>
      <c r="C371" s="147">
        <v>2173.6</v>
      </c>
      <c r="D371" s="91">
        <f t="shared" si="22"/>
        <v>4.4623262618873394E-2</v>
      </c>
      <c r="E371" s="91">
        <f t="shared" si="22"/>
        <v>-6.5746219592388577E-4</v>
      </c>
      <c r="F371" s="148">
        <f t="shared" si="23"/>
        <v>5.3958333333333342E-5</v>
      </c>
      <c r="G371" s="143">
        <f t="shared" si="24"/>
        <v>4.4569304285540061E-2</v>
      </c>
      <c r="H371" s="143">
        <f t="shared" si="25"/>
        <v>-7.1142052925721915E-4</v>
      </c>
      <c r="I371" s="68"/>
      <c r="J371" s="68">
        <v>0.25900000000000001</v>
      </c>
    </row>
    <row r="372" spans="1:10" x14ac:dyDescent="0.3">
      <c r="A372" s="146">
        <v>42568</v>
      </c>
      <c r="B372" s="68">
        <v>13.67</v>
      </c>
      <c r="C372" s="147">
        <v>2175.0300000000002</v>
      </c>
      <c r="D372" s="91">
        <f t="shared" si="22"/>
        <v>3.7177541729893848E-2</v>
      </c>
      <c r="E372" s="91">
        <f t="shared" si="22"/>
        <v>6.1478253629023705E-3</v>
      </c>
      <c r="F372" s="148">
        <f t="shared" si="23"/>
        <v>6.6041666666666668E-5</v>
      </c>
      <c r="G372" s="143">
        <f t="shared" si="24"/>
        <v>3.7111500063227179E-2</v>
      </c>
      <c r="H372" s="143">
        <f t="shared" si="25"/>
        <v>6.081783696235704E-3</v>
      </c>
      <c r="I372" s="68"/>
      <c r="J372" s="68">
        <v>0.317</v>
      </c>
    </row>
    <row r="373" spans="1:10" x14ac:dyDescent="0.3">
      <c r="A373" s="146">
        <v>42561</v>
      </c>
      <c r="B373" s="68">
        <v>13.18</v>
      </c>
      <c r="C373" s="147">
        <v>2161.7399999999998</v>
      </c>
      <c r="D373" s="91">
        <f t="shared" si="22"/>
        <v>3.6978756884342934E-2</v>
      </c>
      <c r="E373" s="91">
        <f t="shared" si="22"/>
        <v>1.4949058641250623E-2</v>
      </c>
      <c r="F373" s="148">
        <f t="shared" si="23"/>
        <v>6.6041666666666668E-5</v>
      </c>
      <c r="G373" s="143">
        <f t="shared" si="24"/>
        <v>3.6912715217676265E-2</v>
      </c>
      <c r="H373" s="143">
        <f t="shared" si="25"/>
        <v>1.4883016974583956E-2</v>
      </c>
      <c r="I373" s="68"/>
      <c r="J373" s="68">
        <v>0.317</v>
      </c>
    </row>
    <row r="374" spans="1:10" x14ac:dyDescent="0.3">
      <c r="A374" s="146">
        <v>42554</v>
      </c>
      <c r="B374" s="68">
        <v>12.71</v>
      </c>
      <c r="C374" s="147">
        <v>2129.9</v>
      </c>
      <c r="D374" s="91">
        <f t="shared" si="22"/>
        <v>9.0051457975986349E-2</v>
      </c>
      <c r="E374" s="91">
        <f t="shared" si="22"/>
        <v>1.2815330844765827E-2</v>
      </c>
      <c r="F374" s="148">
        <f t="shared" si="23"/>
        <v>5.9791666666666659E-5</v>
      </c>
      <c r="G374" s="143">
        <f t="shared" si="24"/>
        <v>8.9991666309319679E-2</v>
      </c>
      <c r="H374" s="143">
        <f t="shared" si="25"/>
        <v>1.275553917809916E-2</v>
      </c>
      <c r="I374" s="68"/>
      <c r="J374" s="68">
        <v>0.28699999999999998</v>
      </c>
    </row>
    <row r="375" spans="1:10" x14ac:dyDescent="0.3">
      <c r="A375" s="146">
        <v>42547</v>
      </c>
      <c r="B375" s="68">
        <v>11.66</v>
      </c>
      <c r="C375" s="147">
        <v>2102.9499999999998</v>
      </c>
      <c r="D375" s="91">
        <f t="shared" si="22"/>
        <v>2.0122484689413911E-2</v>
      </c>
      <c r="E375" s="91">
        <f t="shared" si="22"/>
        <v>3.2168292096337758E-2</v>
      </c>
      <c r="F375" s="148">
        <f t="shared" si="23"/>
        <v>5.3958333333333342E-5</v>
      </c>
      <c r="G375" s="143">
        <f t="shared" si="24"/>
        <v>2.0068526356080578E-2</v>
      </c>
      <c r="H375" s="143">
        <f t="shared" si="25"/>
        <v>3.2114333763004425E-2</v>
      </c>
      <c r="I375" s="68"/>
      <c r="J375" s="68">
        <v>0.25900000000000001</v>
      </c>
    </row>
    <row r="376" spans="1:10" x14ac:dyDescent="0.3">
      <c r="A376" s="146">
        <v>42540</v>
      </c>
      <c r="B376" s="68">
        <v>11.43</v>
      </c>
      <c r="C376" s="147">
        <v>2037.41</v>
      </c>
      <c r="D376" s="91">
        <f t="shared" si="22"/>
        <v>-2.1404109589041043E-2</v>
      </c>
      <c r="E376" s="91">
        <f t="shared" si="22"/>
        <v>-1.6323712594509376E-2</v>
      </c>
      <c r="F376" s="148">
        <f t="shared" si="23"/>
        <v>5.3958333333333342E-5</v>
      </c>
      <c r="G376" s="143">
        <f t="shared" si="24"/>
        <v>-2.1458067922374376E-2</v>
      </c>
      <c r="H376" s="143">
        <f t="shared" si="25"/>
        <v>-1.6377670927842709E-2</v>
      </c>
      <c r="I376" s="68"/>
      <c r="J376" s="68">
        <v>0.25900000000000001</v>
      </c>
    </row>
    <row r="377" spans="1:10" x14ac:dyDescent="0.3">
      <c r="A377" s="146">
        <v>42533</v>
      </c>
      <c r="B377" s="68">
        <v>11.68</v>
      </c>
      <c r="C377" s="147">
        <v>2071.2199999999998</v>
      </c>
      <c r="D377" s="91">
        <f t="shared" si="22"/>
        <v>1.1255411255411074E-2</v>
      </c>
      <c r="E377" s="91">
        <f t="shared" si="22"/>
        <v>-1.1855520092363458E-2</v>
      </c>
      <c r="F377" s="148">
        <f t="shared" si="23"/>
        <v>5.5416666666666667E-5</v>
      </c>
      <c r="G377" s="143">
        <f t="shared" si="24"/>
        <v>1.1199994588744407E-2</v>
      </c>
      <c r="H377" s="143">
        <f t="shared" si="25"/>
        <v>-1.1910936759030126E-2</v>
      </c>
      <c r="I377" s="68"/>
      <c r="J377" s="68">
        <v>0.26600000000000001</v>
      </c>
    </row>
    <row r="378" spans="1:10" x14ac:dyDescent="0.3">
      <c r="A378" s="146">
        <v>42526</v>
      </c>
      <c r="B378" s="68">
        <v>11.55</v>
      </c>
      <c r="C378" s="147">
        <v>2096.0700000000002</v>
      </c>
      <c r="D378" s="91">
        <f t="shared" si="22"/>
        <v>-6.0240963855420215E-3</v>
      </c>
      <c r="E378" s="91">
        <f t="shared" si="22"/>
        <v>-1.4577467808091216E-3</v>
      </c>
      <c r="F378" s="148">
        <f t="shared" si="23"/>
        <v>5.333333333333334E-5</v>
      </c>
      <c r="G378" s="143">
        <f t="shared" si="24"/>
        <v>-6.0774297188753547E-3</v>
      </c>
      <c r="H378" s="143">
        <f t="shared" si="25"/>
        <v>-1.511080114142455E-3</v>
      </c>
      <c r="I378" s="68"/>
      <c r="J378" s="68">
        <v>0.25600000000000001</v>
      </c>
    </row>
    <row r="379" spans="1:10" x14ac:dyDescent="0.3">
      <c r="A379" s="146">
        <v>42519</v>
      </c>
      <c r="B379" s="68">
        <v>11.62</v>
      </c>
      <c r="C379" s="147">
        <v>2099.13</v>
      </c>
      <c r="D379" s="91">
        <f t="shared" si="22"/>
        <v>1.3077593722754965E-2</v>
      </c>
      <c r="E379" s="91">
        <f t="shared" si="22"/>
        <v>3.3348260650045702E-5</v>
      </c>
      <c r="F379" s="148">
        <f t="shared" si="23"/>
        <v>6.0208333333333331E-5</v>
      </c>
      <c r="G379" s="143">
        <f t="shared" si="24"/>
        <v>1.3017385389421631E-2</v>
      </c>
      <c r="H379" s="143">
        <f t="shared" si="25"/>
        <v>-2.6860072683287628E-5</v>
      </c>
      <c r="I379" s="68"/>
      <c r="J379" s="68">
        <v>0.28899999999999998</v>
      </c>
    </row>
    <row r="380" spans="1:10" x14ac:dyDescent="0.3">
      <c r="A380" s="146">
        <v>42512</v>
      </c>
      <c r="B380" s="68">
        <v>11.47</v>
      </c>
      <c r="C380" s="147">
        <v>2099.06</v>
      </c>
      <c r="D380" s="91">
        <f t="shared" si="22"/>
        <v>3.5198555956678756E-2</v>
      </c>
      <c r="E380" s="91">
        <f t="shared" si="22"/>
        <v>2.2774226241521589E-2</v>
      </c>
      <c r="F380" s="148">
        <f t="shared" si="23"/>
        <v>6.6041666666666668E-5</v>
      </c>
      <c r="G380" s="143">
        <f t="shared" si="24"/>
        <v>3.5132514290012087E-2</v>
      </c>
      <c r="H380" s="143">
        <f t="shared" si="25"/>
        <v>2.2708184574854923E-2</v>
      </c>
      <c r="I380" s="68"/>
      <c r="J380" s="68">
        <v>0.317</v>
      </c>
    </row>
    <row r="381" spans="1:10" x14ac:dyDescent="0.3">
      <c r="A381" s="146">
        <v>42505</v>
      </c>
      <c r="B381" s="68">
        <v>11.08</v>
      </c>
      <c r="C381" s="147">
        <v>2052.3200000000002</v>
      </c>
      <c r="D381" s="91">
        <f t="shared" si="22"/>
        <v>8.203125E-2</v>
      </c>
      <c r="E381" s="91">
        <f t="shared" si="22"/>
        <v>2.7899795271206784E-3</v>
      </c>
      <c r="F381" s="148">
        <f t="shared" si="23"/>
        <v>6.6041666666666668E-5</v>
      </c>
      <c r="G381" s="143">
        <f t="shared" si="24"/>
        <v>8.1965208333333331E-2</v>
      </c>
      <c r="H381" s="143">
        <f t="shared" si="25"/>
        <v>2.7239378604540119E-3</v>
      </c>
      <c r="I381" s="68"/>
      <c r="J381" s="68">
        <v>0.317</v>
      </c>
    </row>
    <row r="382" spans="1:10" x14ac:dyDescent="0.3">
      <c r="A382" s="146">
        <v>42498</v>
      </c>
      <c r="B382" s="68">
        <v>10.24</v>
      </c>
      <c r="C382" s="147">
        <v>2046.61</v>
      </c>
      <c r="D382" s="91">
        <f t="shared" si="22"/>
        <v>0.1596828992072481</v>
      </c>
      <c r="E382" s="91">
        <f t="shared" si="22"/>
        <v>-5.1187571093848083E-3</v>
      </c>
      <c r="F382" s="148">
        <f t="shared" si="23"/>
        <v>5.6458333333333335E-5</v>
      </c>
      <c r="G382" s="143">
        <f t="shared" si="24"/>
        <v>0.15962644087391475</v>
      </c>
      <c r="H382" s="143">
        <f t="shared" si="25"/>
        <v>-5.175215442718142E-3</v>
      </c>
      <c r="I382" s="68"/>
      <c r="J382" s="68">
        <v>0.27100000000000002</v>
      </c>
    </row>
    <row r="383" spans="1:10" x14ac:dyDescent="0.3">
      <c r="A383" s="146">
        <v>42491</v>
      </c>
      <c r="B383" s="68">
        <v>8.83</v>
      </c>
      <c r="C383" s="147">
        <v>2057.14</v>
      </c>
      <c r="D383" s="91">
        <f t="shared" si="22"/>
        <v>-5.6306306306307397E-3</v>
      </c>
      <c r="E383" s="91">
        <f t="shared" si="22"/>
        <v>-3.9509998547427871E-3</v>
      </c>
      <c r="F383" s="148">
        <f t="shared" si="23"/>
        <v>4.0208333333333333E-5</v>
      </c>
      <c r="G383" s="143">
        <f t="shared" si="24"/>
        <v>-5.6708389639640727E-3</v>
      </c>
      <c r="H383" s="143">
        <f t="shared" si="25"/>
        <v>-3.9912081880761202E-3</v>
      </c>
      <c r="I383" s="68"/>
      <c r="J383" s="68">
        <v>0.193</v>
      </c>
    </row>
    <row r="384" spans="1:10" x14ac:dyDescent="0.3">
      <c r="A384" s="146">
        <v>42484</v>
      </c>
      <c r="B384" s="68">
        <v>8.8800000000000008</v>
      </c>
      <c r="C384" s="147">
        <v>2065.3000000000002</v>
      </c>
      <c r="D384" s="91">
        <f t="shared" si="22"/>
        <v>-2.094818081587646E-2</v>
      </c>
      <c r="E384" s="91">
        <f t="shared" si="22"/>
        <v>-1.2564664033888118E-2</v>
      </c>
      <c r="F384" s="148">
        <f t="shared" si="23"/>
        <v>4.2708333333333326E-5</v>
      </c>
      <c r="G384" s="143">
        <f t="shared" si="24"/>
        <v>-2.0990889149209793E-2</v>
      </c>
      <c r="H384" s="143">
        <f t="shared" si="25"/>
        <v>-1.2607372367221452E-2</v>
      </c>
      <c r="I384" s="68"/>
      <c r="J384" s="68">
        <v>0.20499999999999999</v>
      </c>
    </row>
    <row r="385" spans="1:10" x14ac:dyDescent="0.3">
      <c r="A385" s="146">
        <v>42477</v>
      </c>
      <c r="B385" s="68">
        <v>9.07</v>
      </c>
      <c r="C385" s="147">
        <v>2091.58</v>
      </c>
      <c r="D385" s="91">
        <f t="shared" si="22"/>
        <v>-2.2629310344827513E-2</v>
      </c>
      <c r="E385" s="91">
        <f t="shared" si="22"/>
        <v>5.2145160592675932E-3</v>
      </c>
      <c r="F385" s="148">
        <f t="shared" si="23"/>
        <v>4.9166666666666658E-5</v>
      </c>
      <c r="G385" s="143">
        <f t="shared" si="24"/>
        <v>-2.267847701149418E-2</v>
      </c>
      <c r="H385" s="143">
        <f t="shared" si="25"/>
        <v>5.1653493926009262E-3</v>
      </c>
      <c r="I385" s="68"/>
      <c r="J385" s="68">
        <v>0.23599999999999999</v>
      </c>
    </row>
    <row r="386" spans="1:10" x14ac:dyDescent="0.3">
      <c r="A386" s="146">
        <v>42470</v>
      </c>
      <c r="B386" s="68">
        <v>9.2799999999999994</v>
      </c>
      <c r="C386" s="147">
        <v>2080.73</v>
      </c>
      <c r="D386" s="91">
        <f t="shared" si="22"/>
        <v>4.1526374859708115E-2</v>
      </c>
      <c r="E386" s="91">
        <f t="shared" si="22"/>
        <v>1.6179917952725109E-2</v>
      </c>
      <c r="F386" s="148">
        <f t="shared" si="23"/>
        <v>4.7499999999999996E-5</v>
      </c>
      <c r="G386" s="143">
        <f t="shared" si="24"/>
        <v>4.1478874859708116E-2</v>
      </c>
      <c r="H386" s="143">
        <f t="shared" si="25"/>
        <v>1.613241795272511E-2</v>
      </c>
      <c r="I386" s="68"/>
      <c r="J386" s="68">
        <v>0.22800000000000001</v>
      </c>
    </row>
    <row r="387" spans="1:10" x14ac:dyDescent="0.3">
      <c r="A387" s="146">
        <v>42463</v>
      </c>
      <c r="B387" s="68">
        <v>8.91</v>
      </c>
      <c r="C387" s="147">
        <v>2047.6</v>
      </c>
      <c r="D387" s="91">
        <f t="shared" ref="D387:E450" si="26">B387/B388-1</f>
        <v>-1.4380530973451267E-2</v>
      </c>
      <c r="E387" s="91">
        <f t="shared" si="26"/>
        <v>-1.2147936587578179E-2</v>
      </c>
      <c r="F387" s="148">
        <f t="shared" ref="F387:F450" si="27">J387/100/12/4</f>
        <v>4.8124999999999997E-5</v>
      </c>
      <c r="G387" s="143">
        <f t="shared" ref="G387:G450" si="28">D387-F387</f>
        <v>-1.4428655973451266E-2</v>
      </c>
      <c r="H387" s="143">
        <f t="shared" ref="H387:H450" si="29">E387-F387</f>
        <v>-1.2196061587578178E-2</v>
      </c>
      <c r="I387" s="68"/>
      <c r="J387" s="68">
        <v>0.23100000000000001</v>
      </c>
    </row>
    <row r="388" spans="1:10" x14ac:dyDescent="0.3">
      <c r="A388" s="146">
        <v>42456</v>
      </c>
      <c r="B388" s="68">
        <v>9.0399999999999991</v>
      </c>
      <c r="C388" s="147">
        <v>2072.7800000000002</v>
      </c>
      <c r="D388" s="91">
        <f t="shared" si="26"/>
        <v>4.8723897911832958E-2</v>
      </c>
      <c r="E388" s="91">
        <f t="shared" si="26"/>
        <v>1.8094835800662068E-2</v>
      </c>
      <c r="F388" s="148">
        <f t="shared" si="27"/>
        <v>4.854166666666667E-5</v>
      </c>
      <c r="G388" s="143">
        <f t="shared" si="28"/>
        <v>4.8675356245166293E-2</v>
      </c>
      <c r="H388" s="143">
        <f t="shared" si="29"/>
        <v>1.8046294133995402E-2</v>
      </c>
      <c r="I388" s="68"/>
      <c r="J388" s="68">
        <v>0.23300000000000001</v>
      </c>
    </row>
    <row r="389" spans="1:10" x14ac:dyDescent="0.3">
      <c r="A389" s="146">
        <v>42449</v>
      </c>
      <c r="B389" s="68">
        <v>8.6199999999999992</v>
      </c>
      <c r="C389" s="147">
        <v>2035.94</v>
      </c>
      <c r="D389" s="91">
        <f t="shared" si="26"/>
        <v>2.0118343195266286E-2</v>
      </c>
      <c r="E389" s="91">
        <f t="shared" si="26"/>
        <v>-6.655022004508182E-3</v>
      </c>
      <c r="F389" s="148">
        <f t="shared" si="27"/>
        <v>6.0833333333333333E-5</v>
      </c>
      <c r="G389" s="143">
        <f t="shared" si="28"/>
        <v>2.0057509861932953E-2</v>
      </c>
      <c r="H389" s="143">
        <f t="shared" si="29"/>
        <v>-6.7158553378415158E-3</v>
      </c>
      <c r="I389" s="68"/>
      <c r="J389" s="68">
        <v>0.29199999999999998</v>
      </c>
    </row>
    <row r="390" spans="1:10" x14ac:dyDescent="0.3">
      <c r="A390" s="146">
        <v>42442</v>
      </c>
      <c r="B390" s="68">
        <v>8.4499999999999993</v>
      </c>
      <c r="C390" s="147">
        <v>2049.58</v>
      </c>
      <c r="D390" s="91">
        <f t="shared" si="26"/>
        <v>4.9689440993788692E-2</v>
      </c>
      <c r="E390" s="91">
        <f t="shared" si="26"/>
        <v>1.3544721316987918E-2</v>
      </c>
      <c r="F390" s="148">
        <f t="shared" si="27"/>
        <v>6.1249999999999998E-5</v>
      </c>
      <c r="G390" s="143">
        <f t="shared" si="28"/>
        <v>4.9628190993788693E-2</v>
      </c>
      <c r="H390" s="143">
        <f t="shared" si="29"/>
        <v>1.3483471316987917E-2</v>
      </c>
      <c r="I390" s="68"/>
      <c r="J390" s="68">
        <v>0.29399999999999998</v>
      </c>
    </row>
    <row r="391" spans="1:10" x14ac:dyDescent="0.3">
      <c r="A391" s="146">
        <v>42435</v>
      </c>
      <c r="B391" s="68">
        <v>8.0500000000000007</v>
      </c>
      <c r="C391" s="147">
        <v>2022.19</v>
      </c>
      <c r="D391" s="91">
        <f t="shared" si="26"/>
        <v>-1.1056511056511065E-2</v>
      </c>
      <c r="E391" s="91">
        <f t="shared" si="26"/>
        <v>1.1100055500277595E-2</v>
      </c>
      <c r="F391" s="148">
        <f t="shared" si="27"/>
        <v>6.666666666666667E-5</v>
      </c>
      <c r="G391" s="143">
        <f t="shared" si="28"/>
        <v>-1.1123177723177731E-2</v>
      </c>
      <c r="H391" s="143">
        <f t="shared" si="29"/>
        <v>1.1033388833610928E-2</v>
      </c>
      <c r="I391" s="68"/>
      <c r="J391" s="68">
        <v>0.32</v>
      </c>
    </row>
    <row r="392" spans="1:10" x14ac:dyDescent="0.3">
      <c r="A392" s="146">
        <v>42428</v>
      </c>
      <c r="B392" s="68">
        <v>8.14</v>
      </c>
      <c r="C392" s="147">
        <v>1999.99</v>
      </c>
      <c r="D392" s="91">
        <f t="shared" si="26"/>
        <v>2.7777777777777901E-2</v>
      </c>
      <c r="E392" s="91">
        <f t="shared" si="26"/>
        <v>2.6662559995893398E-2</v>
      </c>
      <c r="F392" s="148">
        <f t="shared" si="27"/>
        <v>5.7500000000000009E-5</v>
      </c>
      <c r="G392" s="143">
        <f t="shared" si="28"/>
        <v>2.7720277777777903E-2</v>
      </c>
      <c r="H392" s="143">
        <f t="shared" si="29"/>
        <v>2.6605059995893399E-2</v>
      </c>
      <c r="I392" s="68"/>
      <c r="J392" s="68">
        <v>0.27600000000000002</v>
      </c>
    </row>
    <row r="393" spans="1:10" x14ac:dyDescent="0.3">
      <c r="A393" s="146">
        <v>42421</v>
      </c>
      <c r="B393" s="68">
        <v>7.92</v>
      </c>
      <c r="C393" s="147">
        <v>1948.05</v>
      </c>
      <c r="D393" s="91">
        <f t="shared" si="26"/>
        <v>4.0735873850197057E-2</v>
      </c>
      <c r="E393" s="91">
        <f t="shared" si="26"/>
        <v>1.5783875105590761E-2</v>
      </c>
      <c r="F393" s="148">
        <f t="shared" si="27"/>
        <v>6.6249999999999998E-5</v>
      </c>
      <c r="G393" s="143">
        <f t="shared" si="28"/>
        <v>4.0669623850197061E-2</v>
      </c>
      <c r="H393" s="143">
        <f t="shared" si="29"/>
        <v>1.5717625105590761E-2</v>
      </c>
      <c r="I393" s="68"/>
      <c r="J393" s="68">
        <v>0.318</v>
      </c>
    </row>
    <row r="394" spans="1:10" x14ac:dyDescent="0.3">
      <c r="A394" s="146">
        <v>42414</v>
      </c>
      <c r="B394" s="68">
        <v>7.61</v>
      </c>
      <c r="C394" s="147">
        <v>1917.78</v>
      </c>
      <c r="D394" s="91">
        <f t="shared" si="26"/>
        <v>0.18351477449455689</v>
      </c>
      <c r="E394" s="91">
        <f t="shared" si="26"/>
        <v>2.8421583243063431E-2</v>
      </c>
      <c r="F394" s="148">
        <f t="shared" si="27"/>
        <v>6.1458333333333327E-5</v>
      </c>
      <c r="G394" s="143">
        <f t="shared" si="28"/>
        <v>0.18345331616122357</v>
      </c>
      <c r="H394" s="143">
        <f t="shared" si="29"/>
        <v>2.8360124909730097E-2</v>
      </c>
      <c r="I394" s="68"/>
      <c r="J394" s="68">
        <v>0.29499999999999998</v>
      </c>
    </row>
    <row r="395" spans="1:10" x14ac:dyDescent="0.3">
      <c r="A395" s="146">
        <v>42407</v>
      </c>
      <c r="B395" s="68">
        <v>6.43</v>
      </c>
      <c r="C395" s="147">
        <v>1864.78</v>
      </c>
      <c r="D395" s="91">
        <f t="shared" si="26"/>
        <v>-2.7231467473525006E-2</v>
      </c>
      <c r="E395" s="91">
        <f t="shared" si="26"/>
        <v>-8.1221244115847746E-3</v>
      </c>
      <c r="F395" s="148">
        <f t="shared" si="27"/>
        <v>6.041666666666666E-5</v>
      </c>
      <c r="G395" s="143">
        <f t="shared" si="28"/>
        <v>-2.7291884140191673E-2</v>
      </c>
      <c r="H395" s="143">
        <f t="shared" si="29"/>
        <v>-8.1825410782514416E-3</v>
      </c>
      <c r="I395" s="68"/>
      <c r="J395" s="68">
        <v>0.28999999999999998</v>
      </c>
    </row>
    <row r="396" spans="1:10" x14ac:dyDescent="0.3">
      <c r="A396" s="146">
        <v>42400</v>
      </c>
      <c r="B396" s="68">
        <v>6.61</v>
      </c>
      <c r="C396" s="147">
        <v>1880.05</v>
      </c>
      <c r="D396" s="91">
        <f t="shared" si="26"/>
        <v>-9.6994535519125624E-2</v>
      </c>
      <c r="E396" s="91">
        <f t="shared" si="26"/>
        <v>-3.1021935430668446E-2</v>
      </c>
      <c r="F396" s="148">
        <f t="shared" si="27"/>
        <v>6.0833333333333333E-5</v>
      </c>
      <c r="G396" s="143">
        <f t="shared" si="28"/>
        <v>-9.7055368852458954E-2</v>
      </c>
      <c r="H396" s="143">
        <f t="shared" si="29"/>
        <v>-3.1082768764001779E-2</v>
      </c>
      <c r="I396" s="68"/>
      <c r="J396" s="68">
        <v>0.29199999999999998</v>
      </c>
    </row>
    <row r="397" spans="1:10" x14ac:dyDescent="0.3">
      <c r="A397" s="146">
        <v>42393</v>
      </c>
      <c r="B397" s="68">
        <v>7.32</v>
      </c>
      <c r="C397" s="147">
        <v>1940.24</v>
      </c>
      <c r="D397" s="91">
        <f t="shared" si="26"/>
        <v>2.9535864978903037E-2</v>
      </c>
      <c r="E397" s="91">
        <f t="shared" si="26"/>
        <v>1.7483874351040818E-2</v>
      </c>
      <c r="F397" s="148">
        <f t="shared" si="27"/>
        <v>6.5624999999999996E-5</v>
      </c>
      <c r="G397" s="143">
        <f t="shared" si="28"/>
        <v>2.9470239978903037E-2</v>
      </c>
      <c r="H397" s="143">
        <f t="shared" si="29"/>
        <v>1.7418249351040818E-2</v>
      </c>
      <c r="I397" s="68"/>
      <c r="J397" s="68">
        <v>0.315</v>
      </c>
    </row>
    <row r="398" spans="1:10" x14ac:dyDescent="0.3">
      <c r="A398" s="146">
        <v>42386</v>
      </c>
      <c r="B398" s="68">
        <v>7.11</v>
      </c>
      <c r="C398" s="147">
        <v>1906.9</v>
      </c>
      <c r="D398" s="91">
        <f t="shared" si="26"/>
        <v>4.8672566371681381E-2</v>
      </c>
      <c r="E398" s="91">
        <f t="shared" si="26"/>
        <v>1.4130498369967048E-2</v>
      </c>
      <c r="F398" s="148">
        <f t="shared" si="27"/>
        <v>6.2500000000000001E-5</v>
      </c>
      <c r="G398" s="143">
        <f t="shared" si="28"/>
        <v>4.8610066371681381E-2</v>
      </c>
      <c r="H398" s="143">
        <f t="shared" si="29"/>
        <v>1.4067998369967048E-2</v>
      </c>
      <c r="I398" s="68"/>
      <c r="J398" s="68">
        <v>0.3</v>
      </c>
    </row>
    <row r="399" spans="1:10" x14ac:dyDescent="0.3">
      <c r="A399" s="146">
        <v>42379</v>
      </c>
      <c r="B399" s="68">
        <v>6.78</v>
      </c>
      <c r="C399" s="147">
        <v>1880.33</v>
      </c>
      <c r="D399" s="91">
        <f t="shared" si="26"/>
        <v>-8.5020242914979782E-2</v>
      </c>
      <c r="E399" s="91">
        <f t="shared" si="26"/>
        <v>-2.1695811199617054E-2</v>
      </c>
      <c r="F399" s="148">
        <f t="shared" si="27"/>
        <v>4.9374999999999994E-5</v>
      </c>
      <c r="G399" s="143">
        <f t="shared" si="28"/>
        <v>-8.5069617914979787E-2</v>
      </c>
      <c r="H399" s="143">
        <f t="shared" si="29"/>
        <v>-2.1745186199617055E-2</v>
      </c>
      <c r="I399" s="68"/>
      <c r="J399" s="68">
        <v>0.23699999999999999</v>
      </c>
    </row>
    <row r="400" spans="1:10" x14ac:dyDescent="0.3">
      <c r="A400" s="146">
        <v>42372</v>
      </c>
      <c r="B400" s="68">
        <v>7.41</v>
      </c>
      <c r="C400" s="147">
        <v>1922.03</v>
      </c>
      <c r="D400" s="91">
        <f t="shared" si="26"/>
        <v>-0.10072815533980584</v>
      </c>
      <c r="E400" s="91">
        <f t="shared" si="26"/>
        <v>-5.9644607963051821E-2</v>
      </c>
      <c r="F400" s="148">
        <f t="shared" si="27"/>
        <v>4.2291666666666667E-5</v>
      </c>
      <c r="G400" s="143">
        <f t="shared" si="28"/>
        <v>-0.1007704470064725</v>
      </c>
      <c r="H400" s="143">
        <f t="shared" si="29"/>
        <v>-5.9686899629718487E-2</v>
      </c>
      <c r="I400" s="68"/>
      <c r="J400" s="68">
        <v>0.20300000000000001</v>
      </c>
    </row>
    <row r="401" spans="1:10" x14ac:dyDescent="0.3">
      <c r="A401" s="146">
        <v>42365</v>
      </c>
      <c r="B401" s="68">
        <v>8.24</v>
      </c>
      <c r="C401" s="147">
        <v>2043.94</v>
      </c>
      <c r="D401" s="91">
        <f t="shared" si="26"/>
        <v>-6.0313630880577396E-3</v>
      </c>
      <c r="E401" s="91">
        <f t="shared" si="26"/>
        <v>-8.2727233028785374E-3</v>
      </c>
      <c r="F401" s="148">
        <f t="shared" si="27"/>
        <v>3.7083333333333331E-5</v>
      </c>
      <c r="G401" s="143">
        <f t="shared" si="28"/>
        <v>-6.068446421391073E-3</v>
      </c>
      <c r="H401" s="143">
        <f t="shared" si="29"/>
        <v>-8.3098066362118708E-3</v>
      </c>
      <c r="I401" s="68"/>
      <c r="J401" s="68">
        <v>0.17799999999999999</v>
      </c>
    </row>
    <row r="402" spans="1:10" x14ac:dyDescent="0.3">
      <c r="A402" s="146">
        <v>42358</v>
      </c>
      <c r="B402" s="68">
        <v>8.2899999999999991</v>
      </c>
      <c r="C402" s="147">
        <v>2060.9899999999998</v>
      </c>
      <c r="D402" s="91">
        <f t="shared" si="26"/>
        <v>3.1094527363184188E-2</v>
      </c>
      <c r="E402" s="91">
        <f t="shared" si="26"/>
        <v>2.7643289870608934E-2</v>
      </c>
      <c r="F402" s="148">
        <f t="shared" si="27"/>
        <v>4.1875000000000001E-5</v>
      </c>
      <c r="G402" s="143">
        <f t="shared" si="28"/>
        <v>3.1052652363184188E-2</v>
      </c>
      <c r="H402" s="143">
        <f t="shared" si="29"/>
        <v>2.7601414870608933E-2</v>
      </c>
      <c r="I402" s="68"/>
      <c r="J402" s="68">
        <v>0.20100000000000001</v>
      </c>
    </row>
    <row r="403" spans="1:10" x14ac:dyDescent="0.3">
      <c r="A403" s="146">
        <v>42351</v>
      </c>
      <c r="B403" s="68">
        <v>8.0399999999999991</v>
      </c>
      <c r="C403" s="147">
        <v>2005.55</v>
      </c>
      <c r="D403" s="91">
        <f t="shared" si="26"/>
        <v>-9.8522167487684609E-3</v>
      </c>
      <c r="E403" s="91">
        <f t="shared" si="26"/>
        <v>-3.3890387950525902E-3</v>
      </c>
      <c r="F403" s="148">
        <f t="shared" si="27"/>
        <v>3.9166666666666665E-5</v>
      </c>
      <c r="G403" s="143">
        <f t="shared" si="28"/>
        <v>-9.8913834154351274E-3</v>
      </c>
      <c r="H403" s="143">
        <f t="shared" si="29"/>
        <v>-3.4282054617192567E-3</v>
      </c>
      <c r="I403" s="68"/>
      <c r="J403" s="68">
        <v>0.188</v>
      </c>
    </row>
    <row r="404" spans="1:10" x14ac:dyDescent="0.3">
      <c r="A404" s="146">
        <v>42344</v>
      </c>
      <c r="B404" s="68">
        <v>8.1199999999999992</v>
      </c>
      <c r="C404" s="147">
        <v>2012.37</v>
      </c>
      <c r="D404" s="91">
        <f t="shared" si="26"/>
        <v>-3.791469194312802E-2</v>
      </c>
      <c r="E404" s="91">
        <f t="shared" si="26"/>
        <v>-3.7921489322031543E-2</v>
      </c>
      <c r="F404" s="148">
        <f t="shared" si="27"/>
        <v>4.708333333333333E-5</v>
      </c>
      <c r="G404" s="143">
        <f t="shared" si="28"/>
        <v>-3.7961775276461357E-2</v>
      </c>
      <c r="H404" s="143">
        <f t="shared" si="29"/>
        <v>-3.7968572655364879E-2</v>
      </c>
      <c r="I404" s="68"/>
      <c r="J404" s="68">
        <v>0.22600000000000001</v>
      </c>
    </row>
    <row r="405" spans="1:10" x14ac:dyDescent="0.3">
      <c r="A405" s="146">
        <v>42337</v>
      </c>
      <c r="B405" s="68">
        <v>8.44</v>
      </c>
      <c r="C405" s="147">
        <v>2091.69</v>
      </c>
      <c r="D405" s="91">
        <f t="shared" si="26"/>
        <v>7.5159235668789792E-2</v>
      </c>
      <c r="E405" s="91">
        <f t="shared" si="26"/>
        <v>7.5594107487164663E-4</v>
      </c>
      <c r="F405" s="148">
        <f t="shared" si="27"/>
        <v>4.604166666666667E-5</v>
      </c>
      <c r="G405" s="143">
        <f t="shared" si="28"/>
        <v>7.5113194002123129E-2</v>
      </c>
      <c r="H405" s="143">
        <f t="shared" si="29"/>
        <v>7.0989940820497996E-4</v>
      </c>
      <c r="I405" s="68"/>
      <c r="J405" s="68">
        <v>0.221</v>
      </c>
    </row>
    <row r="406" spans="1:10" x14ac:dyDescent="0.3">
      <c r="A406" s="146">
        <v>42330</v>
      </c>
      <c r="B406" s="68">
        <v>7.85</v>
      </c>
      <c r="C406" s="147">
        <v>2090.11</v>
      </c>
      <c r="D406" s="91">
        <f t="shared" si="26"/>
        <v>0</v>
      </c>
      <c r="E406" s="91">
        <f t="shared" si="26"/>
        <v>4.4993944963800381E-4</v>
      </c>
      <c r="F406" s="148">
        <f t="shared" si="27"/>
        <v>3.6041666666666664E-5</v>
      </c>
      <c r="G406" s="143">
        <f t="shared" si="28"/>
        <v>-3.6041666666666664E-5</v>
      </c>
      <c r="H406" s="143">
        <f t="shared" si="29"/>
        <v>4.1389778297133716E-4</v>
      </c>
      <c r="I406" s="68"/>
      <c r="J406" s="68">
        <v>0.17299999999999999</v>
      </c>
    </row>
    <row r="407" spans="1:10" x14ac:dyDescent="0.3">
      <c r="A407" s="146">
        <v>42323</v>
      </c>
      <c r="B407" s="68">
        <v>7.85</v>
      </c>
      <c r="C407" s="147">
        <v>2089.17</v>
      </c>
      <c r="D407" s="91">
        <f t="shared" si="26"/>
        <v>5.3691275167785157E-2</v>
      </c>
      <c r="E407" s="91">
        <f t="shared" si="26"/>
        <v>3.2688429294527088E-2</v>
      </c>
      <c r="F407" s="148">
        <f t="shared" si="27"/>
        <v>2.1666666666666664E-5</v>
      </c>
      <c r="G407" s="143">
        <f t="shared" si="28"/>
        <v>5.3669608501118488E-2</v>
      </c>
      <c r="H407" s="143">
        <f t="shared" si="29"/>
        <v>3.2666762627860418E-2</v>
      </c>
      <c r="I407" s="68"/>
      <c r="J407" s="68">
        <v>0.104</v>
      </c>
    </row>
    <row r="408" spans="1:10" x14ac:dyDescent="0.3">
      <c r="A408" s="146">
        <v>42316</v>
      </c>
      <c r="B408" s="68">
        <v>7.45</v>
      </c>
      <c r="C408" s="147">
        <v>2023.04</v>
      </c>
      <c r="D408" s="91">
        <f t="shared" si="26"/>
        <v>-5.5766793409378845E-2</v>
      </c>
      <c r="E408" s="91">
        <f t="shared" si="26"/>
        <v>-3.6280487804878025E-2</v>
      </c>
      <c r="F408" s="148">
        <f t="shared" si="27"/>
        <v>2.6041666666666668E-5</v>
      </c>
      <c r="G408" s="143">
        <f t="shared" si="28"/>
        <v>-5.5792835076045509E-2</v>
      </c>
      <c r="H408" s="143">
        <f t="shared" si="29"/>
        <v>-3.6306529471544689E-2</v>
      </c>
      <c r="I408" s="68"/>
      <c r="J408" s="68">
        <v>0.125</v>
      </c>
    </row>
    <row r="409" spans="1:10" x14ac:dyDescent="0.3">
      <c r="A409" s="146">
        <v>42309</v>
      </c>
      <c r="B409" s="68">
        <v>7.89</v>
      </c>
      <c r="C409" s="147">
        <v>2099.1999999999998</v>
      </c>
      <c r="D409" s="91">
        <f t="shared" si="26"/>
        <v>0.11283497884344151</v>
      </c>
      <c r="E409" s="91">
        <f t="shared" si="26"/>
        <v>9.541397353031611E-3</v>
      </c>
      <c r="F409" s="148">
        <f t="shared" si="27"/>
        <v>1.7500000000000002E-5</v>
      </c>
      <c r="G409" s="143">
        <f t="shared" si="28"/>
        <v>0.11281747884344151</v>
      </c>
      <c r="H409" s="143">
        <f t="shared" si="29"/>
        <v>9.5238973530316108E-3</v>
      </c>
      <c r="I409" s="68"/>
      <c r="J409" s="68">
        <v>8.4000000000000005E-2</v>
      </c>
    </row>
    <row r="410" spans="1:10" x14ac:dyDescent="0.3">
      <c r="A410" s="146">
        <v>42302</v>
      </c>
      <c r="B410" s="68">
        <v>7.09</v>
      </c>
      <c r="C410" s="147">
        <v>2079.36</v>
      </c>
      <c r="D410" s="91">
        <f t="shared" si="26"/>
        <v>-8.3916083916084627E-3</v>
      </c>
      <c r="E410" s="91">
        <f t="shared" si="26"/>
        <v>2.0287690046503215E-3</v>
      </c>
      <c r="F410" s="148">
        <f t="shared" si="27"/>
        <v>1.6458333333333335E-5</v>
      </c>
      <c r="G410" s="143">
        <f t="shared" si="28"/>
        <v>-8.4080667249417963E-3</v>
      </c>
      <c r="H410" s="143">
        <f t="shared" si="29"/>
        <v>2.0123106713169883E-3</v>
      </c>
      <c r="I410" s="68"/>
      <c r="J410" s="68">
        <v>7.9000000000000001E-2</v>
      </c>
    </row>
    <row r="411" spans="1:10" x14ac:dyDescent="0.3">
      <c r="A411" s="146">
        <v>42295</v>
      </c>
      <c r="B411" s="68">
        <v>7.15</v>
      </c>
      <c r="C411" s="147">
        <v>2075.15</v>
      </c>
      <c r="D411" s="91">
        <f t="shared" si="26"/>
        <v>2.7298850574712707E-2</v>
      </c>
      <c r="E411" s="91">
        <f t="shared" si="26"/>
        <v>2.0677680991190828E-2</v>
      </c>
      <c r="F411" s="148">
        <f t="shared" si="27"/>
        <v>1.6666666666666669E-6</v>
      </c>
      <c r="G411" s="143">
        <f t="shared" si="28"/>
        <v>2.729718390804604E-2</v>
      </c>
      <c r="H411" s="143">
        <f t="shared" si="29"/>
        <v>2.0676014324524161E-2</v>
      </c>
      <c r="I411" s="68"/>
      <c r="J411" s="68">
        <v>8.0000000000000002E-3</v>
      </c>
    </row>
    <row r="412" spans="1:10" x14ac:dyDescent="0.3">
      <c r="A412" s="146">
        <v>42288</v>
      </c>
      <c r="B412" s="68">
        <v>6.96</v>
      </c>
      <c r="C412" s="147">
        <v>2033.11</v>
      </c>
      <c r="D412" s="91">
        <f t="shared" si="26"/>
        <v>6.7484662576687171E-2</v>
      </c>
      <c r="E412" s="91">
        <f t="shared" si="26"/>
        <v>9.0426772677416611E-3</v>
      </c>
      <c r="F412" s="148">
        <f t="shared" si="27"/>
        <v>1.0416666666666667E-6</v>
      </c>
      <c r="G412" s="143">
        <f t="shared" si="28"/>
        <v>6.7483620910020498E-2</v>
      </c>
      <c r="H412" s="143">
        <f t="shared" si="29"/>
        <v>9.0416356010749946E-3</v>
      </c>
      <c r="I412" s="68"/>
      <c r="J412" s="68">
        <v>5.0000000000000001E-3</v>
      </c>
    </row>
    <row r="413" spans="1:10" x14ac:dyDescent="0.3">
      <c r="A413" s="146">
        <v>42281</v>
      </c>
      <c r="B413" s="68">
        <v>6.52</v>
      </c>
      <c r="C413" s="147">
        <v>2014.89</v>
      </c>
      <c r="D413" s="91">
        <f t="shared" si="26"/>
        <v>5.1612903225806361E-2</v>
      </c>
      <c r="E413" s="91">
        <f t="shared" si="26"/>
        <v>3.2556780911774386E-2</v>
      </c>
      <c r="F413" s="148">
        <f t="shared" si="27"/>
        <v>1.6666666666666669E-6</v>
      </c>
      <c r="G413" s="143">
        <f t="shared" si="28"/>
        <v>5.1611236559139698E-2</v>
      </c>
      <c r="H413" s="143">
        <f t="shared" si="29"/>
        <v>3.2555114245107722E-2</v>
      </c>
      <c r="I413" s="68"/>
      <c r="J413" s="68">
        <v>8.0000000000000002E-3</v>
      </c>
    </row>
    <row r="414" spans="1:10" x14ac:dyDescent="0.3">
      <c r="A414" s="146">
        <v>42274</v>
      </c>
      <c r="B414" s="68">
        <v>6.2</v>
      </c>
      <c r="C414" s="147">
        <v>1951.36</v>
      </c>
      <c r="D414" s="91">
        <f t="shared" si="26"/>
        <v>5.0847457627118509E-2</v>
      </c>
      <c r="E414" s="91">
        <f t="shared" si="26"/>
        <v>1.0365859972868652E-2</v>
      </c>
      <c r="F414" s="148">
        <f t="shared" si="27"/>
        <v>6.2500000000000005E-7</v>
      </c>
      <c r="G414" s="143">
        <f t="shared" si="28"/>
        <v>5.0846832627118511E-2</v>
      </c>
      <c r="H414" s="143">
        <f t="shared" si="29"/>
        <v>1.0365234972868651E-2</v>
      </c>
      <c r="I414" s="68"/>
      <c r="J414" s="68">
        <v>3.0000000000000001E-3</v>
      </c>
    </row>
    <row r="415" spans="1:10" x14ac:dyDescent="0.3">
      <c r="A415" s="146">
        <v>42267</v>
      </c>
      <c r="B415" s="68">
        <v>5.9</v>
      </c>
      <c r="C415" s="147">
        <v>1931.34</v>
      </c>
      <c r="D415" s="91">
        <f t="shared" si="26"/>
        <v>1.3745704467353903E-2</v>
      </c>
      <c r="E415" s="91">
        <f t="shared" si="26"/>
        <v>-1.363104753246891E-2</v>
      </c>
      <c r="F415" s="148">
        <f t="shared" si="27"/>
        <v>-2.708333333333333E-6</v>
      </c>
      <c r="G415" s="143">
        <f t="shared" si="28"/>
        <v>1.3748412800687237E-2</v>
      </c>
      <c r="H415" s="143">
        <f t="shared" si="29"/>
        <v>-1.3628339199135576E-2</v>
      </c>
      <c r="I415" s="68"/>
      <c r="J415" s="68">
        <v>-1.2999999999999999E-2</v>
      </c>
    </row>
    <row r="416" spans="1:10" x14ac:dyDescent="0.3">
      <c r="A416" s="146">
        <v>42260</v>
      </c>
      <c r="B416" s="68">
        <v>5.82</v>
      </c>
      <c r="C416" s="147">
        <v>1958.03</v>
      </c>
      <c r="D416" s="91">
        <f t="shared" si="26"/>
        <v>2.8268551236749095E-2</v>
      </c>
      <c r="E416" s="91">
        <f t="shared" si="26"/>
        <v>-1.5399913311746616E-3</v>
      </c>
      <c r="F416" s="148">
        <f t="shared" si="27"/>
        <v>-1.6666666666666669E-6</v>
      </c>
      <c r="G416" s="143">
        <f t="shared" si="28"/>
        <v>2.8270217903415763E-2</v>
      </c>
      <c r="H416" s="143">
        <f t="shared" si="29"/>
        <v>-1.5383246645079948E-3</v>
      </c>
      <c r="I416" s="68"/>
      <c r="J416" s="68">
        <v>-8.0000000000000002E-3</v>
      </c>
    </row>
    <row r="417" spans="1:10" x14ac:dyDescent="0.3">
      <c r="A417" s="146">
        <v>42253</v>
      </c>
      <c r="B417" s="68">
        <v>5.66</v>
      </c>
      <c r="C417" s="147">
        <v>1961.05</v>
      </c>
      <c r="D417" s="91">
        <f t="shared" si="26"/>
        <v>4.0441176470588092E-2</v>
      </c>
      <c r="E417" s="91">
        <f t="shared" si="26"/>
        <v>2.0731618450775979E-2</v>
      </c>
      <c r="F417" s="148">
        <f t="shared" si="27"/>
        <v>6.458333333333333E-6</v>
      </c>
      <c r="G417" s="143">
        <f t="shared" si="28"/>
        <v>4.0434718137254758E-2</v>
      </c>
      <c r="H417" s="143">
        <f t="shared" si="29"/>
        <v>2.0725160117442645E-2</v>
      </c>
      <c r="I417" s="68"/>
      <c r="J417" s="68">
        <v>3.1E-2</v>
      </c>
    </row>
    <row r="418" spans="1:10" x14ac:dyDescent="0.3">
      <c r="A418" s="146">
        <v>42246</v>
      </c>
      <c r="B418" s="68">
        <v>5.44</v>
      </c>
      <c r="C418" s="147">
        <v>1921.22</v>
      </c>
      <c r="D418" s="91">
        <f t="shared" si="26"/>
        <v>-4.2253521126760396E-2</v>
      </c>
      <c r="E418" s="91">
        <f t="shared" si="26"/>
        <v>-3.4014289521185348E-2</v>
      </c>
      <c r="F418" s="148">
        <f t="shared" si="27"/>
        <v>7.4999999999999993E-6</v>
      </c>
      <c r="G418" s="143">
        <f t="shared" si="28"/>
        <v>-4.2261021126760397E-2</v>
      </c>
      <c r="H418" s="143">
        <f t="shared" si="29"/>
        <v>-3.4021789521185349E-2</v>
      </c>
      <c r="I418" s="68"/>
      <c r="J418" s="68">
        <v>3.5999999999999997E-2</v>
      </c>
    </row>
    <row r="419" spans="1:10" x14ac:dyDescent="0.3">
      <c r="A419" s="146">
        <v>42239</v>
      </c>
      <c r="B419" s="68">
        <v>5.68</v>
      </c>
      <c r="C419" s="147">
        <v>1988.87</v>
      </c>
      <c r="D419" s="91">
        <f t="shared" si="26"/>
        <v>5.7728119180633142E-2</v>
      </c>
      <c r="E419" s="91">
        <f t="shared" si="26"/>
        <v>9.1227820933688086E-3</v>
      </c>
      <c r="F419" s="148">
        <f t="shared" si="27"/>
        <v>1.2083333333333333E-5</v>
      </c>
      <c r="G419" s="143">
        <f t="shared" si="28"/>
        <v>5.7716035847299806E-2</v>
      </c>
      <c r="H419" s="143">
        <f t="shared" si="29"/>
        <v>9.1106987600354759E-3</v>
      </c>
      <c r="I419" s="68"/>
      <c r="J419" s="68">
        <v>5.8000000000000003E-2</v>
      </c>
    </row>
    <row r="420" spans="1:10" x14ac:dyDescent="0.3">
      <c r="A420" s="146">
        <v>42232</v>
      </c>
      <c r="B420" s="68">
        <v>5.37</v>
      </c>
      <c r="C420" s="147">
        <v>1970.89</v>
      </c>
      <c r="D420" s="91">
        <f t="shared" si="26"/>
        <v>-8.673469387755095E-2</v>
      </c>
      <c r="E420" s="91">
        <f t="shared" si="26"/>
        <v>-5.7684768161259115E-2</v>
      </c>
      <c r="F420" s="148">
        <f t="shared" si="27"/>
        <v>6.458333333333333E-6</v>
      </c>
      <c r="G420" s="143">
        <f t="shared" si="28"/>
        <v>-8.6741152210884284E-2</v>
      </c>
      <c r="H420" s="143">
        <f t="shared" si="29"/>
        <v>-5.7691226494592449E-2</v>
      </c>
      <c r="I420" s="68"/>
      <c r="J420" s="68">
        <v>3.1E-2</v>
      </c>
    </row>
    <row r="421" spans="1:10" x14ac:dyDescent="0.3">
      <c r="A421" s="146">
        <v>42225</v>
      </c>
      <c r="B421" s="68">
        <v>5.88</v>
      </c>
      <c r="C421" s="147">
        <v>2091.54</v>
      </c>
      <c r="D421" s="91">
        <f t="shared" si="26"/>
        <v>2.2608695652173827E-2</v>
      </c>
      <c r="E421" s="91">
        <f t="shared" si="26"/>
        <v>6.7242018319477737E-3</v>
      </c>
      <c r="F421" s="148">
        <f t="shared" si="27"/>
        <v>1.9166666666666667E-5</v>
      </c>
      <c r="G421" s="143">
        <f t="shared" si="28"/>
        <v>2.258952898550716E-2</v>
      </c>
      <c r="H421" s="143">
        <f t="shared" si="29"/>
        <v>6.7050351652811072E-3</v>
      </c>
      <c r="I421" s="68"/>
      <c r="J421" s="68">
        <v>9.1999999999999998E-2</v>
      </c>
    </row>
    <row r="422" spans="1:10" x14ac:dyDescent="0.3">
      <c r="A422" s="146">
        <v>42218</v>
      </c>
      <c r="B422" s="68">
        <v>5.75</v>
      </c>
      <c r="C422" s="147">
        <v>2077.5700000000002</v>
      </c>
      <c r="D422" s="91">
        <f t="shared" si="26"/>
        <v>0.1523046092184368</v>
      </c>
      <c r="E422" s="91">
        <f t="shared" si="26"/>
        <v>-1.2486691003118056E-2</v>
      </c>
      <c r="F422" s="148">
        <f t="shared" si="27"/>
        <v>1.375E-5</v>
      </c>
      <c r="G422" s="143">
        <f t="shared" si="28"/>
        <v>0.1522908592184368</v>
      </c>
      <c r="H422" s="143">
        <f t="shared" si="29"/>
        <v>-1.2500441003118055E-2</v>
      </c>
      <c r="I422" s="68"/>
      <c r="J422" s="68">
        <v>6.6000000000000003E-2</v>
      </c>
    </row>
    <row r="423" spans="1:10" x14ac:dyDescent="0.3">
      <c r="A423" s="146">
        <v>42211</v>
      </c>
      <c r="B423" s="68">
        <v>4.99</v>
      </c>
      <c r="C423" s="147">
        <v>2103.84</v>
      </c>
      <c r="D423" s="91">
        <f t="shared" si="26"/>
        <v>2.6748971193415683E-2</v>
      </c>
      <c r="E423" s="91">
        <f t="shared" si="26"/>
        <v>1.1631764960450042E-2</v>
      </c>
      <c r="F423" s="148">
        <f t="shared" si="27"/>
        <v>1.3333333333333335E-5</v>
      </c>
      <c r="G423" s="143">
        <f t="shared" si="28"/>
        <v>2.6735637860082349E-2</v>
      </c>
      <c r="H423" s="143">
        <f t="shared" si="29"/>
        <v>1.1618431627116708E-2</v>
      </c>
      <c r="I423" s="68"/>
      <c r="J423" s="68">
        <v>6.4000000000000001E-2</v>
      </c>
    </row>
    <row r="424" spans="1:10" x14ac:dyDescent="0.3">
      <c r="A424" s="146">
        <v>42204</v>
      </c>
      <c r="B424" s="68">
        <v>4.8600000000000003</v>
      </c>
      <c r="C424" s="147">
        <v>2079.65</v>
      </c>
      <c r="D424" s="91">
        <f t="shared" si="26"/>
        <v>-3.1872509960159223E-2</v>
      </c>
      <c r="E424" s="91">
        <f t="shared" si="26"/>
        <v>-2.2095888349697113E-2</v>
      </c>
      <c r="F424" s="148">
        <f t="shared" si="27"/>
        <v>7.9166666666666665E-6</v>
      </c>
      <c r="G424" s="143">
        <f t="shared" si="28"/>
        <v>-3.1880426626825893E-2</v>
      </c>
      <c r="H424" s="143">
        <f t="shared" si="29"/>
        <v>-2.2103805016363779E-2</v>
      </c>
      <c r="I424" s="68"/>
      <c r="J424" s="68">
        <v>3.7999999999999999E-2</v>
      </c>
    </row>
    <row r="425" spans="1:10" x14ac:dyDescent="0.3">
      <c r="A425" s="146">
        <v>42197</v>
      </c>
      <c r="B425" s="68">
        <v>5.0199999999999996</v>
      </c>
      <c r="C425" s="147">
        <v>2126.64</v>
      </c>
      <c r="D425" s="91">
        <f t="shared" si="26"/>
        <v>1.6194331983805599E-2</v>
      </c>
      <c r="E425" s="91">
        <f t="shared" si="26"/>
        <v>2.4087218653388698E-2</v>
      </c>
      <c r="F425" s="148">
        <f t="shared" si="27"/>
        <v>4.1666666666666669E-6</v>
      </c>
      <c r="G425" s="143">
        <f t="shared" si="28"/>
        <v>1.6190165317138933E-2</v>
      </c>
      <c r="H425" s="143">
        <f t="shared" si="29"/>
        <v>2.4083051986722032E-2</v>
      </c>
      <c r="I425" s="68"/>
      <c r="J425" s="68">
        <v>0.02</v>
      </c>
    </row>
    <row r="426" spans="1:10" x14ac:dyDescent="0.3">
      <c r="A426" s="146">
        <v>42190</v>
      </c>
      <c r="B426" s="68">
        <v>4.9400000000000004</v>
      </c>
      <c r="C426" s="147">
        <v>2076.62</v>
      </c>
      <c r="D426" s="91">
        <f t="shared" si="26"/>
        <v>-3.3268101761252389E-2</v>
      </c>
      <c r="E426" s="91">
        <f t="shared" si="26"/>
        <v>-7.7042344398647877E-5</v>
      </c>
      <c r="F426" s="148">
        <f t="shared" si="27"/>
        <v>3.1249999999999997E-6</v>
      </c>
      <c r="G426" s="143">
        <f t="shared" si="28"/>
        <v>-3.3271226761252388E-2</v>
      </c>
      <c r="H426" s="143">
        <f t="shared" si="29"/>
        <v>-8.0167344398647872E-5</v>
      </c>
      <c r="I426" s="68"/>
      <c r="J426" s="68">
        <v>1.4999999999999999E-2</v>
      </c>
    </row>
    <row r="427" spans="1:10" x14ac:dyDescent="0.3">
      <c r="A427" s="146">
        <v>42183</v>
      </c>
      <c r="B427" s="68">
        <v>5.1100000000000003</v>
      </c>
      <c r="C427" s="147">
        <v>2076.7800000000002</v>
      </c>
      <c r="D427" s="91">
        <f t="shared" si="26"/>
        <v>-1.3513513513513375E-2</v>
      </c>
      <c r="E427" s="91">
        <f t="shared" si="26"/>
        <v>-1.1758323855930564E-2</v>
      </c>
      <c r="F427" s="148">
        <f t="shared" si="27"/>
        <v>1.6666666666666669E-6</v>
      </c>
      <c r="G427" s="143">
        <f t="shared" si="28"/>
        <v>-1.3515180180180043E-2</v>
      </c>
      <c r="H427" s="143">
        <f t="shared" si="29"/>
        <v>-1.1759990522597231E-2</v>
      </c>
      <c r="I427" s="68"/>
      <c r="J427" s="68">
        <v>8.0000000000000002E-3</v>
      </c>
    </row>
    <row r="428" spans="1:10" x14ac:dyDescent="0.3">
      <c r="A428" s="146">
        <v>42176</v>
      </c>
      <c r="B428" s="68">
        <v>5.18</v>
      </c>
      <c r="C428" s="147">
        <v>2101.4899999999998</v>
      </c>
      <c r="D428" s="91">
        <f t="shared" si="26"/>
        <v>-5.301645338208405E-2</v>
      </c>
      <c r="E428" s="91">
        <f t="shared" si="26"/>
        <v>-4.0284551111616773E-3</v>
      </c>
      <c r="F428" s="148">
        <f t="shared" si="27"/>
        <v>1.0416666666666667E-6</v>
      </c>
      <c r="G428" s="143">
        <f t="shared" si="28"/>
        <v>-5.3017495048750717E-2</v>
      </c>
      <c r="H428" s="143">
        <f t="shared" si="29"/>
        <v>-4.0294967778283439E-3</v>
      </c>
      <c r="I428" s="68"/>
      <c r="J428" s="68">
        <v>5.0000000000000001E-3</v>
      </c>
    </row>
    <row r="429" spans="1:10" x14ac:dyDescent="0.3">
      <c r="A429" s="146">
        <v>42169</v>
      </c>
      <c r="B429" s="68">
        <v>5.47</v>
      </c>
      <c r="C429" s="147">
        <v>2109.9899999999998</v>
      </c>
      <c r="D429" s="91">
        <f t="shared" si="26"/>
        <v>3.5984848484848397E-2</v>
      </c>
      <c r="E429" s="91">
        <f t="shared" si="26"/>
        <v>7.5831737587803705E-3</v>
      </c>
      <c r="F429" s="148">
        <f t="shared" si="27"/>
        <v>1.6666666666666669E-6</v>
      </c>
      <c r="G429" s="143">
        <f t="shared" si="28"/>
        <v>3.5983181818181734E-2</v>
      </c>
      <c r="H429" s="143">
        <f t="shared" si="29"/>
        <v>7.5815070921137042E-3</v>
      </c>
      <c r="I429" s="68"/>
      <c r="J429" s="68">
        <v>8.0000000000000002E-3</v>
      </c>
    </row>
    <row r="430" spans="1:10" x14ac:dyDescent="0.3">
      <c r="A430" s="146">
        <v>42162</v>
      </c>
      <c r="B430" s="68">
        <v>5.28</v>
      </c>
      <c r="C430" s="147">
        <v>2094.11</v>
      </c>
      <c r="D430" s="91">
        <f t="shared" si="26"/>
        <v>-5.2064631956912022E-2</v>
      </c>
      <c r="E430" s="91">
        <f t="shared" si="26"/>
        <v>6.1161202773285517E-4</v>
      </c>
      <c r="F430" s="148">
        <f t="shared" si="27"/>
        <v>2.0833333333333334E-6</v>
      </c>
      <c r="G430" s="143">
        <f t="shared" si="28"/>
        <v>-5.2066715290245355E-2</v>
      </c>
      <c r="H430" s="143">
        <f t="shared" si="29"/>
        <v>6.0952869439952185E-4</v>
      </c>
      <c r="I430" s="68"/>
      <c r="J430" s="68">
        <v>0.01</v>
      </c>
    </row>
    <row r="431" spans="1:10" x14ac:dyDescent="0.3">
      <c r="A431" s="146">
        <v>42155</v>
      </c>
      <c r="B431" s="68">
        <v>5.57</v>
      </c>
      <c r="C431" s="147">
        <v>2092.83</v>
      </c>
      <c r="D431" s="91">
        <f t="shared" si="26"/>
        <v>7.2332730560578096E-3</v>
      </c>
      <c r="E431" s="91">
        <f t="shared" si="26"/>
        <v>-6.90902016238093E-3</v>
      </c>
      <c r="F431" s="148">
        <f t="shared" si="27"/>
        <v>3.7499999999999997E-6</v>
      </c>
      <c r="G431" s="143">
        <f t="shared" si="28"/>
        <v>7.2295230560578093E-3</v>
      </c>
      <c r="H431" s="143">
        <f t="shared" si="29"/>
        <v>-6.9127701623809303E-3</v>
      </c>
      <c r="I431" s="68"/>
      <c r="J431" s="68">
        <v>1.7999999999999999E-2</v>
      </c>
    </row>
    <row r="432" spans="1:10" x14ac:dyDescent="0.3">
      <c r="A432" s="146">
        <v>42148</v>
      </c>
      <c r="B432" s="68">
        <v>5.53</v>
      </c>
      <c r="C432" s="147">
        <v>2107.39</v>
      </c>
      <c r="D432" s="91">
        <f t="shared" si="26"/>
        <v>6.1420345489443529E-2</v>
      </c>
      <c r="E432" s="91">
        <f t="shared" si="26"/>
        <v>-8.7815019331534128E-3</v>
      </c>
      <c r="F432" s="148">
        <f t="shared" si="27"/>
        <v>6.2500000000000005E-7</v>
      </c>
      <c r="G432" s="143">
        <f t="shared" si="28"/>
        <v>6.1419720489443531E-2</v>
      </c>
      <c r="H432" s="143">
        <f t="shared" si="29"/>
        <v>-8.7821269331534134E-3</v>
      </c>
      <c r="I432" s="68"/>
      <c r="J432" s="68">
        <v>3.0000000000000001E-3</v>
      </c>
    </row>
    <row r="433" spans="1:10" x14ac:dyDescent="0.3">
      <c r="A433" s="146">
        <v>42141</v>
      </c>
      <c r="B433" s="68">
        <v>5.21</v>
      </c>
      <c r="C433" s="147">
        <v>2126.06</v>
      </c>
      <c r="D433" s="91">
        <f t="shared" si="26"/>
        <v>-2.2514071294559068E-2</v>
      </c>
      <c r="E433" s="91">
        <f t="shared" si="26"/>
        <v>1.5687346011974412E-3</v>
      </c>
      <c r="F433" s="148">
        <f t="shared" si="27"/>
        <v>4.1666666666666669E-6</v>
      </c>
      <c r="G433" s="143">
        <f t="shared" si="28"/>
        <v>-2.2518237961225734E-2</v>
      </c>
      <c r="H433" s="143">
        <f t="shared" si="29"/>
        <v>1.5645679345307746E-3</v>
      </c>
      <c r="I433" s="68"/>
      <c r="J433" s="68">
        <v>0.02</v>
      </c>
    </row>
    <row r="434" spans="1:10" x14ac:dyDescent="0.3">
      <c r="A434" s="146">
        <v>42134</v>
      </c>
      <c r="B434" s="68">
        <v>5.33</v>
      </c>
      <c r="C434" s="147">
        <v>2122.73</v>
      </c>
      <c r="D434" s="91">
        <f t="shared" si="26"/>
        <v>2.303262955854124E-2</v>
      </c>
      <c r="E434" s="91">
        <f t="shared" si="26"/>
        <v>3.1331222532016145E-3</v>
      </c>
      <c r="F434" s="148">
        <f t="shared" si="27"/>
        <v>3.1249999999999997E-6</v>
      </c>
      <c r="G434" s="143">
        <f t="shared" si="28"/>
        <v>2.302950455854124E-2</v>
      </c>
      <c r="H434" s="143">
        <f t="shared" si="29"/>
        <v>3.1299972532016144E-3</v>
      </c>
      <c r="I434" s="68"/>
      <c r="J434" s="68">
        <v>1.4999999999999999E-2</v>
      </c>
    </row>
    <row r="435" spans="1:10" x14ac:dyDescent="0.3">
      <c r="A435" s="146">
        <v>42127</v>
      </c>
      <c r="B435" s="68">
        <v>5.21</v>
      </c>
      <c r="C435" s="147">
        <v>2116.1</v>
      </c>
      <c r="D435" s="91">
        <f t="shared" si="26"/>
        <v>-8.4358523725834855E-2</v>
      </c>
      <c r="E435" s="91">
        <f t="shared" si="26"/>
        <v>3.7044239644450361E-3</v>
      </c>
      <c r="F435" s="148">
        <f t="shared" si="27"/>
        <v>1.6666666666666669E-6</v>
      </c>
      <c r="G435" s="143">
        <f t="shared" si="28"/>
        <v>-8.4360190392501519E-2</v>
      </c>
      <c r="H435" s="143">
        <f t="shared" si="29"/>
        <v>3.7027572977783693E-3</v>
      </c>
      <c r="I435" s="68"/>
      <c r="J435" s="68">
        <v>8.0000000000000002E-3</v>
      </c>
    </row>
    <row r="436" spans="1:10" x14ac:dyDescent="0.3">
      <c r="A436" s="146">
        <v>42120</v>
      </c>
      <c r="B436" s="68">
        <v>5.69</v>
      </c>
      <c r="C436" s="147">
        <v>2108.29</v>
      </c>
      <c r="D436" s="91">
        <f t="shared" si="26"/>
        <v>3.2667876588021949E-2</v>
      </c>
      <c r="E436" s="91">
        <f t="shared" si="26"/>
        <v>-4.4387988799116096E-3</v>
      </c>
      <c r="F436" s="148">
        <f t="shared" si="27"/>
        <v>1.6666666666666669E-6</v>
      </c>
      <c r="G436" s="143">
        <f t="shared" si="28"/>
        <v>3.2666209921355285E-2</v>
      </c>
      <c r="H436" s="143">
        <f t="shared" si="29"/>
        <v>-4.4404655465782759E-3</v>
      </c>
      <c r="I436" s="68"/>
      <c r="J436" s="68">
        <v>8.0000000000000002E-3</v>
      </c>
    </row>
    <row r="437" spans="1:10" x14ac:dyDescent="0.3">
      <c r="A437" s="146">
        <v>42113</v>
      </c>
      <c r="B437" s="68">
        <v>5.51</v>
      </c>
      <c r="C437" s="147">
        <v>2117.69</v>
      </c>
      <c r="D437" s="91">
        <f t="shared" si="26"/>
        <v>-7.2072072072072446E-3</v>
      </c>
      <c r="E437" s="91">
        <f t="shared" si="26"/>
        <v>1.7542932374902787E-2</v>
      </c>
      <c r="F437" s="148">
        <f t="shared" si="27"/>
        <v>4.1666666666666669E-6</v>
      </c>
      <c r="G437" s="143">
        <f t="shared" si="28"/>
        <v>-7.2113738738739117E-3</v>
      </c>
      <c r="H437" s="143">
        <f t="shared" si="29"/>
        <v>1.753876570823612E-2</v>
      </c>
      <c r="I437" s="68"/>
      <c r="J437" s="68">
        <v>0.02</v>
      </c>
    </row>
    <row r="438" spans="1:10" x14ac:dyDescent="0.3">
      <c r="A438" s="146">
        <v>42106</v>
      </c>
      <c r="B438" s="68">
        <v>5.55</v>
      </c>
      <c r="C438" s="147">
        <v>2081.1799999999998</v>
      </c>
      <c r="D438" s="91">
        <f t="shared" si="26"/>
        <v>-2.4604569420035194E-2</v>
      </c>
      <c r="E438" s="91">
        <f t="shared" si="26"/>
        <v>-9.9331132317822535E-3</v>
      </c>
      <c r="F438" s="148">
        <f t="shared" si="27"/>
        <v>3.7499999999999997E-6</v>
      </c>
      <c r="G438" s="143">
        <f t="shared" si="28"/>
        <v>-2.4608319420035194E-2</v>
      </c>
      <c r="H438" s="143">
        <f t="shared" si="29"/>
        <v>-9.9368632317822538E-3</v>
      </c>
      <c r="I438" s="68"/>
      <c r="J438" s="68">
        <v>1.7999999999999999E-2</v>
      </c>
    </row>
    <row r="439" spans="1:10" x14ac:dyDescent="0.3">
      <c r="A439" s="146">
        <v>42099</v>
      </c>
      <c r="B439" s="68">
        <v>5.69</v>
      </c>
      <c r="C439" s="147">
        <v>2102.06</v>
      </c>
      <c r="D439" s="91">
        <f t="shared" si="26"/>
        <v>8.1749049429657994E-2</v>
      </c>
      <c r="E439" s="91">
        <f t="shared" si="26"/>
        <v>1.6981460695901118E-2</v>
      </c>
      <c r="F439" s="148">
        <f t="shared" si="27"/>
        <v>4.1666666666666669E-6</v>
      </c>
      <c r="G439" s="143">
        <f t="shared" si="28"/>
        <v>8.1744882762991328E-2</v>
      </c>
      <c r="H439" s="143">
        <f t="shared" si="29"/>
        <v>1.6977294029234452E-2</v>
      </c>
      <c r="I439" s="68"/>
      <c r="J439" s="68">
        <v>0.02</v>
      </c>
    </row>
    <row r="440" spans="1:10" x14ac:dyDescent="0.3">
      <c r="A440" s="146">
        <v>42092</v>
      </c>
      <c r="B440" s="68">
        <v>5.26</v>
      </c>
      <c r="C440" s="147">
        <v>2066.96</v>
      </c>
      <c r="D440" s="91">
        <f t="shared" si="26"/>
        <v>-1.4981273408239737E-2</v>
      </c>
      <c r="E440" s="91">
        <f t="shared" si="26"/>
        <v>2.882068102201929E-3</v>
      </c>
      <c r="F440" s="148">
        <f t="shared" si="27"/>
        <v>2.708333333333333E-6</v>
      </c>
      <c r="G440" s="143">
        <f t="shared" si="28"/>
        <v>-1.4983981741573071E-2</v>
      </c>
      <c r="H440" s="143">
        <f t="shared" si="29"/>
        <v>2.8793597688685957E-3</v>
      </c>
      <c r="I440" s="68"/>
      <c r="J440" s="68">
        <v>1.2999999999999999E-2</v>
      </c>
    </row>
    <row r="441" spans="1:10" x14ac:dyDescent="0.3">
      <c r="A441" s="146">
        <v>42085</v>
      </c>
      <c r="B441" s="68">
        <v>5.34</v>
      </c>
      <c r="C441" s="147">
        <v>2061.02</v>
      </c>
      <c r="D441" s="91">
        <f t="shared" si="26"/>
        <v>-9.0289608177172131E-2</v>
      </c>
      <c r="E441" s="91">
        <f t="shared" si="26"/>
        <v>-2.2332906408614406E-2</v>
      </c>
      <c r="F441" s="148">
        <f t="shared" si="27"/>
        <v>7.9166666666666665E-6</v>
      </c>
      <c r="G441" s="143">
        <f t="shared" si="28"/>
        <v>-9.0297524843838795E-2</v>
      </c>
      <c r="H441" s="143">
        <f t="shared" si="29"/>
        <v>-2.2340823075281072E-2</v>
      </c>
      <c r="I441" s="68"/>
      <c r="J441" s="68">
        <v>3.7999999999999999E-2</v>
      </c>
    </row>
    <row r="442" spans="1:10" x14ac:dyDescent="0.3">
      <c r="A442" s="146">
        <v>42078</v>
      </c>
      <c r="B442" s="68">
        <v>5.87</v>
      </c>
      <c r="C442" s="147">
        <v>2108.1</v>
      </c>
      <c r="D442" s="91">
        <f t="shared" si="26"/>
        <v>3.5273368606701938E-2</v>
      </c>
      <c r="E442" s="91">
        <f t="shared" si="26"/>
        <v>2.6638745495276117E-2</v>
      </c>
      <c r="F442" s="148">
        <f t="shared" si="27"/>
        <v>1.6666666666666669E-6</v>
      </c>
      <c r="G442" s="143">
        <f t="shared" si="28"/>
        <v>3.5271701940035274E-2</v>
      </c>
      <c r="H442" s="143">
        <f t="shared" si="29"/>
        <v>2.663707882860945E-2</v>
      </c>
      <c r="I442" s="68"/>
      <c r="J442" s="68">
        <v>8.0000000000000002E-3</v>
      </c>
    </row>
    <row r="443" spans="1:10" x14ac:dyDescent="0.3">
      <c r="A443" s="146">
        <v>42071</v>
      </c>
      <c r="B443" s="68">
        <v>5.67</v>
      </c>
      <c r="C443" s="147">
        <v>2053.4</v>
      </c>
      <c r="D443" s="91">
        <f t="shared" si="26"/>
        <v>5.3191489361703592E-3</v>
      </c>
      <c r="E443" s="91">
        <f t="shared" si="26"/>
        <v>-8.6227706806485394E-3</v>
      </c>
      <c r="F443" s="148">
        <f t="shared" si="27"/>
        <v>5.833333333333334E-6</v>
      </c>
      <c r="G443" s="143">
        <f t="shared" si="28"/>
        <v>5.3133156028370258E-3</v>
      </c>
      <c r="H443" s="143">
        <f t="shared" si="29"/>
        <v>-8.6286040139818727E-3</v>
      </c>
      <c r="I443" s="68"/>
      <c r="J443" s="68">
        <v>2.8000000000000001E-2</v>
      </c>
    </row>
    <row r="444" spans="1:10" x14ac:dyDescent="0.3">
      <c r="A444" s="146">
        <v>42064</v>
      </c>
      <c r="B444" s="68">
        <v>5.64</v>
      </c>
      <c r="C444" s="147">
        <v>2071.2600000000002</v>
      </c>
      <c r="D444" s="91">
        <f t="shared" si="26"/>
        <v>2.3593466424682408E-2</v>
      </c>
      <c r="E444" s="91">
        <f t="shared" si="26"/>
        <v>-1.5794725588025527E-2</v>
      </c>
      <c r="F444" s="148">
        <f t="shared" si="27"/>
        <v>2.708333333333333E-6</v>
      </c>
      <c r="G444" s="143">
        <f t="shared" si="28"/>
        <v>2.3590758091349074E-2</v>
      </c>
      <c r="H444" s="143">
        <f t="shared" si="29"/>
        <v>-1.579743392135886E-2</v>
      </c>
      <c r="I444" s="68"/>
      <c r="J444" s="68">
        <v>1.2999999999999999E-2</v>
      </c>
    </row>
    <row r="445" spans="1:10" x14ac:dyDescent="0.3">
      <c r="A445" s="146">
        <v>42057</v>
      </c>
      <c r="B445" s="68">
        <v>5.51</v>
      </c>
      <c r="C445" s="147">
        <v>2104.5</v>
      </c>
      <c r="D445" s="91">
        <f t="shared" si="26"/>
        <v>-1.2544802867383575E-2</v>
      </c>
      <c r="E445" s="91">
        <f t="shared" si="26"/>
        <v>-2.7484243946359621E-3</v>
      </c>
      <c r="F445" s="148">
        <f t="shared" si="27"/>
        <v>3.1249999999999997E-6</v>
      </c>
      <c r="G445" s="143">
        <f t="shared" si="28"/>
        <v>-1.2547927867383575E-2</v>
      </c>
      <c r="H445" s="143">
        <f t="shared" si="29"/>
        <v>-2.7515493946359622E-3</v>
      </c>
      <c r="I445" s="68"/>
      <c r="J445" s="68">
        <v>1.4999999999999999E-2</v>
      </c>
    </row>
    <row r="446" spans="1:10" x14ac:dyDescent="0.3">
      <c r="A446" s="146">
        <v>42050</v>
      </c>
      <c r="B446" s="68">
        <v>5.58</v>
      </c>
      <c r="C446" s="147">
        <v>2110.3000000000002</v>
      </c>
      <c r="D446" s="91">
        <f t="shared" si="26"/>
        <v>0</v>
      </c>
      <c r="E446" s="91">
        <f t="shared" si="26"/>
        <v>6.3471928812250944E-3</v>
      </c>
      <c r="F446" s="148">
        <f t="shared" si="27"/>
        <v>3.1249999999999997E-6</v>
      </c>
      <c r="G446" s="143">
        <f t="shared" si="28"/>
        <v>-3.1249999999999997E-6</v>
      </c>
      <c r="H446" s="143">
        <f t="shared" si="29"/>
        <v>6.3440678812250947E-3</v>
      </c>
      <c r="I446" s="68"/>
      <c r="J446" s="68">
        <v>1.4999999999999999E-2</v>
      </c>
    </row>
    <row r="447" spans="1:10" x14ac:dyDescent="0.3">
      <c r="A447" s="146">
        <v>42043</v>
      </c>
      <c r="B447" s="68">
        <v>5.58</v>
      </c>
      <c r="C447" s="147">
        <v>2096.9899999999998</v>
      </c>
      <c r="D447" s="91">
        <f t="shared" si="26"/>
        <v>9.4117647058823639E-2</v>
      </c>
      <c r="E447" s="91">
        <f t="shared" si="26"/>
        <v>2.0199759665672667E-2</v>
      </c>
      <c r="F447" s="148">
        <f t="shared" si="27"/>
        <v>2.0833333333333334E-6</v>
      </c>
      <c r="G447" s="143">
        <f t="shared" si="28"/>
        <v>9.4115563725490306E-2</v>
      </c>
      <c r="H447" s="143">
        <f t="shared" si="29"/>
        <v>2.0197676332339334E-2</v>
      </c>
      <c r="I447" s="68"/>
      <c r="J447" s="68">
        <v>0.01</v>
      </c>
    </row>
    <row r="448" spans="1:10" x14ac:dyDescent="0.3">
      <c r="A448" s="146">
        <v>42036</v>
      </c>
      <c r="B448" s="68">
        <v>5.0999999999999996</v>
      </c>
      <c r="C448" s="147">
        <v>2055.4699999999998</v>
      </c>
      <c r="D448" s="91">
        <f t="shared" si="26"/>
        <v>6.25E-2</v>
      </c>
      <c r="E448" s="91">
        <f t="shared" si="26"/>
        <v>3.0315941433290305E-2</v>
      </c>
      <c r="F448" s="148">
        <f t="shared" si="27"/>
        <v>4.7916666666666668E-6</v>
      </c>
      <c r="G448" s="143">
        <f t="shared" si="28"/>
        <v>6.2495208333333337E-2</v>
      </c>
      <c r="H448" s="143">
        <f t="shared" si="29"/>
        <v>3.0311149766623639E-2</v>
      </c>
      <c r="I448" s="68"/>
      <c r="J448" s="68">
        <v>2.3E-2</v>
      </c>
    </row>
    <row r="449" spans="1:10" x14ac:dyDescent="0.3">
      <c r="A449" s="146">
        <v>42029</v>
      </c>
      <c r="B449" s="68">
        <v>4.8</v>
      </c>
      <c r="C449" s="147">
        <v>1994.99</v>
      </c>
      <c r="D449" s="91">
        <f t="shared" si="26"/>
        <v>-7.3359073359073323E-2</v>
      </c>
      <c r="E449" s="91">
        <f t="shared" si="26"/>
        <v>-2.7697361366981532E-2</v>
      </c>
      <c r="F449" s="148">
        <f t="shared" si="27"/>
        <v>2.708333333333333E-6</v>
      </c>
      <c r="G449" s="143">
        <f t="shared" si="28"/>
        <v>-7.3361781692406661E-2</v>
      </c>
      <c r="H449" s="143">
        <f t="shared" si="29"/>
        <v>-2.7700069700314866E-2</v>
      </c>
      <c r="I449" s="68"/>
      <c r="J449" s="68">
        <v>1.2999999999999999E-2</v>
      </c>
    </row>
    <row r="450" spans="1:10" x14ac:dyDescent="0.3">
      <c r="A450" s="146">
        <v>42022</v>
      </c>
      <c r="B450" s="68">
        <v>5.18</v>
      </c>
      <c r="C450" s="147">
        <v>2051.8200000000002</v>
      </c>
      <c r="D450" s="91">
        <f t="shared" si="26"/>
        <v>3.8076152304609145E-2</v>
      </c>
      <c r="E450" s="91">
        <f t="shared" si="26"/>
        <v>1.6044210713967333E-2</v>
      </c>
      <c r="F450" s="148">
        <f t="shared" si="27"/>
        <v>3.7499999999999997E-6</v>
      </c>
      <c r="G450" s="143">
        <f t="shared" si="28"/>
        <v>3.8072402304609149E-2</v>
      </c>
      <c r="H450" s="143">
        <f t="shared" si="29"/>
        <v>1.6040460713967333E-2</v>
      </c>
      <c r="I450" s="68"/>
      <c r="J450" s="68">
        <v>1.7999999999999999E-2</v>
      </c>
    </row>
    <row r="451" spans="1:10" x14ac:dyDescent="0.3">
      <c r="A451" s="146">
        <v>42015</v>
      </c>
      <c r="B451" s="68">
        <v>4.99</v>
      </c>
      <c r="C451" s="147">
        <v>2019.42</v>
      </c>
      <c r="D451" s="91">
        <f t="shared" ref="D451:E514" si="30">B451/B452-1</f>
        <v>0</v>
      </c>
      <c r="E451" s="91">
        <f t="shared" si="30"/>
        <v>-1.2416801561025204E-2</v>
      </c>
      <c r="F451" s="148">
        <f t="shared" ref="F451:F514" si="31">J451/100/12/4</f>
        <v>5.2083333333333332E-6</v>
      </c>
      <c r="G451" s="143">
        <f t="shared" ref="G451:G514" si="32">D451-F451</f>
        <v>-5.2083333333333332E-6</v>
      </c>
      <c r="H451" s="143">
        <f t="shared" ref="H451:H514" si="33">E451-F451</f>
        <v>-1.2422009894358536E-2</v>
      </c>
      <c r="I451" s="68"/>
      <c r="J451" s="68">
        <v>2.5000000000000001E-2</v>
      </c>
    </row>
    <row r="452" spans="1:10" x14ac:dyDescent="0.3">
      <c r="A452" s="146">
        <v>42008</v>
      </c>
      <c r="B452" s="68">
        <v>4.99</v>
      </c>
      <c r="C452" s="147">
        <v>2044.81</v>
      </c>
      <c r="D452" s="91">
        <f t="shared" si="30"/>
        <v>-7.9522862823061535E-3</v>
      </c>
      <c r="E452" s="91">
        <f t="shared" si="30"/>
        <v>-6.5056845787581086E-3</v>
      </c>
      <c r="F452" s="148">
        <f t="shared" si="31"/>
        <v>4.1666666666666669E-6</v>
      </c>
      <c r="G452" s="143">
        <f t="shared" si="32"/>
        <v>-7.9564529489728197E-3</v>
      </c>
      <c r="H452" s="143">
        <f t="shared" si="33"/>
        <v>-6.5098512454247756E-3</v>
      </c>
      <c r="I452" s="68"/>
      <c r="J452" s="68">
        <v>0.02</v>
      </c>
    </row>
    <row r="453" spans="1:10" x14ac:dyDescent="0.3">
      <c r="A453" s="146">
        <v>42001</v>
      </c>
      <c r="B453" s="68">
        <v>5.03</v>
      </c>
      <c r="C453" s="147">
        <v>2058.1999999999998</v>
      </c>
      <c r="D453" s="91">
        <f t="shared" si="30"/>
        <v>-2.3300970873786464E-2</v>
      </c>
      <c r="E453" s="91">
        <f t="shared" si="30"/>
        <v>-1.4635407440742765E-2</v>
      </c>
      <c r="F453" s="148">
        <f t="shared" si="31"/>
        <v>4.1666666666666669E-6</v>
      </c>
      <c r="G453" s="143">
        <f t="shared" si="32"/>
        <v>-2.330513754045313E-2</v>
      </c>
      <c r="H453" s="143">
        <f t="shared" si="33"/>
        <v>-1.4639574107409431E-2</v>
      </c>
      <c r="I453" s="68"/>
      <c r="J453" s="68">
        <v>0.02</v>
      </c>
    </row>
    <row r="454" spans="1:10" x14ac:dyDescent="0.3">
      <c r="A454" s="146">
        <v>41994</v>
      </c>
      <c r="B454" s="68">
        <v>5.15</v>
      </c>
      <c r="C454" s="147">
        <v>2088.77</v>
      </c>
      <c r="D454" s="91">
        <f t="shared" si="30"/>
        <v>7.8277886497064575E-3</v>
      </c>
      <c r="E454" s="91">
        <f t="shared" si="30"/>
        <v>8.7508753290028718E-3</v>
      </c>
      <c r="F454" s="148">
        <f t="shared" si="31"/>
        <v>1.0416666666666667E-6</v>
      </c>
      <c r="G454" s="143">
        <f t="shared" si="32"/>
        <v>7.8267469830397909E-3</v>
      </c>
      <c r="H454" s="143">
        <f t="shared" si="33"/>
        <v>8.7498336623362052E-3</v>
      </c>
      <c r="I454" s="68"/>
      <c r="J454" s="68">
        <v>5.0000000000000001E-3</v>
      </c>
    </row>
    <row r="455" spans="1:10" x14ac:dyDescent="0.3">
      <c r="A455" s="146">
        <v>41987</v>
      </c>
      <c r="B455" s="68">
        <v>5.1100000000000003</v>
      </c>
      <c r="C455" s="147">
        <v>2070.65</v>
      </c>
      <c r="D455" s="91">
        <f t="shared" si="30"/>
        <v>4.0733197556008127E-2</v>
      </c>
      <c r="E455" s="91">
        <f t="shared" si="30"/>
        <v>3.4120249908856204E-2</v>
      </c>
      <c r="F455" s="148">
        <f t="shared" si="31"/>
        <v>6.8750000000000002E-6</v>
      </c>
      <c r="G455" s="143">
        <f t="shared" si="32"/>
        <v>4.0726322556008124E-2</v>
      </c>
      <c r="H455" s="143">
        <f t="shared" si="33"/>
        <v>3.41133749088562E-2</v>
      </c>
      <c r="I455" s="68"/>
      <c r="J455" s="68">
        <v>3.3000000000000002E-2</v>
      </c>
    </row>
    <row r="456" spans="1:10" x14ac:dyDescent="0.3">
      <c r="A456" s="146">
        <v>41980</v>
      </c>
      <c r="B456" s="68">
        <v>4.91</v>
      </c>
      <c r="C456" s="147">
        <v>2002.33</v>
      </c>
      <c r="D456" s="91">
        <f t="shared" si="30"/>
        <v>-6.8311195445920236E-2</v>
      </c>
      <c r="E456" s="91">
        <f t="shared" si="30"/>
        <v>-3.5193724492500134E-2</v>
      </c>
      <c r="F456" s="148">
        <f t="shared" si="31"/>
        <v>4.1666666666666669E-6</v>
      </c>
      <c r="G456" s="143">
        <f t="shared" si="32"/>
        <v>-6.8315362112586903E-2</v>
      </c>
      <c r="H456" s="143">
        <f t="shared" si="33"/>
        <v>-3.51978911591668E-2</v>
      </c>
      <c r="I456" s="68"/>
      <c r="J456" s="68">
        <v>0.02</v>
      </c>
    </row>
    <row r="457" spans="1:10" x14ac:dyDescent="0.3">
      <c r="A457" s="146">
        <v>41973</v>
      </c>
      <c r="B457" s="68">
        <v>5.27</v>
      </c>
      <c r="C457" s="147">
        <v>2075.37</v>
      </c>
      <c r="D457" s="91">
        <f t="shared" si="30"/>
        <v>5.7251908396944717E-3</v>
      </c>
      <c r="E457" s="91">
        <f t="shared" si="30"/>
        <v>3.7773994466907546E-3</v>
      </c>
      <c r="F457" s="148">
        <f t="shared" si="31"/>
        <v>3.7499999999999997E-6</v>
      </c>
      <c r="G457" s="143">
        <f t="shared" si="32"/>
        <v>5.7214408396944715E-3</v>
      </c>
      <c r="H457" s="143">
        <f t="shared" si="33"/>
        <v>3.7736494466907547E-3</v>
      </c>
      <c r="I457" s="68"/>
      <c r="J457" s="68">
        <v>1.7999999999999999E-2</v>
      </c>
    </row>
    <row r="458" spans="1:10" x14ac:dyDescent="0.3">
      <c r="A458" s="146">
        <v>41966</v>
      </c>
      <c r="B458" s="68">
        <v>5.24</v>
      </c>
      <c r="C458" s="147">
        <v>2067.56</v>
      </c>
      <c r="D458" s="91">
        <f t="shared" si="30"/>
        <v>2.5440313111545931E-2</v>
      </c>
      <c r="E458" s="91">
        <f t="shared" si="30"/>
        <v>1.9675308941118352E-3</v>
      </c>
      <c r="F458" s="148">
        <f t="shared" si="31"/>
        <v>2.708333333333333E-6</v>
      </c>
      <c r="G458" s="143">
        <f t="shared" si="32"/>
        <v>2.5437604778212598E-2</v>
      </c>
      <c r="H458" s="143">
        <f t="shared" si="33"/>
        <v>1.9648225607785019E-3</v>
      </c>
      <c r="I458" s="68"/>
      <c r="J458" s="68">
        <v>1.2999999999999999E-2</v>
      </c>
    </row>
    <row r="459" spans="1:10" x14ac:dyDescent="0.3">
      <c r="A459" s="146">
        <v>41959</v>
      </c>
      <c r="B459" s="68">
        <v>5.1100000000000003</v>
      </c>
      <c r="C459" s="147">
        <v>2063.5</v>
      </c>
      <c r="D459" s="91">
        <f t="shared" si="30"/>
        <v>3.2323232323232309E-2</v>
      </c>
      <c r="E459" s="91">
        <f t="shared" si="30"/>
        <v>1.1608867449088622E-2</v>
      </c>
      <c r="F459" s="148">
        <f t="shared" si="31"/>
        <v>1.6666666666666669E-6</v>
      </c>
      <c r="G459" s="143">
        <f t="shared" si="32"/>
        <v>3.2321565656565646E-2</v>
      </c>
      <c r="H459" s="143">
        <f t="shared" si="33"/>
        <v>1.1607200782421955E-2</v>
      </c>
      <c r="I459" s="68"/>
      <c r="J459" s="68">
        <v>8.0000000000000002E-3</v>
      </c>
    </row>
    <row r="460" spans="1:10" x14ac:dyDescent="0.3">
      <c r="A460" s="146">
        <v>41952</v>
      </c>
      <c r="B460" s="68">
        <v>4.95</v>
      </c>
      <c r="C460" s="147">
        <v>2039.82</v>
      </c>
      <c r="D460" s="91">
        <f t="shared" si="30"/>
        <v>0</v>
      </c>
      <c r="E460" s="91">
        <f t="shared" si="30"/>
        <v>3.8879483444229646E-3</v>
      </c>
      <c r="F460" s="148">
        <f t="shared" si="31"/>
        <v>2.708333333333333E-6</v>
      </c>
      <c r="G460" s="143">
        <f t="shared" si="32"/>
        <v>-2.708333333333333E-6</v>
      </c>
      <c r="H460" s="143">
        <f t="shared" si="33"/>
        <v>3.8852400110896313E-3</v>
      </c>
      <c r="I460" s="68"/>
      <c r="J460" s="68">
        <v>1.2999999999999999E-2</v>
      </c>
    </row>
    <row r="461" spans="1:10" x14ac:dyDescent="0.3">
      <c r="A461" s="146">
        <v>41945</v>
      </c>
      <c r="B461" s="68">
        <v>4.95</v>
      </c>
      <c r="C461" s="147">
        <v>2031.92</v>
      </c>
      <c r="D461" s="91">
        <f t="shared" si="30"/>
        <v>1.4344262295082011E-2</v>
      </c>
      <c r="E461" s="91">
        <f t="shared" si="30"/>
        <v>6.8729714328188418E-3</v>
      </c>
      <c r="F461" s="148">
        <f t="shared" si="31"/>
        <v>4.7916666666666668E-6</v>
      </c>
      <c r="G461" s="143">
        <f t="shared" si="32"/>
        <v>1.4339470628415344E-2</v>
      </c>
      <c r="H461" s="143">
        <f t="shared" si="33"/>
        <v>6.868179766152175E-3</v>
      </c>
      <c r="I461" s="68"/>
      <c r="J461" s="68">
        <v>2.3E-2</v>
      </c>
    </row>
    <row r="462" spans="1:10" x14ac:dyDescent="0.3">
      <c r="A462" s="146">
        <v>41938</v>
      </c>
      <c r="B462" s="68">
        <v>4.88</v>
      </c>
      <c r="C462" s="147">
        <v>2018.05</v>
      </c>
      <c r="D462" s="91">
        <f t="shared" si="30"/>
        <v>5.6277056277056259E-2</v>
      </c>
      <c r="E462" s="91">
        <f t="shared" si="30"/>
        <v>2.7217013305642856E-2</v>
      </c>
      <c r="F462" s="148">
        <f t="shared" si="31"/>
        <v>1.6666666666666669E-6</v>
      </c>
      <c r="G462" s="143">
        <f t="shared" si="32"/>
        <v>5.6275389610389595E-2</v>
      </c>
      <c r="H462" s="143">
        <f t="shared" si="33"/>
        <v>2.7215346638976189E-2</v>
      </c>
      <c r="I462" s="68"/>
      <c r="J462" s="68">
        <v>8.0000000000000002E-3</v>
      </c>
    </row>
    <row r="463" spans="1:10" x14ac:dyDescent="0.3">
      <c r="A463" s="146">
        <v>41931</v>
      </c>
      <c r="B463" s="68">
        <v>4.62</v>
      </c>
      <c r="C463" s="147">
        <v>1964.58</v>
      </c>
      <c r="D463" s="91">
        <f t="shared" si="30"/>
        <v>5.9633027522935755E-2</v>
      </c>
      <c r="E463" s="91">
        <f t="shared" si="30"/>
        <v>4.1245309419321918E-2</v>
      </c>
      <c r="F463" s="148">
        <f t="shared" si="31"/>
        <v>2.0833333333333334E-6</v>
      </c>
      <c r="G463" s="143">
        <f t="shared" si="32"/>
        <v>5.9630944189602422E-2</v>
      </c>
      <c r="H463" s="143">
        <f t="shared" si="33"/>
        <v>4.1243226085988585E-2</v>
      </c>
      <c r="I463" s="68"/>
      <c r="J463" s="68">
        <v>0.01</v>
      </c>
    </row>
    <row r="464" spans="1:10" x14ac:dyDescent="0.3">
      <c r="A464" s="146">
        <v>41924</v>
      </c>
      <c r="B464" s="68">
        <v>4.3600000000000003</v>
      </c>
      <c r="C464" s="147">
        <v>1886.76</v>
      </c>
      <c r="D464" s="91">
        <f t="shared" si="30"/>
        <v>3.5629453681710332E-2</v>
      </c>
      <c r="E464" s="91">
        <f t="shared" si="30"/>
        <v>-1.0161951178566109E-2</v>
      </c>
      <c r="F464" s="148">
        <f t="shared" si="31"/>
        <v>5.833333333333334E-6</v>
      </c>
      <c r="G464" s="143">
        <f t="shared" si="32"/>
        <v>3.5623620348377003E-2</v>
      </c>
      <c r="H464" s="143">
        <f t="shared" si="33"/>
        <v>-1.0167784511899442E-2</v>
      </c>
      <c r="I464" s="68"/>
      <c r="J464" s="68">
        <v>2.8000000000000001E-2</v>
      </c>
    </row>
    <row r="465" spans="1:10" x14ac:dyDescent="0.3">
      <c r="A465" s="146">
        <v>41917</v>
      </c>
      <c r="B465" s="68">
        <v>4.21</v>
      </c>
      <c r="C465" s="147">
        <v>1906.13</v>
      </c>
      <c r="D465" s="91">
        <f t="shared" si="30"/>
        <v>-7.6754385964912242E-2</v>
      </c>
      <c r="E465" s="91">
        <f t="shared" si="30"/>
        <v>-3.1388790080796758E-2</v>
      </c>
      <c r="F465" s="148">
        <f t="shared" si="31"/>
        <v>2.0833333333333334E-6</v>
      </c>
      <c r="G465" s="143">
        <f t="shared" si="32"/>
        <v>-7.6756469298245575E-2</v>
      </c>
      <c r="H465" s="143">
        <f t="shared" si="33"/>
        <v>-3.1390873414130091E-2</v>
      </c>
      <c r="I465" s="68"/>
      <c r="J465" s="68">
        <v>0.01</v>
      </c>
    </row>
    <row r="466" spans="1:10" x14ac:dyDescent="0.3">
      <c r="A466" s="146">
        <v>41910</v>
      </c>
      <c r="B466" s="68">
        <v>4.5599999999999996</v>
      </c>
      <c r="C466" s="147">
        <v>1967.9</v>
      </c>
      <c r="D466" s="91">
        <f t="shared" si="30"/>
        <v>-1.7241379310344862E-2</v>
      </c>
      <c r="E466" s="91">
        <f t="shared" si="30"/>
        <v>-7.539652520362039E-3</v>
      </c>
      <c r="F466" s="148">
        <f t="shared" si="31"/>
        <v>3.1249999999999997E-6</v>
      </c>
      <c r="G466" s="143">
        <f t="shared" si="32"/>
        <v>-1.7244504310344862E-2</v>
      </c>
      <c r="H466" s="143">
        <f t="shared" si="33"/>
        <v>-7.5427775203620387E-3</v>
      </c>
      <c r="I466" s="68"/>
      <c r="J466" s="68">
        <v>1.4999999999999999E-2</v>
      </c>
    </row>
    <row r="467" spans="1:10" x14ac:dyDescent="0.3">
      <c r="A467" s="146">
        <v>41903</v>
      </c>
      <c r="B467" s="68">
        <v>4.6399999999999997</v>
      </c>
      <c r="C467" s="147">
        <v>1982.85</v>
      </c>
      <c r="D467" s="91">
        <f t="shared" si="30"/>
        <v>-2.7253668763102756E-2</v>
      </c>
      <c r="E467" s="91">
        <f t="shared" si="30"/>
        <v>-1.3703740549144583E-2</v>
      </c>
      <c r="F467" s="148">
        <f t="shared" si="31"/>
        <v>2.708333333333333E-6</v>
      </c>
      <c r="G467" s="143">
        <f t="shared" si="32"/>
        <v>-2.725637709643609E-2</v>
      </c>
      <c r="H467" s="143">
        <f t="shared" si="33"/>
        <v>-1.3706448882477917E-2</v>
      </c>
      <c r="I467" s="68"/>
      <c r="J467" s="68">
        <v>1.2999999999999999E-2</v>
      </c>
    </row>
    <row r="468" spans="1:10" x14ac:dyDescent="0.3">
      <c r="A468" s="146">
        <v>41896</v>
      </c>
      <c r="B468" s="68">
        <v>4.7699999999999996</v>
      </c>
      <c r="C468" s="147">
        <v>2010.4</v>
      </c>
      <c r="D468" s="91">
        <f t="shared" si="30"/>
        <v>-2.0920502092051096E-3</v>
      </c>
      <c r="E468" s="91">
        <f t="shared" si="30"/>
        <v>1.252052338406684E-2</v>
      </c>
      <c r="F468" s="148">
        <f t="shared" si="31"/>
        <v>3.7499999999999997E-6</v>
      </c>
      <c r="G468" s="143">
        <f t="shared" si="32"/>
        <v>-2.0958002092051095E-3</v>
      </c>
      <c r="H468" s="143">
        <f t="shared" si="33"/>
        <v>1.2516773384066839E-2</v>
      </c>
      <c r="I468" s="68"/>
      <c r="J468" s="68">
        <v>1.7999999999999999E-2</v>
      </c>
    </row>
    <row r="469" spans="1:10" x14ac:dyDescent="0.3">
      <c r="A469" s="146">
        <v>41889</v>
      </c>
      <c r="B469" s="68">
        <v>4.78</v>
      </c>
      <c r="C469" s="147">
        <v>1985.54</v>
      </c>
      <c r="D469" s="91">
        <f t="shared" si="30"/>
        <v>-4.2084168336673389E-2</v>
      </c>
      <c r="E469" s="91">
        <f t="shared" si="30"/>
        <v>-1.1042431426849575E-2</v>
      </c>
      <c r="F469" s="148">
        <f t="shared" si="31"/>
        <v>3.1249999999999997E-6</v>
      </c>
      <c r="G469" s="143">
        <f t="shared" si="32"/>
        <v>-4.2087293336673388E-2</v>
      </c>
      <c r="H469" s="143">
        <f t="shared" si="33"/>
        <v>-1.1045556426849575E-2</v>
      </c>
      <c r="I469" s="68"/>
      <c r="J469" s="68">
        <v>1.4999999999999999E-2</v>
      </c>
    </row>
    <row r="470" spans="1:10" x14ac:dyDescent="0.3">
      <c r="A470" s="146">
        <v>41882</v>
      </c>
      <c r="B470" s="68">
        <v>4.99</v>
      </c>
      <c r="C470" s="147">
        <v>2007.71</v>
      </c>
      <c r="D470" s="91">
        <f t="shared" si="30"/>
        <v>2.6748971193415683E-2</v>
      </c>
      <c r="E470" s="91">
        <f t="shared" si="30"/>
        <v>2.1663497007542443E-3</v>
      </c>
      <c r="F470" s="148">
        <f t="shared" si="31"/>
        <v>5.833333333333334E-6</v>
      </c>
      <c r="G470" s="143">
        <f t="shared" si="32"/>
        <v>2.6743137860082349E-2</v>
      </c>
      <c r="H470" s="143">
        <f t="shared" si="33"/>
        <v>2.1605163674209109E-3</v>
      </c>
      <c r="I470" s="68"/>
      <c r="J470" s="68">
        <v>2.8000000000000001E-2</v>
      </c>
    </row>
    <row r="471" spans="1:10" x14ac:dyDescent="0.3">
      <c r="A471" s="146">
        <v>41875</v>
      </c>
      <c r="B471" s="68">
        <v>4.8600000000000003</v>
      </c>
      <c r="C471" s="147">
        <v>2003.37</v>
      </c>
      <c r="D471" s="91">
        <f t="shared" si="30"/>
        <v>1.8867924528302105E-2</v>
      </c>
      <c r="E471" s="91">
        <f t="shared" si="30"/>
        <v>7.5286662643330171E-3</v>
      </c>
      <c r="F471" s="148">
        <f t="shared" si="31"/>
        <v>5.2083333333333332E-6</v>
      </c>
      <c r="G471" s="143">
        <f t="shared" si="32"/>
        <v>1.8862716194968772E-2</v>
      </c>
      <c r="H471" s="143">
        <f t="shared" si="33"/>
        <v>7.5234579309996835E-3</v>
      </c>
      <c r="I471" s="68"/>
      <c r="J471" s="68">
        <v>2.5000000000000001E-2</v>
      </c>
    </row>
    <row r="472" spans="1:10" x14ac:dyDescent="0.3">
      <c r="A472" s="146">
        <v>41868</v>
      </c>
      <c r="B472" s="68">
        <v>4.7699999999999996</v>
      </c>
      <c r="C472" s="147">
        <v>1988.4</v>
      </c>
      <c r="D472" s="91">
        <f t="shared" si="30"/>
        <v>2.1008403361344463E-3</v>
      </c>
      <c r="E472" s="91">
        <f t="shared" si="30"/>
        <v>1.7053185068488963E-2</v>
      </c>
      <c r="F472" s="148">
        <f t="shared" si="31"/>
        <v>4.7916666666666668E-6</v>
      </c>
      <c r="G472" s="143">
        <f t="shared" si="32"/>
        <v>2.0960486694677795E-3</v>
      </c>
      <c r="H472" s="143">
        <f t="shared" si="33"/>
        <v>1.7048393401822296E-2</v>
      </c>
      <c r="I472" s="68"/>
      <c r="J472" s="68">
        <v>2.3E-2</v>
      </c>
    </row>
    <row r="473" spans="1:10" x14ac:dyDescent="0.3">
      <c r="A473" s="146">
        <v>41861</v>
      </c>
      <c r="B473" s="68">
        <v>4.76</v>
      </c>
      <c r="C473" s="147">
        <v>1955.06</v>
      </c>
      <c r="D473" s="91">
        <f t="shared" si="30"/>
        <v>2.1052631578946102E-3</v>
      </c>
      <c r="E473" s="91">
        <f t="shared" si="30"/>
        <v>1.2150611672249401E-2</v>
      </c>
      <c r="F473" s="148">
        <f t="shared" si="31"/>
        <v>5.833333333333334E-6</v>
      </c>
      <c r="G473" s="143">
        <f t="shared" si="32"/>
        <v>2.0994298245612768E-3</v>
      </c>
      <c r="H473" s="143">
        <f t="shared" si="33"/>
        <v>1.2144778338916067E-2</v>
      </c>
      <c r="I473" s="68"/>
      <c r="J473" s="68">
        <v>2.8000000000000001E-2</v>
      </c>
    </row>
    <row r="474" spans="1:10" x14ac:dyDescent="0.3">
      <c r="A474" s="146">
        <v>41854</v>
      </c>
      <c r="B474" s="68">
        <v>4.75</v>
      </c>
      <c r="C474" s="147">
        <v>1931.59</v>
      </c>
      <c r="D474" s="91">
        <f t="shared" si="30"/>
        <v>7.4660633484162853E-2</v>
      </c>
      <c r="E474" s="91">
        <f t="shared" si="30"/>
        <v>3.3451938809963E-3</v>
      </c>
      <c r="F474" s="148">
        <f t="shared" si="31"/>
        <v>5.2083333333333332E-6</v>
      </c>
      <c r="G474" s="143">
        <f t="shared" si="32"/>
        <v>7.4655425150829513E-2</v>
      </c>
      <c r="H474" s="143">
        <f t="shared" si="33"/>
        <v>3.3399855476629668E-3</v>
      </c>
      <c r="I474" s="68"/>
      <c r="J474" s="68">
        <v>2.5000000000000001E-2</v>
      </c>
    </row>
    <row r="475" spans="1:10" x14ac:dyDescent="0.3">
      <c r="A475" s="146">
        <v>41847</v>
      </c>
      <c r="B475" s="68">
        <v>4.42</v>
      </c>
      <c r="C475" s="147">
        <v>1925.15</v>
      </c>
      <c r="D475" s="91">
        <f t="shared" si="30"/>
        <v>-6.741573033707926E-3</v>
      </c>
      <c r="E475" s="91">
        <f t="shared" si="30"/>
        <v>-2.688617730016063E-2</v>
      </c>
      <c r="F475" s="148">
        <f t="shared" si="31"/>
        <v>5.2083333333333332E-6</v>
      </c>
      <c r="G475" s="143">
        <f t="shared" si="32"/>
        <v>-6.7467813670412597E-3</v>
      </c>
      <c r="H475" s="143">
        <f t="shared" si="33"/>
        <v>-2.6891385633493962E-2</v>
      </c>
      <c r="I475" s="68"/>
      <c r="J475" s="68">
        <v>2.5000000000000001E-2</v>
      </c>
    </row>
    <row r="476" spans="1:10" x14ac:dyDescent="0.3">
      <c r="A476" s="146">
        <v>41840</v>
      </c>
      <c r="B476" s="68">
        <v>4.45</v>
      </c>
      <c r="C476" s="147">
        <v>1978.34</v>
      </c>
      <c r="D476" s="91">
        <f t="shared" si="30"/>
        <v>-3.4707158351410028E-2</v>
      </c>
      <c r="E476" s="91">
        <f t="shared" si="30"/>
        <v>6.0660593867112311E-5</v>
      </c>
      <c r="F476" s="148">
        <f t="shared" si="31"/>
        <v>6.2499999999999995E-6</v>
      </c>
      <c r="G476" s="143">
        <f t="shared" si="32"/>
        <v>-3.4713408351410027E-2</v>
      </c>
      <c r="H476" s="143">
        <f t="shared" si="33"/>
        <v>5.4410593867112308E-5</v>
      </c>
      <c r="I476" s="68"/>
      <c r="J476" s="68">
        <v>0.03</v>
      </c>
    </row>
    <row r="477" spans="1:10" x14ac:dyDescent="0.3">
      <c r="A477" s="146">
        <v>41833</v>
      </c>
      <c r="B477" s="68">
        <v>4.6100000000000003</v>
      </c>
      <c r="C477" s="147">
        <v>1978.22</v>
      </c>
      <c r="D477" s="91">
        <f t="shared" si="30"/>
        <v>-3.1512605042016695E-2</v>
      </c>
      <c r="E477" s="91">
        <f t="shared" si="30"/>
        <v>5.4127680336659711E-3</v>
      </c>
      <c r="F477" s="148">
        <f t="shared" si="31"/>
        <v>3.1249999999999997E-6</v>
      </c>
      <c r="G477" s="143">
        <f t="shared" si="32"/>
        <v>-3.1515730042016694E-2</v>
      </c>
      <c r="H477" s="143">
        <f t="shared" si="33"/>
        <v>5.4096430336659715E-3</v>
      </c>
      <c r="I477" s="68"/>
      <c r="J477" s="68">
        <v>1.4999999999999999E-2</v>
      </c>
    </row>
    <row r="478" spans="1:10" x14ac:dyDescent="0.3">
      <c r="A478" s="146">
        <v>41826</v>
      </c>
      <c r="B478" s="68">
        <v>4.76</v>
      </c>
      <c r="C478" s="147">
        <v>1967.57</v>
      </c>
      <c r="D478" s="91">
        <f t="shared" si="30"/>
        <v>1.0615711252653925E-2</v>
      </c>
      <c r="E478" s="91">
        <f t="shared" si="30"/>
        <v>-9.0005238133613608E-3</v>
      </c>
      <c r="F478" s="148">
        <f t="shared" si="31"/>
        <v>4.1666666666666669E-6</v>
      </c>
      <c r="G478" s="143">
        <f t="shared" si="32"/>
        <v>1.0611544585987259E-2</v>
      </c>
      <c r="H478" s="143">
        <f t="shared" si="33"/>
        <v>-9.004690480028027E-3</v>
      </c>
      <c r="I478" s="68"/>
      <c r="J478" s="68">
        <v>0.02</v>
      </c>
    </row>
    <row r="479" spans="1:10" x14ac:dyDescent="0.3">
      <c r="A479" s="146">
        <v>41819</v>
      </c>
      <c r="B479" s="68">
        <v>4.71</v>
      </c>
      <c r="C479" s="147">
        <v>1985.44</v>
      </c>
      <c r="D479" s="91">
        <f t="shared" si="30"/>
        <v>2.6143790849673332E-2</v>
      </c>
      <c r="E479" s="91">
        <f t="shared" si="30"/>
        <v>1.2483681462140961E-2</v>
      </c>
      <c r="F479" s="148">
        <f t="shared" si="31"/>
        <v>2.0833333333333334E-6</v>
      </c>
      <c r="G479" s="143">
        <f t="shared" si="32"/>
        <v>2.6141707516339999E-2</v>
      </c>
      <c r="H479" s="143">
        <f t="shared" si="33"/>
        <v>1.2481598128807628E-2</v>
      </c>
      <c r="I479" s="68"/>
      <c r="J479" s="68">
        <v>0.01</v>
      </c>
    </row>
    <row r="480" spans="1:10" x14ac:dyDescent="0.3">
      <c r="A480" s="146">
        <v>41812</v>
      </c>
      <c r="B480" s="68">
        <v>4.59</v>
      </c>
      <c r="C480" s="147">
        <v>1960.96</v>
      </c>
      <c r="D480" s="91">
        <f t="shared" si="30"/>
        <v>-2.9598308668076223E-2</v>
      </c>
      <c r="E480" s="91">
        <f t="shared" si="30"/>
        <v>-9.7306495081173061E-4</v>
      </c>
      <c r="F480" s="148">
        <f t="shared" si="31"/>
        <v>5.833333333333334E-6</v>
      </c>
      <c r="G480" s="143">
        <f t="shared" si="32"/>
        <v>-2.9604142001409556E-2</v>
      </c>
      <c r="H480" s="143">
        <f t="shared" si="33"/>
        <v>-9.78898284145064E-4</v>
      </c>
      <c r="I480" s="68"/>
      <c r="J480" s="68">
        <v>2.8000000000000001E-2</v>
      </c>
    </row>
    <row r="481" spans="1:10" x14ac:dyDescent="0.3">
      <c r="A481" s="146">
        <v>41805</v>
      </c>
      <c r="B481" s="68">
        <v>4.7300000000000004</v>
      </c>
      <c r="C481" s="147">
        <v>1962.87</v>
      </c>
      <c r="D481" s="91">
        <f t="shared" si="30"/>
        <v>-3.0737704918032627E-2</v>
      </c>
      <c r="E481" s="91">
        <f t="shared" si="30"/>
        <v>1.3795347491942778E-2</v>
      </c>
      <c r="F481" s="148">
        <f t="shared" si="31"/>
        <v>3.7499999999999997E-6</v>
      </c>
      <c r="G481" s="143">
        <f t="shared" si="32"/>
        <v>-3.0741454918032627E-2</v>
      </c>
      <c r="H481" s="143">
        <f t="shared" si="33"/>
        <v>1.3791597491942777E-2</v>
      </c>
      <c r="I481" s="68"/>
      <c r="J481" s="68">
        <v>1.7999999999999999E-2</v>
      </c>
    </row>
    <row r="482" spans="1:10" x14ac:dyDescent="0.3">
      <c r="A482" s="146">
        <v>41798</v>
      </c>
      <c r="B482" s="68">
        <v>4.88</v>
      </c>
      <c r="C482" s="147">
        <v>1936.16</v>
      </c>
      <c r="D482" s="91">
        <f t="shared" si="30"/>
        <v>2.5210084033613578E-2</v>
      </c>
      <c r="E482" s="91">
        <f t="shared" si="30"/>
        <v>-6.8122127380170205E-3</v>
      </c>
      <c r="F482" s="148">
        <f t="shared" si="31"/>
        <v>7.2916666666666674E-6</v>
      </c>
      <c r="G482" s="143">
        <f t="shared" si="32"/>
        <v>2.5202792366946912E-2</v>
      </c>
      <c r="H482" s="143">
        <f t="shared" si="33"/>
        <v>-6.8195044046836873E-3</v>
      </c>
      <c r="I482" s="68"/>
      <c r="J482" s="68">
        <v>3.5000000000000003E-2</v>
      </c>
    </row>
    <row r="483" spans="1:10" x14ac:dyDescent="0.3">
      <c r="A483" s="146">
        <v>41791</v>
      </c>
      <c r="B483" s="68">
        <v>4.76</v>
      </c>
      <c r="C483" s="147">
        <v>1949.44</v>
      </c>
      <c r="D483" s="91">
        <f t="shared" si="30"/>
        <v>2.1052631578946102E-3</v>
      </c>
      <c r="E483" s="91">
        <f t="shared" si="30"/>
        <v>1.3448951688787014E-2</v>
      </c>
      <c r="F483" s="148">
        <f t="shared" si="31"/>
        <v>6.8750000000000002E-6</v>
      </c>
      <c r="G483" s="143">
        <f t="shared" si="32"/>
        <v>2.0983881578946102E-3</v>
      </c>
      <c r="H483" s="143">
        <f t="shared" si="33"/>
        <v>1.3442076688787014E-2</v>
      </c>
      <c r="I483" s="68"/>
      <c r="J483" s="68">
        <v>3.3000000000000002E-2</v>
      </c>
    </row>
    <row r="484" spans="1:10" x14ac:dyDescent="0.3">
      <c r="A484" s="146">
        <v>41784</v>
      </c>
      <c r="B484" s="68">
        <v>4.75</v>
      </c>
      <c r="C484" s="147">
        <v>1923.57</v>
      </c>
      <c r="D484" s="91">
        <f t="shared" si="30"/>
        <v>2.8138528138528018E-2</v>
      </c>
      <c r="E484" s="91">
        <f t="shared" si="30"/>
        <v>1.2122934128900864E-2</v>
      </c>
      <c r="F484" s="148">
        <f t="shared" si="31"/>
        <v>7.2916666666666674E-6</v>
      </c>
      <c r="G484" s="143">
        <f t="shared" si="32"/>
        <v>2.8131236471861353E-2</v>
      </c>
      <c r="H484" s="143">
        <f t="shared" si="33"/>
        <v>1.2115642462234198E-2</v>
      </c>
      <c r="I484" s="68"/>
      <c r="J484" s="68">
        <v>3.5000000000000003E-2</v>
      </c>
    </row>
    <row r="485" spans="1:10" x14ac:dyDescent="0.3">
      <c r="A485" s="146">
        <v>41777</v>
      </c>
      <c r="B485" s="68">
        <v>4.62</v>
      </c>
      <c r="C485" s="147">
        <v>1900.53</v>
      </c>
      <c r="D485" s="91">
        <f t="shared" si="30"/>
        <v>2.8953229398663627E-2</v>
      </c>
      <c r="E485" s="91">
        <f t="shared" si="30"/>
        <v>1.2072252457584698E-2</v>
      </c>
      <c r="F485" s="148">
        <f t="shared" si="31"/>
        <v>6.8750000000000002E-6</v>
      </c>
      <c r="G485" s="143">
        <f t="shared" si="32"/>
        <v>2.8946354398663627E-2</v>
      </c>
      <c r="H485" s="143">
        <f t="shared" si="33"/>
        <v>1.2065377457584698E-2</v>
      </c>
      <c r="I485" s="68"/>
      <c r="J485" s="68">
        <v>3.3000000000000002E-2</v>
      </c>
    </row>
    <row r="486" spans="1:10" x14ac:dyDescent="0.3">
      <c r="A486" s="146">
        <v>41770</v>
      </c>
      <c r="B486" s="68">
        <v>4.49</v>
      </c>
      <c r="C486" s="147">
        <v>1877.86</v>
      </c>
      <c r="D486" s="91">
        <f t="shared" si="30"/>
        <v>-4.4345898004433115E-3</v>
      </c>
      <c r="E486" s="91">
        <f t="shared" si="30"/>
        <v>-3.3005408628261623E-4</v>
      </c>
      <c r="F486" s="148">
        <f t="shared" si="31"/>
        <v>4.1666666666666669E-6</v>
      </c>
      <c r="G486" s="143">
        <f t="shared" si="32"/>
        <v>-4.4387564671099786E-3</v>
      </c>
      <c r="H486" s="143">
        <f t="shared" si="33"/>
        <v>-3.3422075294928287E-4</v>
      </c>
      <c r="I486" s="68"/>
      <c r="J486" s="68">
        <v>0.02</v>
      </c>
    </row>
    <row r="487" spans="1:10" x14ac:dyDescent="0.3">
      <c r="A487" s="146">
        <v>41763</v>
      </c>
      <c r="B487" s="68">
        <v>4.51</v>
      </c>
      <c r="C487" s="147">
        <v>1878.48</v>
      </c>
      <c r="D487" s="91">
        <f t="shared" si="30"/>
        <v>-2.1691973969631295E-2</v>
      </c>
      <c r="E487" s="91">
        <f t="shared" si="30"/>
        <v>-1.4140361695568204E-3</v>
      </c>
      <c r="F487" s="148">
        <f t="shared" si="31"/>
        <v>5.833333333333334E-6</v>
      </c>
      <c r="G487" s="143">
        <f t="shared" si="32"/>
        <v>-2.1697807302964629E-2</v>
      </c>
      <c r="H487" s="143">
        <f t="shared" si="33"/>
        <v>-1.4198695028901538E-3</v>
      </c>
      <c r="I487" s="68"/>
      <c r="J487" s="68">
        <v>2.8000000000000001E-2</v>
      </c>
    </row>
    <row r="488" spans="1:10" x14ac:dyDescent="0.3">
      <c r="A488" s="146">
        <v>41756</v>
      </c>
      <c r="B488" s="68">
        <v>4.6100000000000003</v>
      </c>
      <c r="C488" s="147">
        <v>1881.14</v>
      </c>
      <c r="D488" s="91">
        <f t="shared" si="30"/>
        <v>-1.4957264957264793E-2</v>
      </c>
      <c r="E488" s="91">
        <f t="shared" si="30"/>
        <v>9.5202318342815229E-3</v>
      </c>
      <c r="F488" s="148">
        <f t="shared" si="31"/>
        <v>4.7916666666666668E-6</v>
      </c>
      <c r="G488" s="143">
        <f t="shared" si="32"/>
        <v>-1.496205662393146E-2</v>
      </c>
      <c r="H488" s="143">
        <f t="shared" si="33"/>
        <v>9.515440167614856E-3</v>
      </c>
      <c r="I488" s="68"/>
      <c r="J488" s="68">
        <v>2.3E-2</v>
      </c>
    </row>
    <row r="489" spans="1:10" x14ac:dyDescent="0.3">
      <c r="A489" s="146">
        <v>41749</v>
      </c>
      <c r="B489" s="68">
        <v>4.68</v>
      </c>
      <c r="C489" s="147">
        <v>1863.4</v>
      </c>
      <c r="D489" s="91">
        <f t="shared" si="30"/>
        <v>8.6206896551723755E-3</v>
      </c>
      <c r="E489" s="91">
        <f t="shared" si="30"/>
        <v>-7.7754242968597342E-4</v>
      </c>
      <c r="F489" s="148">
        <f t="shared" si="31"/>
        <v>3.1249999999999997E-6</v>
      </c>
      <c r="G489" s="143">
        <f t="shared" si="32"/>
        <v>8.6175646551723759E-3</v>
      </c>
      <c r="H489" s="143">
        <f t="shared" si="33"/>
        <v>-7.8066742968597341E-4</v>
      </c>
      <c r="I489" s="68"/>
      <c r="J489" s="68">
        <v>1.4999999999999999E-2</v>
      </c>
    </row>
    <row r="490" spans="1:10" x14ac:dyDescent="0.3">
      <c r="A490" s="146">
        <v>41742</v>
      </c>
      <c r="B490" s="68">
        <v>4.6399999999999997</v>
      </c>
      <c r="C490" s="147">
        <v>1864.85</v>
      </c>
      <c r="D490" s="91">
        <f t="shared" si="30"/>
        <v>2.4282560706401668E-2</v>
      </c>
      <c r="E490" s="91">
        <f t="shared" si="30"/>
        <v>2.7075106433366747E-2</v>
      </c>
      <c r="F490" s="148">
        <f t="shared" si="31"/>
        <v>6.2499999999999995E-6</v>
      </c>
      <c r="G490" s="143">
        <f t="shared" si="32"/>
        <v>2.4276310706401669E-2</v>
      </c>
      <c r="H490" s="143">
        <f t="shared" si="33"/>
        <v>2.7068856433366748E-2</v>
      </c>
      <c r="I490" s="68"/>
      <c r="J490" s="68">
        <v>0.03</v>
      </c>
    </row>
    <row r="491" spans="1:10" x14ac:dyDescent="0.3">
      <c r="A491" s="146">
        <v>41735</v>
      </c>
      <c r="B491" s="68">
        <v>4.53</v>
      </c>
      <c r="C491" s="147">
        <v>1815.69</v>
      </c>
      <c r="D491" s="91">
        <f t="shared" si="30"/>
        <v>-2.2026431718060735E-3</v>
      </c>
      <c r="E491" s="91">
        <f t="shared" si="30"/>
        <v>-2.6486657480335962E-2</v>
      </c>
      <c r="F491" s="148">
        <f t="shared" si="31"/>
        <v>7.9166666666666665E-6</v>
      </c>
      <c r="G491" s="143">
        <f t="shared" si="32"/>
        <v>-2.21055983847274E-3</v>
      </c>
      <c r="H491" s="143">
        <f t="shared" si="33"/>
        <v>-2.6494574147002629E-2</v>
      </c>
      <c r="I491" s="68"/>
      <c r="J491" s="68">
        <v>3.7999999999999999E-2</v>
      </c>
    </row>
    <row r="492" spans="1:10" x14ac:dyDescent="0.3">
      <c r="A492" s="146">
        <v>41728</v>
      </c>
      <c r="B492" s="68">
        <v>4.54</v>
      </c>
      <c r="C492" s="147">
        <v>1865.09</v>
      </c>
      <c r="D492" s="91">
        <f t="shared" si="30"/>
        <v>1.5659955257270708E-2</v>
      </c>
      <c r="E492" s="91">
        <f t="shared" si="30"/>
        <v>4.0212745340812983E-3</v>
      </c>
      <c r="F492" s="148">
        <f t="shared" si="31"/>
        <v>5.2083333333333332E-6</v>
      </c>
      <c r="G492" s="143">
        <f t="shared" si="32"/>
        <v>1.5654746923937375E-2</v>
      </c>
      <c r="H492" s="143">
        <f t="shared" si="33"/>
        <v>4.0160662007479647E-3</v>
      </c>
      <c r="I492" s="68"/>
      <c r="J492" s="68">
        <v>2.5000000000000001E-2</v>
      </c>
    </row>
    <row r="493" spans="1:10" x14ac:dyDescent="0.3">
      <c r="A493" s="146">
        <v>41721</v>
      </c>
      <c r="B493" s="68">
        <v>4.47</v>
      </c>
      <c r="C493" s="147">
        <v>1857.62</v>
      </c>
      <c r="D493" s="91">
        <f t="shared" si="30"/>
        <v>-3.4557235421166288E-2</v>
      </c>
      <c r="E493" s="91">
        <f t="shared" si="30"/>
        <v>-4.7682317896406978E-3</v>
      </c>
      <c r="F493" s="148">
        <f t="shared" si="31"/>
        <v>8.5416666666666665E-6</v>
      </c>
      <c r="G493" s="143">
        <f t="shared" si="32"/>
        <v>-3.4565777087832955E-2</v>
      </c>
      <c r="H493" s="143">
        <f t="shared" si="33"/>
        <v>-4.7767734563073641E-3</v>
      </c>
      <c r="I493" s="68"/>
      <c r="J493" s="68">
        <v>4.1000000000000002E-2</v>
      </c>
    </row>
    <row r="494" spans="1:10" x14ac:dyDescent="0.3">
      <c r="A494" s="146">
        <v>41714</v>
      </c>
      <c r="B494" s="68">
        <v>4.63</v>
      </c>
      <c r="C494" s="147">
        <v>1866.52</v>
      </c>
      <c r="D494" s="91">
        <f t="shared" si="30"/>
        <v>3.811659192825112E-2</v>
      </c>
      <c r="E494" s="91">
        <f t="shared" si="30"/>
        <v>1.3790443912162553E-2</v>
      </c>
      <c r="F494" s="148">
        <f t="shared" si="31"/>
        <v>1.1041666666666666E-5</v>
      </c>
      <c r="G494" s="143">
        <f t="shared" si="32"/>
        <v>3.810555026158445E-2</v>
      </c>
      <c r="H494" s="143">
        <f t="shared" si="33"/>
        <v>1.3779402245495887E-2</v>
      </c>
      <c r="I494" s="68"/>
      <c r="J494" s="68">
        <v>5.2999999999999999E-2</v>
      </c>
    </row>
    <row r="495" spans="1:10" x14ac:dyDescent="0.3">
      <c r="A495" s="146">
        <v>41707</v>
      </c>
      <c r="B495" s="68">
        <v>4.46</v>
      </c>
      <c r="C495" s="147">
        <v>1841.13</v>
      </c>
      <c r="D495" s="91">
        <f t="shared" si="30"/>
        <v>-2.8322440087145906E-2</v>
      </c>
      <c r="E495" s="91">
        <f t="shared" si="30"/>
        <v>-1.9653468509722827E-2</v>
      </c>
      <c r="F495" s="148">
        <f t="shared" si="31"/>
        <v>1.1041666666666666E-5</v>
      </c>
      <c r="G495" s="143">
        <f t="shared" si="32"/>
        <v>-2.8333481753812572E-2</v>
      </c>
      <c r="H495" s="143">
        <f t="shared" si="33"/>
        <v>-1.9664510176389493E-2</v>
      </c>
      <c r="I495" s="68"/>
      <c r="J495" s="68">
        <v>5.2999999999999999E-2</v>
      </c>
    </row>
    <row r="496" spans="1:10" x14ac:dyDescent="0.3">
      <c r="A496" s="146">
        <v>41700</v>
      </c>
      <c r="B496" s="68">
        <v>4.59</v>
      </c>
      <c r="C496" s="147">
        <v>1878.04</v>
      </c>
      <c r="D496" s="91">
        <f t="shared" si="30"/>
        <v>0</v>
      </c>
      <c r="E496" s="91">
        <f t="shared" si="30"/>
        <v>9.997579929549083E-3</v>
      </c>
      <c r="F496" s="148">
        <f t="shared" si="31"/>
        <v>1.1041666666666666E-5</v>
      </c>
      <c r="G496" s="143">
        <f t="shared" si="32"/>
        <v>-1.1041666666666666E-5</v>
      </c>
      <c r="H496" s="143">
        <f t="shared" si="33"/>
        <v>9.9865382628824169E-3</v>
      </c>
      <c r="I496" s="68"/>
      <c r="J496" s="68">
        <v>5.2999999999999999E-2</v>
      </c>
    </row>
    <row r="497" spans="1:10" x14ac:dyDescent="0.3">
      <c r="A497" s="146">
        <v>41693</v>
      </c>
      <c r="B497" s="68">
        <v>4.59</v>
      </c>
      <c r="C497" s="147">
        <v>1859.45</v>
      </c>
      <c r="D497" s="91">
        <f t="shared" si="30"/>
        <v>-1.5021459227467893E-2</v>
      </c>
      <c r="E497" s="91">
        <f t="shared" si="30"/>
        <v>1.2634445200816913E-2</v>
      </c>
      <c r="F497" s="148">
        <f t="shared" si="31"/>
        <v>1.0624999999999999E-5</v>
      </c>
      <c r="G497" s="143">
        <f t="shared" si="32"/>
        <v>-1.5032084227467893E-2</v>
      </c>
      <c r="H497" s="143">
        <f t="shared" si="33"/>
        <v>1.2623820200816913E-2</v>
      </c>
      <c r="I497" s="68"/>
      <c r="J497" s="68">
        <v>5.0999999999999997E-2</v>
      </c>
    </row>
    <row r="498" spans="1:10" x14ac:dyDescent="0.3">
      <c r="A498" s="146">
        <v>41686</v>
      </c>
      <c r="B498" s="68">
        <v>4.66</v>
      </c>
      <c r="C498" s="147">
        <v>1836.25</v>
      </c>
      <c r="D498" s="91">
        <f t="shared" si="30"/>
        <v>4.0178571428571397E-2</v>
      </c>
      <c r="E498" s="91">
        <f t="shared" si="30"/>
        <v>-1.2944420574014792E-3</v>
      </c>
      <c r="F498" s="148">
        <f t="shared" si="31"/>
        <v>8.5416666666666665E-6</v>
      </c>
      <c r="G498" s="143">
        <f t="shared" si="32"/>
        <v>4.017002976190473E-2</v>
      </c>
      <c r="H498" s="143">
        <f t="shared" si="33"/>
        <v>-1.3029837240681459E-3</v>
      </c>
      <c r="I498" s="68"/>
      <c r="J498" s="68">
        <v>4.1000000000000002E-2</v>
      </c>
    </row>
    <row r="499" spans="1:10" x14ac:dyDescent="0.3">
      <c r="A499" s="146">
        <v>41679</v>
      </c>
      <c r="B499" s="68">
        <v>4.4800000000000004</v>
      </c>
      <c r="C499" s="147">
        <v>1838.63</v>
      </c>
      <c r="D499" s="91">
        <f t="shared" si="30"/>
        <v>0.12846347607052899</v>
      </c>
      <c r="E499" s="91">
        <f t="shared" si="30"/>
        <v>2.3155001057306057E-2</v>
      </c>
      <c r="F499" s="148">
        <f t="shared" si="31"/>
        <v>4.1666666666666669E-6</v>
      </c>
      <c r="G499" s="143">
        <f t="shared" si="32"/>
        <v>0.12845930940386233</v>
      </c>
      <c r="H499" s="143">
        <f t="shared" si="33"/>
        <v>2.3150834390639391E-2</v>
      </c>
      <c r="I499" s="68"/>
      <c r="J499" s="68">
        <v>0.02</v>
      </c>
    </row>
    <row r="500" spans="1:10" x14ac:dyDescent="0.3">
      <c r="A500" s="146">
        <v>41672</v>
      </c>
      <c r="B500" s="68">
        <v>3.97</v>
      </c>
      <c r="C500" s="147">
        <v>1797.02</v>
      </c>
      <c r="D500" s="91">
        <f t="shared" si="30"/>
        <v>1.2755102040816313E-2</v>
      </c>
      <c r="E500" s="91">
        <f t="shared" si="30"/>
        <v>8.0949629471724904E-3</v>
      </c>
      <c r="F500" s="148">
        <f t="shared" si="31"/>
        <v>1.7916666666666667E-5</v>
      </c>
      <c r="G500" s="143">
        <f t="shared" si="32"/>
        <v>1.2737185374149647E-2</v>
      </c>
      <c r="H500" s="143">
        <f t="shared" si="33"/>
        <v>8.0770462805058243E-3</v>
      </c>
      <c r="I500" s="68"/>
      <c r="J500" s="68">
        <v>8.5999999999999993E-2</v>
      </c>
    </row>
    <row r="501" spans="1:10" x14ac:dyDescent="0.3">
      <c r="A501" s="146">
        <v>41665</v>
      </c>
      <c r="B501" s="68">
        <v>3.92</v>
      </c>
      <c r="C501" s="147">
        <v>1782.59</v>
      </c>
      <c r="D501" s="91">
        <f t="shared" si="30"/>
        <v>7.7120822622107621E-3</v>
      </c>
      <c r="E501" s="91">
        <f t="shared" si="30"/>
        <v>-4.3009791709722744E-3</v>
      </c>
      <c r="F501" s="148">
        <f t="shared" si="31"/>
        <v>4.1666666666666669E-6</v>
      </c>
      <c r="G501" s="143">
        <f t="shared" si="32"/>
        <v>7.707915595544095E-3</v>
      </c>
      <c r="H501" s="143">
        <f t="shared" si="33"/>
        <v>-4.3051458376389415E-3</v>
      </c>
      <c r="I501" s="68"/>
      <c r="J501" s="68">
        <v>0.02</v>
      </c>
    </row>
    <row r="502" spans="1:10" x14ac:dyDescent="0.3">
      <c r="A502" s="146">
        <v>41658</v>
      </c>
      <c r="B502" s="68">
        <v>3.89</v>
      </c>
      <c r="C502" s="147">
        <v>1790.29</v>
      </c>
      <c r="D502" s="91">
        <f t="shared" si="30"/>
        <v>-2.7499999999999969E-2</v>
      </c>
      <c r="E502" s="91">
        <f t="shared" si="30"/>
        <v>-2.6328384184478248E-2</v>
      </c>
      <c r="F502" s="148">
        <f t="shared" si="31"/>
        <v>9.5833333333333336E-6</v>
      </c>
      <c r="G502" s="143">
        <f t="shared" si="32"/>
        <v>-2.7509583333333303E-2</v>
      </c>
      <c r="H502" s="143">
        <f t="shared" si="33"/>
        <v>-2.6337967517811582E-2</v>
      </c>
      <c r="I502" s="68"/>
      <c r="J502" s="68">
        <v>4.5999999999999999E-2</v>
      </c>
    </row>
    <row r="503" spans="1:10" x14ac:dyDescent="0.3">
      <c r="A503" s="146">
        <v>41651</v>
      </c>
      <c r="B503" s="68">
        <v>4</v>
      </c>
      <c r="C503" s="147">
        <v>1838.7</v>
      </c>
      <c r="D503" s="91">
        <f t="shared" si="30"/>
        <v>1.7811704834605591E-2</v>
      </c>
      <c r="E503" s="91">
        <f t="shared" si="30"/>
        <v>-1.9919994355096504E-3</v>
      </c>
      <c r="F503" s="148">
        <f t="shared" si="31"/>
        <v>7.2916666666666674E-6</v>
      </c>
      <c r="G503" s="143">
        <f t="shared" si="32"/>
        <v>1.7804413167938925E-2</v>
      </c>
      <c r="H503" s="143">
        <f t="shared" si="33"/>
        <v>-1.9992911021763171E-3</v>
      </c>
      <c r="I503" s="68"/>
      <c r="J503" s="68">
        <v>3.5000000000000003E-2</v>
      </c>
    </row>
    <row r="504" spans="1:10" x14ac:dyDescent="0.3">
      <c r="A504" s="146">
        <v>41644</v>
      </c>
      <c r="B504" s="68">
        <v>3.93</v>
      </c>
      <c r="C504" s="147">
        <v>1842.37</v>
      </c>
      <c r="D504" s="91">
        <f t="shared" si="30"/>
        <v>2.5510204081633514E-3</v>
      </c>
      <c r="E504" s="91">
        <f t="shared" si="30"/>
        <v>6.0064323430000233E-3</v>
      </c>
      <c r="F504" s="148">
        <f t="shared" si="31"/>
        <v>8.5416666666666665E-6</v>
      </c>
      <c r="G504" s="143">
        <f t="shared" si="32"/>
        <v>2.5424787414966847E-3</v>
      </c>
      <c r="H504" s="143">
        <f t="shared" si="33"/>
        <v>5.997890676333357E-3</v>
      </c>
      <c r="I504" s="68"/>
      <c r="J504" s="68">
        <v>4.1000000000000002E-2</v>
      </c>
    </row>
    <row r="505" spans="1:10" x14ac:dyDescent="0.3">
      <c r="A505" s="146">
        <v>41637</v>
      </c>
      <c r="B505" s="68">
        <v>3.92</v>
      </c>
      <c r="C505" s="147">
        <v>1831.37</v>
      </c>
      <c r="D505" s="91">
        <f t="shared" si="30"/>
        <v>-5.0761421319797106E-3</v>
      </c>
      <c r="E505" s="91">
        <f t="shared" si="30"/>
        <v>-5.446942543716804E-3</v>
      </c>
      <c r="F505" s="148">
        <f t="shared" si="31"/>
        <v>1.4375000000000002E-5</v>
      </c>
      <c r="G505" s="143">
        <f t="shared" si="32"/>
        <v>-5.0905171319797103E-3</v>
      </c>
      <c r="H505" s="143">
        <f t="shared" si="33"/>
        <v>-5.4613175437168036E-3</v>
      </c>
      <c r="I505" s="68"/>
      <c r="J505" s="68">
        <v>6.9000000000000006E-2</v>
      </c>
    </row>
    <row r="506" spans="1:10" x14ac:dyDescent="0.3">
      <c r="A506" s="146">
        <v>41630</v>
      </c>
      <c r="B506" s="68">
        <v>3.94</v>
      </c>
      <c r="C506" s="147">
        <v>1841.4</v>
      </c>
      <c r="D506" s="91">
        <f t="shared" si="30"/>
        <v>5.1020408163264808E-3</v>
      </c>
      <c r="E506" s="91">
        <f t="shared" si="30"/>
        <v>1.2693035329315094E-2</v>
      </c>
      <c r="F506" s="148">
        <f t="shared" si="31"/>
        <v>1.375E-5</v>
      </c>
      <c r="G506" s="143">
        <f t="shared" si="32"/>
        <v>5.0882908163264809E-3</v>
      </c>
      <c r="H506" s="143">
        <f t="shared" si="33"/>
        <v>1.2679285329315094E-2</v>
      </c>
      <c r="I506" s="68"/>
      <c r="J506" s="68">
        <v>6.6000000000000003E-2</v>
      </c>
    </row>
    <row r="507" spans="1:10" x14ac:dyDescent="0.3">
      <c r="A507" s="146">
        <v>41623</v>
      </c>
      <c r="B507" s="68">
        <v>3.92</v>
      </c>
      <c r="C507" s="147">
        <v>1818.32</v>
      </c>
      <c r="D507" s="91">
        <f t="shared" si="30"/>
        <v>4.5333333333333226E-2</v>
      </c>
      <c r="E507" s="91">
        <f t="shared" si="30"/>
        <v>2.4220985512471094E-2</v>
      </c>
      <c r="F507" s="148">
        <f t="shared" si="31"/>
        <v>1.375E-5</v>
      </c>
      <c r="G507" s="143">
        <f t="shared" si="32"/>
        <v>4.5319583333333226E-2</v>
      </c>
      <c r="H507" s="143">
        <f t="shared" si="33"/>
        <v>2.4207235512471094E-2</v>
      </c>
      <c r="I507" s="68"/>
      <c r="J507" s="68">
        <v>6.6000000000000003E-2</v>
      </c>
    </row>
    <row r="508" spans="1:10" x14ac:dyDescent="0.3">
      <c r="A508" s="146">
        <v>41616</v>
      </c>
      <c r="B508" s="68">
        <v>3.75</v>
      </c>
      <c r="C508" s="147">
        <v>1775.32</v>
      </c>
      <c r="D508" s="91">
        <f t="shared" si="30"/>
        <v>-3.1007751937984551E-2</v>
      </c>
      <c r="E508" s="91">
        <f t="shared" si="30"/>
        <v>-1.6492252463866097E-2</v>
      </c>
      <c r="F508" s="148">
        <f t="shared" si="31"/>
        <v>1.375E-5</v>
      </c>
      <c r="G508" s="143">
        <f t="shared" si="32"/>
        <v>-3.1021501937984551E-2</v>
      </c>
      <c r="H508" s="143">
        <f t="shared" si="33"/>
        <v>-1.6506002463866097E-2</v>
      </c>
      <c r="I508" s="68"/>
      <c r="J508" s="68">
        <v>6.6000000000000003E-2</v>
      </c>
    </row>
    <row r="509" spans="1:10" x14ac:dyDescent="0.3">
      <c r="A509" s="146">
        <v>41609</v>
      </c>
      <c r="B509" s="68">
        <v>3.87</v>
      </c>
      <c r="C509" s="147">
        <v>1805.09</v>
      </c>
      <c r="D509" s="91">
        <f t="shared" si="30"/>
        <v>-7.692307692307665E-3</v>
      </c>
      <c r="E509" s="91">
        <f t="shared" si="30"/>
        <v>-3.9871304290040044E-4</v>
      </c>
      <c r="F509" s="148">
        <f t="shared" si="31"/>
        <v>1.2708333333333333E-5</v>
      </c>
      <c r="G509" s="143">
        <f t="shared" si="32"/>
        <v>-7.7050160256409983E-3</v>
      </c>
      <c r="H509" s="143">
        <f t="shared" si="33"/>
        <v>-4.1142137623373376E-4</v>
      </c>
      <c r="I509" s="68"/>
      <c r="J509" s="68">
        <v>6.0999999999999999E-2</v>
      </c>
    </row>
    <row r="510" spans="1:10" x14ac:dyDescent="0.3">
      <c r="A510" s="146">
        <v>41602</v>
      </c>
      <c r="B510" s="68">
        <v>3.9</v>
      </c>
      <c r="C510" s="147">
        <v>1805.81</v>
      </c>
      <c r="D510" s="91">
        <f t="shared" si="30"/>
        <v>2.9023746701847042E-2</v>
      </c>
      <c r="E510" s="91">
        <f t="shared" si="30"/>
        <v>5.8179480928211014E-4</v>
      </c>
      <c r="F510" s="148">
        <f t="shared" si="31"/>
        <v>1.2708333333333333E-5</v>
      </c>
      <c r="G510" s="143">
        <f t="shared" si="32"/>
        <v>2.9011038368513709E-2</v>
      </c>
      <c r="H510" s="143">
        <f t="shared" si="33"/>
        <v>5.6908647594877682E-4</v>
      </c>
      <c r="I510" s="68"/>
      <c r="J510" s="68">
        <v>6.0999999999999999E-2</v>
      </c>
    </row>
    <row r="511" spans="1:10" x14ac:dyDescent="0.3">
      <c r="A511" s="146">
        <v>41595</v>
      </c>
      <c r="B511" s="68">
        <v>3.79</v>
      </c>
      <c r="C511" s="147">
        <v>1804.76</v>
      </c>
      <c r="D511" s="91">
        <f t="shared" si="30"/>
        <v>-6.1881188118811936E-2</v>
      </c>
      <c r="E511" s="91">
        <f t="shared" si="30"/>
        <v>3.6592554694190316E-3</v>
      </c>
      <c r="F511" s="148">
        <f t="shared" si="31"/>
        <v>1.5833333333333333E-5</v>
      </c>
      <c r="G511" s="143">
        <f t="shared" si="32"/>
        <v>-6.1897021452145269E-2</v>
      </c>
      <c r="H511" s="143">
        <f t="shared" si="33"/>
        <v>3.6434221360856982E-3</v>
      </c>
      <c r="I511" s="68"/>
      <c r="J511" s="68">
        <v>7.5999999999999998E-2</v>
      </c>
    </row>
    <row r="512" spans="1:10" x14ac:dyDescent="0.3">
      <c r="A512" s="146">
        <v>41588</v>
      </c>
      <c r="B512" s="68">
        <v>4.04</v>
      </c>
      <c r="C512" s="147">
        <v>1798.18</v>
      </c>
      <c r="D512" s="91">
        <f t="shared" si="30"/>
        <v>3.8560411311054033E-2</v>
      </c>
      <c r="E512" s="91">
        <f t="shared" si="30"/>
        <v>1.5570904942364683E-2</v>
      </c>
      <c r="F512" s="148">
        <f t="shared" si="31"/>
        <v>1.6458333333333335E-5</v>
      </c>
      <c r="G512" s="143">
        <f t="shared" si="32"/>
        <v>3.8543952977720702E-2</v>
      </c>
      <c r="H512" s="143">
        <f t="shared" si="33"/>
        <v>1.5554446609031349E-2</v>
      </c>
      <c r="I512" s="68"/>
      <c r="J512" s="68">
        <v>7.9000000000000001E-2</v>
      </c>
    </row>
    <row r="513" spans="1:10" x14ac:dyDescent="0.3">
      <c r="A513" s="146">
        <v>41581</v>
      </c>
      <c r="B513" s="68">
        <v>3.89</v>
      </c>
      <c r="C513" s="147">
        <v>1770.61</v>
      </c>
      <c r="D513" s="91">
        <f t="shared" si="30"/>
        <v>2.09973753280841E-2</v>
      </c>
      <c r="E513" s="91">
        <f t="shared" si="30"/>
        <v>5.0918462341906778E-3</v>
      </c>
      <c r="F513" s="148">
        <f t="shared" si="31"/>
        <v>1.2708333333333333E-5</v>
      </c>
      <c r="G513" s="143">
        <f t="shared" si="32"/>
        <v>2.0984666994750767E-2</v>
      </c>
      <c r="H513" s="143">
        <f t="shared" si="33"/>
        <v>5.0791379008573445E-3</v>
      </c>
      <c r="I513" s="68"/>
      <c r="J513" s="68">
        <v>6.0999999999999999E-2</v>
      </c>
    </row>
    <row r="514" spans="1:10" x14ac:dyDescent="0.3">
      <c r="A514" s="146">
        <v>41574</v>
      </c>
      <c r="B514" s="68">
        <v>3.81</v>
      </c>
      <c r="C514" s="147">
        <v>1761.64</v>
      </c>
      <c r="D514" s="91">
        <f t="shared" si="30"/>
        <v>0</v>
      </c>
      <c r="E514" s="91">
        <f t="shared" si="30"/>
        <v>1.0626388675794018E-3</v>
      </c>
      <c r="F514" s="148">
        <f t="shared" si="31"/>
        <v>8.5416666666666665E-6</v>
      </c>
      <c r="G514" s="143">
        <f t="shared" si="32"/>
        <v>-8.5416666666666665E-6</v>
      </c>
      <c r="H514" s="143">
        <f t="shared" si="33"/>
        <v>1.0540972009127352E-3</v>
      </c>
      <c r="I514" s="68"/>
      <c r="J514" s="68">
        <v>4.1000000000000002E-2</v>
      </c>
    </row>
    <row r="515" spans="1:10" x14ac:dyDescent="0.3">
      <c r="A515" s="146">
        <v>41567</v>
      </c>
      <c r="B515" s="68">
        <v>3.81</v>
      </c>
      <c r="C515" s="147">
        <v>1759.77</v>
      </c>
      <c r="D515" s="91">
        <f t="shared" ref="D515:E522" si="34">B515/B516-1</f>
        <v>-3.5443037974683622E-2</v>
      </c>
      <c r="E515" s="91">
        <f t="shared" si="34"/>
        <v>8.7532244196044662E-3</v>
      </c>
      <c r="F515" s="148">
        <f t="shared" ref="F515:F522" si="35">J515/100/12/4</f>
        <v>7.2916666666666674E-6</v>
      </c>
      <c r="G515" s="143">
        <f t="shared" ref="G515:G522" si="36">D515-F515</f>
        <v>-3.5450329641350288E-2</v>
      </c>
      <c r="H515" s="143">
        <f t="shared" ref="H515:H522" si="37">E515-F515</f>
        <v>8.7459327529378003E-3</v>
      </c>
      <c r="I515" s="68"/>
      <c r="J515" s="68">
        <v>3.5000000000000003E-2</v>
      </c>
    </row>
    <row r="516" spans="1:10" x14ac:dyDescent="0.3">
      <c r="A516" s="146">
        <v>41560</v>
      </c>
      <c r="B516" s="68">
        <v>3.95</v>
      </c>
      <c r="C516" s="147">
        <v>1744.5</v>
      </c>
      <c r="D516" s="91">
        <f t="shared" si="34"/>
        <v>3.6745406824147064E-2</v>
      </c>
      <c r="E516" s="91">
        <f t="shared" si="34"/>
        <v>2.4248473461718989E-2</v>
      </c>
      <c r="F516" s="148">
        <f t="shared" si="35"/>
        <v>6.2499999999999995E-6</v>
      </c>
      <c r="G516" s="143">
        <f t="shared" si="36"/>
        <v>3.6739156824147065E-2</v>
      </c>
      <c r="H516" s="143">
        <f t="shared" si="37"/>
        <v>2.424222346171899E-2</v>
      </c>
      <c r="I516" s="68"/>
      <c r="J516" s="68">
        <v>0.03</v>
      </c>
    </row>
    <row r="517" spans="1:10" x14ac:dyDescent="0.3">
      <c r="A517" s="146">
        <v>41553</v>
      </c>
      <c r="B517" s="68">
        <v>3.81</v>
      </c>
      <c r="C517" s="147">
        <v>1703.2</v>
      </c>
      <c r="D517" s="91">
        <f t="shared" si="34"/>
        <v>-2.3076923076922995E-2</v>
      </c>
      <c r="E517" s="91">
        <f t="shared" si="34"/>
        <v>7.5125702454894583E-3</v>
      </c>
      <c r="F517" s="148">
        <f t="shared" si="35"/>
        <v>1.4166666666666668E-5</v>
      </c>
      <c r="G517" s="143">
        <f t="shared" si="36"/>
        <v>-2.3091089743589661E-2</v>
      </c>
      <c r="H517" s="143">
        <f t="shared" si="37"/>
        <v>7.4984035788227916E-3</v>
      </c>
      <c r="I517" s="68"/>
      <c r="J517" s="68">
        <v>6.8000000000000005E-2</v>
      </c>
    </row>
    <row r="518" spans="1:10" x14ac:dyDescent="0.3">
      <c r="A518" s="146">
        <v>41546</v>
      </c>
      <c r="B518" s="68">
        <v>3.9</v>
      </c>
      <c r="C518" s="147">
        <v>1690.5</v>
      </c>
      <c r="D518" s="91">
        <f t="shared" si="34"/>
        <v>0</v>
      </c>
      <c r="E518" s="91">
        <f t="shared" si="34"/>
        <v>-7.388798581350331E-4</v>
      </c>
      <c r="F518" s="148">
        <f t="shared" si="35"/>
        <v>5.833333333333334E-6</v>
      </c>
      <c r="G518" s="143">
        <f t="shared" si="36"/>
        <v>-5.833333333333334E-6</v>
      </c>
      <c r="H518" s="143">
        <f t="shared" si="37"/>
        <v>-7.4471319146836648E-4</v>
      </c>
      <c r="I518" s="68"/>
      <c r="J518" s="68">
        <v>2.8000000000000001E-2</v>
      </c>
    </row>
    <row r="519" spans="1:10" x14ac:dyDescent="0.3">
      <c r="A519" s="146">
        <v>41539</v>
      </c>
      <c r="B519" s="68">
        <v>3.9</v>
      </c>
      <c r="C519" s="147">
        <v>1691.75</v>
      </c>
      <c r="D519" s="91">
        <f t="shared" si="34"/>
        <v>-1.2658227848101333E-2</v>
      </c>
      <c r="E519" s="91">
        <f t="shared" si="34"/>
        <v>-1.0620442011567865E-2</v>
      </c>
      <c r="F519" s="148">
        <f t="shared" si="35"/>
        <v>4.1666666666666669E-6</v>
      </c>
      <c r="G519" s="143">
        <f t="shared" si="36"/>
        <v>-1.2662394514767999E-2</v>
      </c>
      <c r="H519" s="143">
        <f t="shared" si="37"/>
        <v>-1.0624608678234532E-2</v>
      </c>
      <c r="I519" s="68"/>
      <c r="J519" s="68">
        <v>0.02</v>
      </c>
    </row>
    <row r="520" spans="1:10" x14ac:dyDescent="0.3">
      <c r="A520" s="146">
        <v>41532</v>
      </c>
      <c r="B520" s="68">
        <v>3.95</v>
      </c>
      <c r="C520" s="147">
        <v>1709.91</v>
      </c>
      <c r="D520" s="91">
        <f t="shared" si="34"/>
        <v>0</v>
      </c>
      <c r="E520" s="91">
        <f t="shared" si="34"/>
        <v>1.2985858920965265E-2</v>
      </c>
      <c r="F520" s="148">
        <f t="shared" si="35"/>
        <v>3.1249999999999997E-6</v>
      </c>
      <c r="G520" s="143">
        <f t="shared" si="36"/>
        <v>-3.1249999999999997E-6</v>
      </c>
      <c r="H520" s="143">
        <f t="shared" si="37"/>
        <v>1.2982733920965266E-2</v>
      </c>
      <c r="I520" s="68"/>
      <c r="J520" s="68">
        <v>1.4999999999999999E-2</v>
      </c>
    </row>
    <row r="521" spans="1:10" x14ac:dyDescent="0.3">
      <c r="A521" s="146">
        <v>41525</v>
      </c>
      <c r="B521" s="68">
        <v>3.95</v>
      </c>
      <c r="C521" s="147">
        <v>1687.99</v>
      </c>
      <c r="D521" s="91">
        <f t="shared" si="34"/>
        <v>6.1827956989247257E-2</v>
      </c>
      <c r="E521" s="91">
        <f t="shared" si="34"/>
        <v>1.9828778916969325E-2</v>
      </c>
      <c r="F521" s="148">
        <f t="shared" si="35"/>
        <v>3.7499999999999997E-6</v>
      </c>
      <c r="G521" s="143">
        <f t="shared" si="36"/>
        <v>6.182420698924726E-2</v>
      </c>
      <c r="H521" s="143">
        <f t="shared" si="37"/>
        <v>1.9825028916969325E-2</v>
      </c>
      <c r="I521" s="68"/>
      <c r="J521" s="68">
        <v>1.7999999999999999E-2</v>
      </c>
    </row>
    <row r="522" spans="1:10" x14ac:dyDescent="0.3">
      <c r="A522" s="146">
        <v>41518</v>
      </c>
      <c r="B522" s="68">
        <v>3.72</v>
      </c>
      <c r="C522" s="147">
        <v>1655.17</v>
      </c>
      <c r="D522" s="91">
        <f t="shared" si="34"/>
        <v>8.1300813008131634E-3</v>
      </c>
      <c r="E522" s="91">
        <f t="shared" si="34"/>
        <v>1.359486089762818E-2</v>
      </c>
      <c r="F522" s="148">
        <f t="shared" si="35"/>
        <v>4.1666666666666669E-6</v>
      </c>
      <c r="G522" s="143">
        <f t="shared" si="36"/>
        <v>8.1259146341464972E-3</v>
      </c>
      <c r="H522" s="143">
        <f t="shared" si="37"/>
        <v>1.3590694230961514E-2</v>
      </c>
      <c r="I522" s="68"/>
      <c r="J522" s="68">
        <v>0.02</v>
      </c>
    </row>
    <row r="523" spans="1:10" x14ac:dyDescent="0.3">
      <c r="A523" s="146">
        <v>41511</v>
      </c>
      <c r="B523" s="68">
        <v>3.69</v>
      </c>
      <c r="C523" s="147">
        <v>1632.97</v>
      </c>
      <c r="D523" s="91"/>
      <c r="E523" s="91"/>
      <c r="F523" s="149"/>
      <c r="G523" s="143"/>
      <c r="H523" s="143"/>
      <c r="I523" s="68"/>
      <c r="J523" s="68">
        <v>2.5000000000000001E-2</v>
      </c>
    </row>
  </sheetData>
  <phoneticPr fontId="1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13C5-5EF7-4C3A-9EA5-9CE6809DD283}">
  <dimension ref="A1:U523"/>
  <sheetViews>
    <sheetView zoomScale="85" zoomScaleNormal="85" workbookViewId="0">
      <selection activeCell="R29" sqref="R29"/>
    </sheetView>
  </sheetViews>
  <sheetFormatPr defaultRowHeight="14.5" x14ac:dyDescent="0.35"/>
  <cols>
    <col min="1" max="9" width="16.1796875" style="22" customWidth="1"/>
    <col min="10" max="10" width="22.453125" style="22" customWidth="1"/>
    <col min="17" max="20" width="22.1796875" customWidth="1"/>
  </cols>
  <sheetData>
    <row r="1" spans="1:15" x14ac:dyDescent="0.35">
      <c r="A1" s="14" t="s">
        <v>18</v>
      </c>
      <c r="B1" s="14" t="s">
        <v>39</v>
      </c>
      <c r="C1" s="14" t="s">
        <v>19</v>
      </c>
      <c r="D1" s="14" t="s">
        <v>40</v>
      </c>
      <c r="E1" s="15" t="s">
        <v>23</v>
      </c>
      <c r="F1" s="15" t="s">
        <v>21</v>
      </c>
      <c r="G1" s="15" t="s">
        <v>41</v>
      </c>
      <c r="H1" s="15" t="s">
        <v>22</v>
      </c>
      <c r="I1" s="15" t="s">
        <v>20</v>
      </c>
      <c r="J1" s="15" t="s">
        <v>38</v>
      </c>
    </row>
    <row r="2" spans="1:15" x14ac:dyDescent="0.35">
      <c r="A2" s="16">
        <v>45158</v>
      </c>
      <c r="B2" s="17">
        <v>238.59</v>
      </c>
      <c r="C2" s="18">
        <v>4405.71</v>
      </c>
      <c r="D2" s="19">
        <f>B2/B3-1</f>
        <v>0.10719754977029083</v>
      </c>
      <c r="E2" s="19">
        <f t="shared" ref="E2:E65" si="0">C2/C3-1</f>
        <v>8.2385329918919226E-3</v>
      </c>
      <c r="F2" s="36">
        <f>J2/100/12/4</f>
        <v>1.1427083333333335E-3</v>
      </c>
      <c r="G2" s="24">
        <f>D2-F2</f>
        <v>0.10605484143695749</v>
      </c>
      <c r="H2" s="21">
        <f>E2-F2</f>
        <v>7.0958246585585893E-3</v>
      </c>
      <c r="I2" s="21">
        <f>SLOPE(G2:G522,H2:H522)</f>
        <v>1.6790830551013618</v>
      </c>
      <c r="J2" s="17">
        <v>5.4850000000000003</v>
      </c>
    </row>
    <row r="3" spans="1:15" x14ac:dyDescent="0.35">
      <c r="A3" s="16">
        <v>45151</v>
      </c>
      <c r="B3" s="17">
        <v>215.49</v>
      </c>
      <c r="C3" s="18">
        <v>4369.71</v>
      </c>
      <c r="D3" s="19">
        <f t="shared" ref="D3:E66" si="1">B3/B4-1</f>
        <v>-0.11193076447558215</v>
      </c>
      <c r="E3" s="19">
        <f t="shared" si="0"/>
        <v>-2.1133275836964227E-2</v>
      </c>
      <c r="F3" s="36">
        <f t="shared" ref="F3:F66" si="2">J3/100/12/4</f>
        <v>1.1343750000000002E-3</v>
      </c>
      <c r="G3" s="24">
        <f t="shared" ref="G3:G66" si="3">D3-F3</f>
        <v>-0.11306513947558215</v>
      </c>
      <c r="H3" s="21">
        <f t="shared" ref="H3:H66" si="4">E3-F3</f>
        <v>-2.2267650836964227E-2</v>
      </c>
      <c r="I3" s="17"/>
      <c r="J3" s="17">
        <v>5.4450000000000003</v>
      </c>
    </row>
    <row r="4" spans="1:15" x14ac:dyDescent="0.35">
      <c r="A4" s="16">
        <v>45144</v>
      </c>
      <c r="B4" s="17">
        <v>242.65</v>
      </c>
      <c r="C4" s="18">
        <v>4464.05</v>
      </c>
      <c r="D4" s="19">
        <f t="shared" si="1"/>
        <v>-4.4158197431655277E-2</v>
      </c>
      <c r="E4" s="19">
        <f t="shared" si="0"/>
        <v>-3.1219085178079142E-3</v>
      </c>
      <c r="F4" s="36">
        <f t="shared" si="2"/>
        <v>1.1316666666666669E-3</v>
      </c>
      <c r="G4" s="24">
        <f t="shared" si="3"/>
        <v>-4.5289864098321947E-2</v>
      </c>
      <c r="H4" s="21">
        <f t="shared" si="4"/>
        <v>-4.2535751844745813E-3</v>
      </c>
      <c r="I4" s="17"/>
      <c r="J4" s="17">
        <v>5.4320000000000004</v>
      </c>
    </row>
    <row r="5" spans="1:15" x14ac:dyDescent="0.35">
      <c r="A5" s="16">
        <v>45137</v>
      </c>
      <c r="B5" s="17">
        <v>253.86</v>
      </c>
      <c r="C5" s="18">
        <v>4478.03</v>
      </c>
      <c r="D5" s="19">
        <f t="shared" si="1"/>
        <v>-4.721513286293344E-2</v>
      </c>
      <c r="E5" s="19">
        <f t="shared" si="0"/>
        <v>-2.2740019597444872E-2</v>
      </c>
      <c r="F5" s="36">
        <f t="shared" si="2"/>
        <v>1.1312499999999999E-3</v>
      </c>
      <c r="G5" s="24">
        <f t="shared" si="3"/>
        <v>-4.834638286293344E-2</v>
      </c>
      <c r="H5" s="21">
        <f t="shared" si="4"/>
        <v>-2.3871269597444872E-2</v>
      </c>
      <c r="I5" s="17"/>
      <c r="J5" s="17">
        <v>5.43</v>
      </c>
    </row>
    <row r="6" spans="1:15" x14ac:dyDescent="0.35">
      <c r="A6" s="16">
        <v>45130</v>
      </c>
      <c r="B6" s="17">
        <v>266.44</v>
      </c>
      <c r="C6" s="18">
        <v>4582.2299999999996</v>
      </c>
      <c r="D6" s="19">
        <f t="shared" si="1"/>
        <v>2.4690408430120714E-2</v>
      </c>
      <c r="E6" s="19">
        <f t="shared" si="0"/>
        <v>1.0116084773187151E-2</v>
      </c>
      <c r="F6" s="36">
        <f t="shared" si="2"/>
        <v>1.1316666666666669E-3</v>
      </c>
      <c r="G6" s="24">
        <f t="shared" si="3"/>
        <v>2.3558741763454048E-2</v>
      </c>
      <c r="H6" s="21">
        <f t="shared" si="4"/>
        <v>8.9844181065204844E-3</v>
      </c>
      <c r="I6" s="17"/>
      <c r="J6" s="17">
        <v>5.4320000000000004</v>
      </c>
      <c r="M6" s="51"/>
      <c r="N6" s="51" t="s">
        <v>37</v>
      </c>
      <c r="O6" s="51" t="s">
        <v>36</v>
      </c>
    </row>
    <row r="7" spans="1:15" x14ac:dyDescent="0.35">
      <c r="A7" s="16">
        <v>45123</v>
      </c>
      <c r="B7" s="17">
        <v>260.02</v>
      </c>
      <c r="C7" s="18">
        <v>4536.34</v>
      </c>
      <c r="D7" s="19">
        <f t="shared" si="1"/>
        <v>-7.5911578648091615E-2</v>
      </c>
      <c r="E7" s="19">
        <f t="shared" si="0"/>
        <v>6.8628451953425262E-3</v>
      </c>
      <c r="F7" s="36">
        <f t="shared" si="2"/>
        <v>1.1300000000000001E-3</v>
      </c>
      <c r="G7" s="24">
        <f t="shared" si="3"/>
        <v>-7.7041578648091621E-2</v>
      </c>
      <c r="H7" s="21">
        <f t="shared" si="4"/>
        <v>5.7328451953425263E-3</v>
      </c>
      <c r="I7" s="17"/>
      <c r="J7" s="17">
        <v>5.4240000000000004</v>
      </c>
      <c r="M7" s="52" t="s">
        <v>44</v>
      </c>
      <c r="N7" s="54">
        <v>-0.98770000000000002</v>
      </c>
      <c r="O7" s="53">
        <v>-0.1784</v>
      </c>
    </row>
    <row r="8" spans="1:15" x14ac:dyDescent="0.35">
      <c r="A8" s="16">
        <v>45116</v>
      </c>
      <c r="B8" s="17">
        <v>281.38</v>
      </c>
      <c r="C8" s="18">
        <v>4505.42</v>
      </c>
      <c r="D8" s="19">
        <f t="shared" si="1"/>
        <v>2.5325219545967892E-2</v>
      </c>
      <c r="E8" s="19">
        <f t="shared" si="0"/>
        <v>2.4203503108696456E-2</v>
      </c>
      <c r="F8" s="36">
        <f t="shared" si="2"/>
        <v>1.1272916666666666E-3</v>
      </c>
      <c r="G8" s="24">
        <f t="shared" si="3"/>
        <v>2.4197927879301227E-2</v>
      </c>
      <c r="H8" s="21">
        <f t="shared" si="4"/>
        <v>2.307621144202979E-2</v>
      </c>
      <c r="I8" s="17"/>
      <c r="J8" s="17">
        <v>5.4109999999999996</v>
      </c>
      <c r="M8" s="52" t="s">
        <v>45</v>
      </c>
      <c r="N8" s="54">
        <v>-0.2145</v>
      </c>
      <c r="O8" s="53">
        <v>-4.7E-2</v>
      </c>
    </row>
    <row r="9" spans="1:15" x14ac:dyDescent="0.35">
      <c r="A9" s="16">
        <v>45109</v>
      </c>
      <c r="B9" s="17">
        <v>274.43</v>
      </c>
      <c r="C9" s="18">
        <v>4398.95</v>
      </c>
      <c r="D9" s="19">
        <f t="shared" si="1"/>
        <v>4.8363066814379074E-2</v>
      </c>
      <c r="E9" s="19">
        <f t="shared" si="0"/>
        <v>-1.1556316539261924E-2</v>
      </c>
      <c r="F9" s="36">
        <f t="shared" si="2"/>
        <v>1.1225E-3</v>
      </c>
      <c r="G9" s="24">
        <f t="shared" si="3"/>
        <v>4.7240566814379076E-2</v>
      </c>
      <c r="H9" s="21">
        <f t="shared" si="4"/>
        <v>-1.2678816539261924E-2</v>
      </c>
      <c r="I9" s="17"/>
      <c r="J9" s="17">
        <v>5.3879999999999999</v>
      </c>
      <c r="M9" s="52" t="s">
        <v>46</v>
      </c>
      <c r="N9" s="54">
        <v>-0.61080000000000001</v>
      </c>
      <c r="O9" s="53">
        <v>-8.7400000000000005E-2</v>
      </c>
    </row>
    <row r="10" spans="1:15" x14ac:dyDescent="0.35">
      <c r="A10" s="16">
        <v>45102</v>
      </c>
      <c r="B10" s="17">
        <v>261.77</v>
      </c>
      <c r="C10" s="18">
        <v>4450.38</v>
      </c>
      <c r="D10" s="19">
        <f t="shared" si="1"/>
        <v>2.0148090413094177E-2</v>
      </c>
      <c r="E10" s="19">
        <f t="shared" si="0"/>
        <v>2.3468779968401687E-2</v>
      </c>
      <c r="F10" s="36">
        <f t="shared" si="2"/>
        <v>1.1089583333333335E-3</v>
      </c>
      <c r="G10" s="24">
        <f t="shared" si="3"/>
        <v>1.9039132079760844E-2</v>
      </c>
      <c r="H10" s="21">
        <f t="shared" si="4"/>
        <v>2.2359821635068354E-2</v>
      </c>
      <c r="I10" s="17"/>
      <c r="J10" s="17">
        <v>5.3230000000000004</v>
      </c>
      <c r="M10" s="52" t="s">
        <v>47</v>
      </c>
      <c r="N10" s="54">
        <v>-0.7641</v>
      </c>
      <c r="O10" s="53">
        <v>-0.1227</v>
      </c>
    </row>
    <row r="11" spans="1:15" x14ac:dyDescent="0.35">
      <c r="A11" s="16">
        <v>45095</v>
      </c>
      <c r="B11" s="17">
        <v>256.60000000000002</v>
      </c>
      <c r="C11" s="18">
        <v>4348.33</v>
      </c>
      <c r="D11" s="19">
        <f t="shared" si="1"/>
        <v>-1.5122438013356887E-2</v>
      </c>
      <c r="E11" s="19">
        <f t="shared" si="0"/>
        <v>-1.389244805072587E-2</v>
      </c>
      <c r="F11" s="36">
        <f t="shared" si="2"/>
        <v>1.1050000000000001E-3</v>
      </c>
      <c r="G11" s="24">
        <f t="shared" si="3"/>
        <v>-1.6227438013356889E-2</v>
      </c>
      <c r="H11" s="21">
        <f t="shared" si="4"/>
        <v>-1.499744805072587E-2</v>
      </c>
      <c r="I11" s="17"/>
      <c r="J11" s="17">
        <v>5.3040000000000003</v>
      </c>
      <c r="M11" s="52" t="s">
        <v>48</v>
      </c>
      <c r="N11" s="54">
        <v>-0.15129999999999999</v>
      </c>
      <c r="O11" s="53">
        <v>-3.5400000000000001E-2</v>
      </c>
    </row>
    <row r="12" spans="1:15" x14ac:dyDescent="0.35">
      <c r="A12" s="16">
        <v>45088</v>
      </c>
      <c r="B12" s="17">
        <v>260.54000000000002</v>
      </c>
      <c r="C12" s="18">
        <v>4409.59</v>
      </c>
      <c r="D12" s="19">
        <f t="shared" si="1"/>
        <v>6.6039279869067213E-2</v>
      </c>
      <c r="E12" s="19">
        <f t="shared" si="0"/>
        <v>2.5757991653601264E-2</v>
      </c>
      <c r="F12" s="36">
        <f t="shared" si="2"/>
        <v>1.0902083333333332E-3</v>
      </c>
      <c r="G12" s="24">
        <f t="shared" si="3"/>
        <v>6.4949071535733885E-2</v>
      </c>
      <c r="H12" s="21">
        <f t="shared" si="4"/>
        <v>2.4667783320267932E-2</v>
      </c>
      <c r="I12" s="17"/>
      <c r="J12" s="17">
        <v>5.2329999999999997</v>
      </c>
      <c r="M12" s="52" t="s">
        <v>49</v>
      </c>
      <c r="N12" s="55">
        <v>-0.51739999999999997</v>
      </c>
      <c r="O12" s="20">
        <v>-9.7299999999999998E-2</v>
      </c>
    </row>
    <row r="13" spans="1:15" x14ac:dyDescent="0.35">
      <c r="A13" s="16">
        <v>45081</v>
      </c>
      <c r="B13" s="17">
        <v>244.4</v>
      </c>
      <c r="C13" s="18">
        <v>4298.8599999999997</v>
      </c>
      <c r="D13" s="19">
        <f t="shared" si="1"/>
        <v>0.14221619853250456</v>
      </c>
      <c r="E13" s="19">
        <f t="shared" si="0"/>
        <v>3.8506714739734438E-3</v>
      </c>
      <c r="F13" s="36">
        <f t="shared" si="2"/>
        <v>1.096875E-3</v>
      </c>
      <c r="G13" s="24">
        <f t="shared" si="3"/>
        <v>0.14111932353250456</v>
      </c>
      <c r="H13" s="21">
        <f t="shared" si="4"/>
        <v>2.753796473973444E-3</v>
      </c>
      <c r="I13" s="17"/>
      <c r="J13" s="17">
        <v>5.2649999999999997</v>
      </c>
      <c r="M13" s="52" t="s">
        <v>50</v>
      </c>
      <c r="N13" s="55">
        <v>-0.11550000000000001</v>
      </c>
      <c r="O13" s="20">
        <v>-2.23E-2</v>
      </c>
    </row>
    <row r="14" spans="1:15" x14ac:dyDescent="0.35">
      <c r="A14" s="16">
        <v>45074</v>
      </c>
      <c r="B14" s="17">
        <v>213.97</v>
      </c>
      <c r="C14" s="18">
        <v>4282.37</v>
      </c>
      <c r="D14" s="19">
        <f t="shared" si="1"/>
        <v>0.1076771755448569</v>
      </c>
      <c r="E14" s="19">
        <f t="shared" si="0"/>
        <v>1.8290551546207956E-2</v>
      </c>
      <c r="F14" s="36">
        <f t="shared" si="2"/>
        <v>1.1235416666666666E-3</v>
      </c>
      <c r="G14" s="24">
        <f t="shared" si="3"/>
        <v>0.10655363387819022</v>
      </c>
      <c r="H14" s="21">
        <f t="shared" si="4"/>
        <v>1.7167009879541291E-2</v>
      </c>
      <c r="I14" s="17"/>
      <c r="J14" s="17">
        <v>5.3929999999999998</v>
      </c>
      <c r="M14" s="52" t="s">
        <v>51</v>
      </c>
      <c r="N14" s="55">
        <v>4.2799999999999998E-2</v>
      </c>
      <c r="O14" s="20">
        <v>1.06E-2</v>
      </c>
    </row>
    <row r="15" spans="1:15" x14ac:dyDescent="0.35">
      <c r="A15" s="16">
        <v>45067</v>
      </c>
      <c r="B15" s="17">
        <v>193.17</v>
      </c>
      <c r="C15" s="18">
        <v>4205.45</v>
      </c>
      <c r="D15" s="19">
        <f t="shared" si="1"/>
        <v>7.2332630176529467E-2</v>
      </c>
      <c r="E15" s="19">
        <f t="shared" si="0"/>
        <v>3.2132786893068754E-3</v>
      </c>
      <c r="F15" s="36">
        <f t="shared" si="2"/>
        <v>1.1087500000000001E-3</v>
      </c>
      <c r="G15" s="24">
        <f t="shared" si="3"/>
        <v>7.1223880176529461E-2</v>
      </c>
      <c r="H15" s="21">
        <f t="shared" si="4"/>
        <v>2.1045286893068751E-3</v>
      </c>
      <c r="I15" s="17"/>
      <c r="J15" s="17">
        <v>5.3220000000000001</v>
      </c>
      <c r="M15" s="52" t="s">
        <v>52</v>
      </c>
      <c r="N15" s="55">
        <v>9.6100000000000005E-2</v>
      </c>
      <c r="O15" s="20">
        <v>4.1799999999999997E-2</v>
      </c>
    </row>
    <row r="16" spans="1:15" x14ac:dyDescent="0.35">
      <c r="A16" s="16">
        <v>45060</v>
      </c>
      <c r="B16" s="17">
        <v>180.14</v>
      </c>
      <c r="C16" s="18">
        <v>4191.9799999999996</v>
      </c>
      <c r="D16" s="19">
        <f t="shared" si="1"/>
        <v>7.2389570186927044E-2</v>
      </c>
      <c r="E16" s="19">
        <f t="shared" si="0"/>
        <v>1.6464278093538454E-2</v>
      </c>
      <c r="F16" s="36">
        <f t="shared" si="2"/>
        <v>1.0954166666666666E-3</v>
      </c>
      <c r="G16" s="24">
        <f t="shared" si="3"/>
        <v>7.1294153520260375E-2</v>
      </c>
      <c r="H16" s="21">
        <f t="shared" si="4"/>
        <v>1.5368861426871787E-2</v>
      </c>
      <c r="I16" s="17"/>
      <c r="J16" s="17">
        <v>5.258</v>
      </c>
      <c r="M16" s="52" t="s">
        <v>53</v>
      </c>
      <c r="N16" s="55">
        <v>0.29039999999999999</v>
      </c>
      <c r="O16" s="20">
        <v>0.14960000000000001</v>
      </c>
    </row>
    <row r="17" spans="1:20" x14ac:dyDescent="0.35">
      <c r="A17" s="16">
        <v>45053</v>
      </c>
      <c r="B17" s="17">
        <v>167.98</v>
      </c>
      <c r="C17" s="18">
        <v>4124.08</v>
      </c>
      <c r="D17" s="19">
        <f t="shared" si="1"/>
        <v>-1.2230977302128743E-2</v>
      </c>
      <c r="E17" s="19">
        <f t="shared" si="0"/>
        <v>-2.9422786340284057E-3</v>
      </c>
      <c r="F17" s="36">
        <f t="shared" si="2"/>
        <v>1.0866666666666668E-3</v>
      </c>
      <c r="G17" s="24">
        <f t="shared" si="3"/>
        <v>-1.3317643968795409E-2</v>
      </c>
      <c r="H17" s="21">
        <f t="shared" si="4"/>
        <v>-4.0289453006950721E-3</v>
      </c>
      <c r="I17" s="17"/>
      <c r="J17" s="17">
        <v>5.2160000000000002</v>
      </c>
      <c r="M17" s="52" t="s">
        <v>54</v>
      </c>
      <c r="N17" s="55">
        <v>0.26179999999999998</v>
      </c>
      <c r="O17" s="20">
        <v>0.1464</v>
      </c>
    </row>
    <row r="18" spans="1:20" x14ac:dyDescent="0.35">
      <c r="A18" s="16">
        <v>45046</v>
      </c>
      <c r="B18" s="17">
        <v>170.06</v>
      </c>
      <c r="C18" s="18">
        <v>4136.25</v>
      </c>
      <c r="D18" s="19">
        <f t="shared" si="1"/>
        <v>3.499482685168287E-2</v>
      </c>
      <c r="E18" s="19">
        <f t="shared" si="0"/>
        <v>-7.9698187783607821E-3</v>
      </c>
      <c r="F18" s="36">
        <f t="shared" si="2"/>
        <v>1.096875E-3</v>
      </c>
      <c r="G18" s="24">
        <f t="shared" si="3"/>
        <v>3.3897951851682873E-2</v>
      </c>
      <c r="H18" s="21">
        <f t="shared" si="4"/>
        <v>-9.0666937783607827E-3</v>
      </c>
      <c r="I18" s="17"/>
      <c r="J18" s="17">
        <v>5.2649999999999997</v>
      </c>
    </row>
    <row r="19" spans="1:20" x14ac:dyDescent="0.35">
      <c r="A19" s="16">
        <v>45039</v>
      </c>
      <c r="B19" s="17">
        <v>164.31</v>
      </c>
      <c r="C19" s="18">
        <v>4169.4799999999996</v>
      </c>
      <c r="D19" s="19">
        <f t="shared" si="1"/>
        <v>-4.6644051369033601E-3</v>
      </c>
      <c r="E19" s="19">
        <f t="shared" si="0"/>
        <v>8.6996071145171161E-3</v>
      </c>
      <c r="F19" s="36">
        <f t="shared" si="2"/>
        <v>1.0633333333333334E-3</v>
      </c>
      <c r="G19" s="24">
        <f t="shared" si="3"/>
        <v>-5.7277384702366938E-3</v>
      </c>
      <c r="H19" s="21">
        <f t="shared" si="4"/>
        <v>7.6362737811837824E-3</v>
      </c>
      <c r="I19" s="17"/>
      <c r="J19" s="17">
        <v>5.1040000000000001</v>
      </c>
    </row>
    <row r="20" spans="1:20" x14ac:dyDescent="0.35">
      <c r="A20" s="16">
        <v>45032</v>
      </c>
      <c r="B20" s="17">
        <v>165.08</v>
      </c>
      <c r="C20" s="18">
        <v>4133.5200000000004</v>
      </c>
      <c r="D20" s="19">
        <f t="shared" si="1"/>
        <v>-0.1076756756756756</v>
      </c>
      <c r="E20" s="19">
        <f t="shared" si="0"/>
        <v>-9.9573670014785343E-4</v>
      </c>
      <c r="F20" s="36">
        <f t="shared" si="2"/>
        <v>1.0660416666666667E-3</v>
      </c>
      <c r="G20" s="24">
        <f t="shared" si="3"/>
        <v>-0.10874171734234227</v>
      </c>
      <c r="H20" s="21">
        <f t="shared" si="4"/>
        <v>-2.06177836681452E-3</v>
      </c>
      <c r="I20" s="17"/>
      <c r="J20" s="17">
        <v>5.117</v>
      </c>
    </row>
    <row r="21" spans="1:20" x14ac:dyDescent="0.35">
      <c r="A21" s="16">
        <v>45025</v>
      </c>
      <c r="B21" s="17">
        <v>185</v>
      </c>
      <c r="C21" s="18">
        <v>4137.6400000000003</v>
      </c>
      <c r="D21" s="19">
        <f t="shared" si="1"/>
        <v>-3.2421917216041152E-4</v>
      </c>
      <c r="E21" s="19">
        <f t="shared" si="0"/>
        <v>7.9463681053928426E-3</v>
      </c>
      <c r="F21" s="36">
        <f t="shared" si="2"/>
        <v>1.0616666666666667E-3</v>
      </c>
      <c r="G21" s="24">
        <f t="shared" si="3"/>
        <v>-1.3858858388270782E-3</v>
      </c>
      <c r="H21" s="21">
        <f t="shared" si="4"/>
        <v>6.8847014387261761E-3</v>
      </c>
      <c r="I21" s="17"/>
      <c r="J21" s="17">
        <v>5.0960000000000001</v>
      </c>
    </row>
    <row r="22" spans="1:20" x14ac:dyDescent="0.35">
      <c r="A22" s="16">
        <v>45018</v>
      </c>
      <c r="B22" s="17">
        <v>185.06</v>
      </c>
      <c r="C22" s="18">
        <v>4105.0200000000004</v>
      </c>
      <c r="D22" s="19">
        <f t="shared" si="1"/>
        <v>-0.10797262122818863</v>
      </c>
      <c r="E22" s="19">
        <f t="shared" si="0"/>
        <v>-1.0439708856231356E-3</v>
      </c>
      <c r="F22" s="36">
        <f t="shared" si="2"/>
        <v>1.0306250000000001E-3</v>
      </c>
      <c r="G22" s="24">
        <f t="shared" si="3"/>
        <v>-0.10900324622818862</v>
      </c>
      <c r="H22" s="21">
        <f t="shared" si="4"/>
        <v>-2.0745958856231358E-3</v>
      </c>
      <c r="I22" s="17"/>
      <c r="J22" s="17">
        <v>4.9470000000000001</v>
      </c>
    </row>
    <row r="23" spans="1:20" x14ac:dyDescent="0.35">
      <c r="A23" s="16">
        <v>45011</v>
      </c>
      <c r="B23" s="17">
        <v>207.46</v>
      </c>
      <c r="C23" s="18">
        <v>4109.3100000000004</v>
      </c>
      <c r="D23" s="19">
        <f t="shared" si="1"/>
        <v>8.9543616406701387E-2</v>
      </c>
      <c r="E23" s="19">
        <f t="shared" si="0"/>
        <v>3.4832623602678581E-2</v>
      </c>
      <c r="F23" s="36">
        <f t="shared" si="2"/>
        <v>1.0004166666666666E-3</v>
      </c>
      <c r="G23" s="24">
        <f t="shared" si="3"/>
        <v>8.8543199740034717E-2</v>
      </c>
      <c r="H23" s="21">
        <f t="shared" si="4"/>
        <v>3.3832206936011917E-2</v>
      </c>
      <c r="I23" s="17"/>
      <c r="J23" s="17">
        <v>4.8019999999999996</v>
      </c>
    </row>
    <row r="24" spans="1:20" x14ac:dyDescent="0.35">
      <c r="A24" s="16">
        <v>45004</v>
      </c>
      <c r="B24" s="17">
        <v>190.41</v>
      </c>
      <c r="C24" s="18">
        <v>3970.99</v>
      </c>
      <c r="D24" s="19">
        <f t="shared" si="1"/>
        <v>5.7069893965469465E-2</v>
      </c>
      <c r="E24" s="19">
        <f t="shared" si="0"/>
        <v>1.3876690224273736E-2</v>
      </c>
      <c r="F24" s="36">
        <f t="shared" si="2"/>
        <v>9.7708333333333349E-4</v>
      </c>
      <c r="G24" s="24">
        <f t="shared" si="3"/>
        <v>5.6092810632136128E-2</v>
      </c>
      <c r="H24" s="21">
        <f t="shared" si="4"/>
        <v>1.2899606890940402E-2</v>
      </c>
      <c r="I24" s="17"/>
      <c r="J24" s="17">
        <v>4.6900000000000004</v>
      </c>
    </row>
    <row r="25" spans="1:20" x14ac:dyDescent="0.35">
      <c r="A25" s="16">
        <v>44997</v>
      </c>
      <c r="B25" s="17">
        <v>180.13</v>
      </c>
      <c r="C25" s="18">
        <v>3916.64</v>
      </c>
      <c r="D25" s="19">
        <f t="shared" si="1"/>
        <v>3.8572416974169688E-2</v>
      </c>
      <c r="E25" s="19">
        <f t="shared" si="0"/>
        <v>1.4255785829153211E-2</v>
      </c>
      <c r="F25" s="36">
        <f t="shared" si="2"/>
        <v>9.2895833333333329E-4</v>
      </c>
      <c r="G25" s="24">
        <f t="shared" si="3"/>
        <v>3.7643458640836354E-2</v>
      </c>
      <c r="H25" s="21">
        <f t="shared" si="4"/>
        <v>1.3326827495819878E-2</v>
      </c>
      <c r="I25" s="17"/>
      <c r="J25" s="17">
        <v>4.4589999999999996</v>
      </c>
      <c r="Q25" s="67" t="s">
        <v>62</v>
      </c>
      <c r="R25" s="67" t="s">
        <v>14</v>
      </c>
      <c r="S25" s="67" t="s">
        <v>6</v>
      </c>
      <c r="T25" s="67" t="s">
        <v>6</v>
      </c>
    </row>
    <row r="26" spans="1:20" x14ac:dyDescent="0.35">
      <c r="A26" s="16">
        <v>44990</v>
      </c>
      <c r="B26" s="17">
        <v>173.44</v>
      </c>
      <c r="C26" s="18">
        <v>3861.59</v>
      </c>
      <c r="D26" s="19">
        <f t="shared" si="1"/>
        <v>-0.12311036958390209</v>
      </c>
      <c r="E26" s="19">
        <f t="shared" si="0"/>
        <v>-4.5493420076922253E-2</v>
      </c>
      <c r="F26" s="36">
        <f t="shared" si="2"/>
        <v>1.0322916666666668E-3</v>
      </c>
      <c r="G26" s="24">
        <f t="shared" si="3"/>
        <v>-0.12414266125056876</v>
      </c>
      <c r="H26" s="21">
        <f t="shared" si="4"/>
        <v>-4.6525711743588917E-2</v>
      </c>
      <c r="I26" s="17"/>
      <c r="J26" s="17">
        <v>4.9550000000000001</v>
      </c>
      <c r="Q26" s="68" t="s">
        <v>63</v>
      </c>
      <c r="R26" s="69">
        <v>12.97</v>
      </c>
      <c r="S26" s="69">
        <v>-69.98</v>
      </c>
      <c r="T26" s="70">
        <v>8.59</v>
      </c>
    </row>
    <row r="27" spans="1:20" x14ac:dyDescent="0.35">
      <c r="A27" s="16">
        <v>44983</v>
      </c>
      <c r="B27" s="17">
        <v>197.79</v>
      </c>
      <c r="C27" s="18">
        <v>4045.64</v>
      </c>
      <c r="D27" s="19">
        <f t="shared" si="1"/>
        <v>4.6221048354326832E-3</v>
      </c>
      <c r="E27" s="19">
        <f t="shared" si="0"/>
        <v>1.9042629293407609E-2</v>
      </c>
      <c r="F27" s="36">
        <f t="shared" si="2"/>
        <v>1.015625E-3</v>
      </c>
      <c r="G27" s="24">
        <f t="shared" si="3"/>
        <v>3.6064798354326832E-3</v>
      </c>
      <c r="H27" s="21">
        <f t="shared" si="4"/>
        <v>1.802700429340761E-2</v>
      </c>
      <c r="I27" s="17"/>
      <c r="J27" s="17">
        <v>4.875</v>
      </c>
      <c r="Q27" s="68" t="s">
        <v>60</v>
      </c>
      <c r="R27" s="68">
        <v>1.18</v>
      </c>
      <c r="S27" s="68">
        <v>0.84</v>
      </c>
      <c r="T27" s="68">
        <v>0.61</v>
      </c>
    </row>
    <row r="28" spans="1:20" x14ac:dyDescent="0.35">
      <c r="A28" s="16">
        <v>44976</v>
      </c>
      <c r="B28" s="17">
        <v>196.88</v>
      </c>
      <c r="C28" s="18">
        <v>3970.04</v>
      </c>
      <c r="D28" s="19">
        <f t="shared" si="1"/>
        <v>-5.4870145456291097E-2</v>
      </c>
      <c r="E28" s="19">
        <f t="shared" si="0"/>
        <v>-2.6733903885425514E-2</v>
      </c>
      <c r="F28" s="36">
        <f t="shared" si="2"/>
        <v>1.0068750000000002E-3</v>
      </c>
      <c r="G28" s="24">
        <f t="shared" si="3"/>
        <v>-5.5877020456291095E-2</v>
      </c>
      <c r="H28" s="21">
        <f t="shared" si="4"/>
        <v>-2.7740778885425515E-2</v>
      </c>
      <c r="I28" s="17"/>
      <c r="J28" s="17">
        <v>4.8330000000000002</v>
      </c>
      <c r="Q28" s="68" t="s">
        <v>61</v>
      </c>
      <c r="R28" s="69">
        <f>S34/(R26*R27)</f>
        <v>1.8269017158240006</v>
      </c>
      <c r="S28" s="69">
        <f>T34/(S26*S27)</f>
        <v>-0.21979068849603287</v>
      </c>
      <c r="T28" s="69">
        <f>X26/(T27*T26)</f>
        <v>0</v>
      </c>
    </row>
    <row r="29" spans="1:20" ht="16" thickBot="1" x14ac:dyDescent="0.4">
      <c r="A29" s="16">
        <v>44969</v>
      </c>
      <c r="B29" s="17">
        <v>208.31</v>
      </c>
      <c r="C29" s="18">
        <v>4079.09</v>
      </c>
      <c r="D29" s="19">
        <f t="shared" si="1"/>
        <v>5.8001930011681635E-2</v>
      </c>
      <c r="E29" s="19">
        <f t="shared" si="0"/>
        <v>-2.7796384758682624E-3</v>
      </c>
      <c r="F29" s="36">
        <f t="shared" si="2"/>
        <v>1.0029166666666667E-3</v>
      </c>
      <c r="G29" s="24">
        <f t="shared" si="3"/>
        <v>5.6999013345014969E-2</v>
      </c>
      <c r="H29" s="21">
        <f t="shared" si="4"/>
        <v>-3.7825551425349291E-3</v>
      </c>
      <c r="I29" s="17"/>
      <c r="J29" s="17">
        <v>4.8140000000000001</v>
      </c>
      <c r="Q29" s="68" t="s">
        <v>42</v>
      </c>
      <c r="R29" s="66">
        <v>66.44</v>
      </c>
      <c r="S29" s="66">
        <v>28.04</v>
      </c>
      <c r="T29" s="66">
        <v>78.27</v>
      </c>
    </row>
    <row r="30" spans="1:20" x14ac:dyDescent="0.35">
      <c r="A30" s="16">
        <v>44962</v>
      </c>
      <c r="B30" s="17">
        <v>196.89</v>
      </c>
      <c r="C30" s="18">
        <v>4090.46</v>
      </c>
      <c r="D30" s="19">
        <f t="shared" si="1"/>
        <v>3.6372249710495907E-2</v>
      </c>
      <c r="E30" s="19">
        <f t="shared" si="0"/>
        <v>-1.1125401307391702E-2</v>
      </c>
      <c r="F30" s="36">
        <f t="shared" si="2"/>
        <v>9.9437499999999982E-4</v>
      </c>
      <c r="G30" s="24">
        <f t="shared" si="3"/>
        <v>3.5377874710495909E-2</v>
      </c>
      <c r="H30" s="21">
        <f t="shared" si="4"/>
        <v>-1.2119776307391703E-2</v>
      </c>
      <c r="I30" s="17"/>
      <c r="J30" s="17">
        <v>4.7729999999999997</v>
      </c>
    </row>
    <row r="31" spans="1:20" x14ac:dyDescent="0.35">
      <c r="A31" s="16">
        <v>44955</v>
      </c>
      <c r="B31" s="17">
        <v>189.98</v>
      </c>
      <c r="C31" s="18">
        <v>4136.4799999999996</v>
      </c>
      <c r="D31" s="19">
        <f t="shared" si="1"/>
        <v>6.7903316469926756E-2</v>
      </c>
      <c r="E31" s="19">
        <f t="shared" si="0"/>
        <v>1.6194331983805599E-2</v>
      </c>
      <c r="F31" s="36">
        <f t="shared" si="2"/>
        <v>9.7062500000000003E-4</v>
      </c>
      <c r="G31" s="24">
        <f t="shared" si="3"/>
        <v>6.6932691469926753E-2</v>
      </c>
      <c r="H31" s="21">
        <f t="shared" si="4"/>
        <v>1.52237069838056E-2</v>
      </c>
      <c r="I31" s="17"/>
      <c r="J31" s="17">
        <v>4.6589999999999998</v>
      </c>
    </row>
    <row r="32" spans="1:20" x14ac:dyDescent="0.35">
      <c r="A32" s="16">
        <v>44948</v>
      </c>
      <c r="B32" s="17">
        <v>177.9</v>
      </c>
      <c r="C32" s="18">
        <v>4070.56</v>
      </c>
      <c r="D32" s="19">
        <f t="shared" si="1"/>
        <v>0.33338330085444468</v>
      </c>
      <c r="E32" s="19">
        <f t="shared" si="0"/>
        <v>2.4656334248768452E-2</v>
      </c>
      <c r="F32" s="36">
        <f t="shared" si="2"/>
        <v>9.7437499999999998E-4</v>
      </c>
      <c r="G32" s="24">
        <f t="shared" si="3"/>
        <v>0.33240892585444465</v>
      </c>
      <c r="H32" s="21">
        <f t="shared" si="4"/>
        <v>2.3681959248768453E-2</v>
      </c>
      <c r="I32" s="17"/>
      <c r="J32" s="17">
        <v>4.6769999999999996</v>
      </c>
    </row>
    <row r="33" spans="1:21" x14ac:dyDescent="0.35">
      <c r="A33" s="16">
        <v>44941</v>
      </c>
      <c r="B33" s="17">
        <v>133.41999999999999</v>
      </c>
      <c r="C33" s="18">
        <v>3972.61</v>
      </c>
      <c r="D33" s="19">
        <f t="shared" si="1"/>
        <v>9.0032679738561994E-2</v>
      </c>
      <c r="E33" s="19">
        <f t="shared" si="0"/>
        <v>-6.6215063927043127E-3</v>
      </c>
      <c r="F33" s="36">
        <f t="shared" si="2"/>
        <v>9.7125E-4</v>
      </c>
      <c r="G33" s="24">
        <f t="shared" si="3"/>
        <v>8.9061429738561987E-2</v>
      </c>
      <c r="H33" s="21">
        <f t="shared" si="4"/>
        <v>-7.5927563927043126E-3</v>
      </c>
      <c r="I33" s="17"/>
      <c r="J33" s="17">
        <v>4.6619999999999999</v>
      </c>
      <c r="R33" s="22"/>
      <c r="S33" s="22" t="s">
        <v>14</v>
      </c>
      <c r="T33" s="22" t="s">
        <v>6</v>
      </c>
      <c r="U33" s="22" t="s">
        <v>16</v>
      </c>
    </row>
    <row r="34" spans="1:21" x14ac:dyDescent="0.35">
      <c r="A34" s="16">
        <v>44934</v>
      </c>
      <c r="B34" s="17">
        <v>122.4</v>
      </c>
      <c r="C34" s="18">
        <v>3999.09</v>
      </c>
      <c r="D34" s="19">
        <f t="shared" si="1"/>
        <v>8.2611003007252881E-2</v>
      </c>
      <c r="E34" s="19">
        <f t="shared" si="0"/>
        <v>2.6702917526726155E-2</v>
      </c>
      <c r="F34" s="36">
        <f t="shared" si="2"/>
        <v>9.6249999999999992E-4</v>
      </c>
      <c r="G34" s="24">
        <f t="shared" si="3"/>
        <v>8.1648503007252876E-2</v>
      </c>
      <c r="H34" s="21">
        <f t="shared" si="4"/>
        <v>2.5740417526726154E-2</v>
      </c>
      <c r="I34" s="17"/>
      <c r="J34" s="17">
        <v>4.62</v>
      </c>
      <c r="R34" s="64" t="s">
        <v>37</v>
      </c>
      <c r="S34" s="65">
        <v>27.96</v>
      </c>
      <c r="T34" s="65">
        <v>12.92</v>
      </c>
      <c r="U34" s="65">
        <f t="shared" ref="U34" si="5">U37*100</f>
        <v>0</v>
      </c>
    </row>
    <row r="35" spans="1:21" x14ac:dyDescent="0.35">
      <c r="A35" s="16">
        <v>44927</v>
      </c>
      <c r="B35" s="17">
        <v>113.06</v>
      </c>
      <c r="C35" s="18">
        <v>3895.08</v>
      </c>
      <c r="D35" s="19">
        <f t="shared" si="1"/>
        <v>-8.2156194187368081E-2</v>
      </c>
      <c r="E35" s="19">
        <f t="shared" si="0"/>
        <v>1.447584320875106E-2</v>
      </c>
      <c r="F35" s="36">
        <f t="shared" si="2"/>
        <v>9.6375000000000009E-4</v>
      </c>
      <c r="G35" s="24">
        <f t="shared" si="3"/>
        <v>-8.3119944187368081E-2</v>
      </c>
      <c r="H35" s="21">
        <f t="shared" si="4"/>
        <v>1.3512093208751061E-2</v>
      </c>
      <c r="I35" s="17"/>
      <c r="J35" s="17">
        <v>4.6260000000000003</v>
      </c>
    </row>
    <row r="36" spans="1:21" x14ac:dyDescent="0.35">
      <c r="A36" s="16">
        <v>44920</v>
      </c>
      <c r="B36" s="17">
        <v>123.18</v>
      </c>
      <c r="C36" s="18">
        <v>3839.5</v>
      </c>
      <c r="D36" s="19">
        <f t="shared" si="1"/>
        <v>2.4360535931799987E-4</v>
      </c>
      <c r="E36" s="19">
        <f t="shared" si="0"/>
        <v>-1.3836798601755129E-3</v>
      </c>
      <c r="F36" s="36">
        <f t="shared" si="2"/>
        <v>9.1770833333333342E-4</v>
      </c>
      <c r="G36" s="24">
        <f t="shared" si="3"/>
        <v>-6.7410297401533355E-4</v>
      </c>
      <c r="H36" s="21">
        <f t="shared" si="4"/>
        <v>-2.3013881935088462E-3</v>
      </c>
      <c r="I36" s="17"/>
      <c r="J36" s="17">
        <v>4.4050000000000002</v>
      </c>
    </row>
    <row r="37" spans="1:21" x14ac:dyDescent="0.35">
      <c r="A37" s="16">
        <v>44913</v>
      </c>
      <c r="B37" s="17">
        <v>123.15</v>
      </c>
      <c r="C37" s="18">
        <v>3844.82</v>
      </c>
      <c r="D37" s="19">
        <f t="shared" si="1"/>
        <v>-0.18025693935964848</v>
      </c>
      <c r="E37" s="19">
        <f t="shared" si="0"/>
        <v>-1.9572417946401854E-3</v>
      </c>
      <c r="F37" s="36">
        <f t="shared" si="2"/>
        <v>9.0312499999999996E-4</v>
      </c>
      <c r="G37" s="24">
        <f t="shared" si="3"/>
        <v>-0.18116006435964849</v>
      </c>
      <c r="H37" s="21">
        <f t="shared" si="4"/>
        <v>-2.8603667946401853E-3</v>
      </c>
      <c r="I37" s="17"/>
      <c r="J37" s="17">
        <v>4.335</v>
      </c>
    </row>
    <row r="38" spans="1:21" x14ac:dyDescent="0.35">
      <c r="A38" s="16">
        <v>44906</v>
      </c>
      <c r="B38" s="17">
        <v>150.22999999999999</v>
      </c>
      <c r="C38" s="18">
        <v>3852.36</v>
      </c>
      <c r="D38" s="19">
        <f t="shared" si="1"/>
        <v>-0.16096062552359691</v>
      </c>
      <c r="E38" s="19">
        <f t="shared" si="0"/>
        <v>-2.0846994952190667E-2</v>
      </c>
      <c r="F38" s="36">
        <f t="shared" si="2"/>
        <v>8.941666666666667E-4</v>
      </c>
      <c r="G38" s="24">
        <f t="shared" si="3"/>
        <v>-0.16185479219026358</v>
      </c>
      <c r="H38" s="21">
        <f t="shared" si="4"/>
        <v>-2.1741161618857335E-2</v>
      </c>
      <c r="I38" s="17"/>
      <c r="J38" s="17">
        <v>4.2919999999999998</v>
      </c>
    </row>
    <row r="39" spans="1:21" x14ac:dyDescent="0.35">
      <c r="A39" s="16">
        <v>44899</v>
      </c>
      <c r="B39" s="17">
        <v>179.05</v>
      </c>
      <c r="C39" s="18">
        <v>3934.38</v>
      </c>
      <c r="D39" s="19">
        <f t="shared" si="1"/>
        <v>-8.1135173971056185E-2</v>
      </c>
      <c r="E39" s="19">
        <f t="shared" si="0"/>
        <v>-3.3725470933516632E-2</v>
      </c>
      <c r="F39" s="36">
        <f t="shared" si="2"/>
        <v>8.9458333333333328E-4</v>
      </c>
      <c r="G39" s="24">
        <f t="shared" si="3"/>
        <v>-8.2029757304389522E-2</v>
      </c>
      <c r="H39" s="21">
        <f t="shared" si="4"/>
        <v>-3.4620054266849963E-2</v>
      </c>
      <c r="I39" s="17"/>
      <c r="J39" s="17">
        <v>4.2939999999999996</v>
      </c>
    </row>
    <row r="40" spans="1:21" x14ac:dyDescent="0.35">
      <c r="A40" s="16">
        <v>44892</v>
      </c>
      <c r="B40" s="17">
        <v>194.86</v>
      </c>
      <c r="C40" s="18">
        <v>4071.7</v>
      </c>
      <c r="D40" s="19">
        <f t="shared" si="1"/>
        <v>6.5623974625396375E-2</v>
      </c>
      <c r="E40" s="19">
        <f t="shared" si="0"/>
        <v>1.1321073390758274E-2</v>
      </c>
      <c r="F40" s="36">
        <f t="shared" si="2"/>
        <v>9.0000000000000008E-4</v>
      </c>
      <c r="G40" s="24">
        <f t="shared" si="3"/>
        <v>6.4723974625396377E-2</v>
      </c>
      <c r="H40" s="21">
        <f t="shared" si="4"/>
        <v>1.0421073390758274E-2</v>
      </c>
      <c r="I40" s="17"/>
      <c r="J40" s="17">
        <v>4.32</v>
      </c>
    </row>
    <row r="41" spans="1:21" x14ac:dyDescent="0.35">
      <c r="A41" s="16">
        <v>44885</v>
      </c>
      <c r="B41" s="17">
        <v>182.86</v>
      </c>
      <c r="C41" s="18">
        <v>4026.12</v>
      </c>
      <c r="D41" s="19">
        <f t="shared" si="1"/>
        <v>1.4817692435762364E-2</v>
      </c>
      <c r="E41" s="19">
        <f t="shared" si="0"/>
        <v>1.5327815521493759E-2</v>
      </c>
      <c r="F41" s="36">
        <f t="shared" si="2"/>
        <v>8.9687499999999999E-4</v>
      </c>
      <c r="G41" s="24">
        <f t="shared" si="3"/>
        <v>1.3920817435762364E-2</v>
      </c>
      <c r="H41" s="21">
        <f t="shared" si="4"/>
        <v>1.4430940521493759E-2</v>
      </c>
      <c r="I41" s="17"/>
      <c r="J41" s="17">
        <v>4.3049999999999997</v>
      </c>
    </row>
    <row r="42" spans="1:21" x14ac:dyDescent="0.35">
      <c r="A42" s="16">
        <v>44878</v>
      </c>
      <c r="B42" s="17">
        <v>180.19</v>
      </c>
      <c r="C42" s="18">
        <v>3965.34</v>
      </c>
      <c r="D42" s="19">
        <f t="shared" si="1"/>
        <v>-8.0522528958514084E-2</v>
      </c>
      <c r="E42" s="19">
        <f t="shared" si="0"/>
        <v>-6.9097129175818006E-3</v>
      </c>
      <c r="F42" s="36">
        <f t="shared" si="2"/>
        <v>8.8541666666666673E-4</v>
      </c>
      <c r="G42" s="24">
        <f t="shared" si="3"/>
        <v>-8.140794562518075E-2</v>
      </c>
      <c r="H42" s="21">
        <f t="shared" si="4"/>
        <v>-7.7951295842484669E-3</v>
      </c>
      <c r="I42" s="17"/>
      <c r="J42" s="17">
        <v>4.25</v>
      </c>
    </row>
    <row r="43" spans="1:21" x14ac:dyDescent="0.35">
      <c r="A43" s="16">
        <v>44871</v>
      </c>
      <c r="B43" s="17">
        <v>195.97</v>
      </c>
      <c r="C43" s="18">
        <v>3992.93</v>
      </c>
      <c r="D43" s="19">
        <f t="shared" si="1"/>
        <v>-5.5429700679616278E-2</v>
      </c>
      <c r="E43" s="19">
        <f t="shared" si="0"/>
        <v>5.8978133163596791E-2</v>
      </c>
      <c r="F43" s="36">
        <f t="shared" si="2"/>
        <v>8.7416666666666665E-4</v>
      </c>
      <c r="G43" s="24">
        <f t="shared" si="3"/>
        <v>-5.6303867346282947E-2</v>
      </c>
      <c r="H43" s="21">
        <f t="shared" si="4"/>
        <v>5.8103966496930122E-2</v>
      </c>
      <c r="I43" s="17"/>
      <c r="J43" s="17">
        <v>4.1959999999999997</v>
      </c>
    </row>
    <row r="44" spans="1:21" x14ac:dyDescent="0.35">
      <c r="A44" s="16">
        <v>44864</v>
      </c>
      <c r="B44" s="17">
        <v>207.47</v>
      </c>
      <c r="C44" s="18">
        <v>3770.55</v>
      </c>
      <c r="D44" s="19">
        <f t="shared" si="1"/>
        <v>-9.2114475757045344E-2</v>
      </c>
      <c r="E44" s="19">
        <f t="shared" si="0"/>
        <v>-3.3455009664040025E-2</v>
      </c>
      <c r="F44" s="36">
        <f t="shared" si="2"/>
        <v>8.5791666666666666E-4</v>
      </c>
      <c r="G44" s="24">
        <f t="shared" si="3"/>
        <v>-9.2972392423712011E-2</v>
      </c>
      <c r="H44" s="21">
        <f t="shared" si="4"/>
        <v>-3.4312926330706692E-2</v>
      </c>
      <c r="I44" s="17"/>
      <c r="J44" s="17">
        <v>4.1180000000000003</v>
      </c>
    </row>
    <row r="45" spans="1:21" x14ac:dyDescent="0.35">
      <c r="A45" s="16">
        <v>44857</v>
      </c>
      <c r="B45" s="17">
        <v>228.52</v>
      </c>
      <c r="C45" s="18">
        <v>3901.06</v>
      </c>
      <c r="D45" s="19">
        <f t="shared" si="1"/>
        <v>6.5659391904495434E-2</v>
      </c>
      <c r="E45" s="19">
        <f t="shared" si="0"/>
        <v>3.9520351742055704E-2</v>
      </c>
      <c r="F45" s="36">
        <f t="shared" si="2"/>
        <v>8.5041666666666653E-4</v>
      </c>
      <c r="G45" s="24">
        <f t="shared" si="3"/>
        <v>6.4808975237828761E-2</v>
      </c>
      <c r="H45" s="21">
        <f t="shared" si="4"/>
        <v>3.8669935075389038E-2</v>
      </c>
      <c r="I45" s="17"/>
      <c r="J45" s="17">
        <v>4.0819999999999999</v>
      </c>
    </row>
    <row r="46" spans="1:21" x14ac:dyDescent="0.35">
      <c r="A46" s="16">
        <v>44850</v>
      </c>
      <c r="B46" s="17">
        <v>214.44</v>
      </c>
      <c r="C46" s="18">
        <v>3752.75</v>
      </c>
      <c r="D46" s="19">
        <f t="shared" si="1"/>
        <v>4.6099809746816822E-2</v>
      </c>
      <c r="E46" s="19">
        <f t="shared" si="0"/>
        <v>4.7356038257695188E-2</v>
      </c>
      <c r="F46" s="36">
        <f t="shared" si="2"/>
        <v>8.3166666666666664E-4</v>
      </c>
      <c r="G46" s="24">
        <f t="shared" si="3"/>
        <v>4.5268143080150154E-2</v>
      </c>
      <c r="H46" s="21">
        <f t="shared" si="4"/>
        <v>4.652437159102852E-2</v>
      </c>
      <c r="I46" s="17"/>
      <c r="J46" s="17">
        <v>3.992</v>
      </c>
    </row>
    <row r="47" spans="1:21" x14ac:dyDescent="0.35">
      <c r="A47" s="16">
        <v>44843</v>
      </c>
      <c r="B47" s="17">
        <v>204.99</v>
      </c>
      <c r="C47" s="18">
        <v>3583.07</v>
      </c>
      <c r="D47" s="19">
        <f t="shared" si="1"/>
        <v>-8.105079123145198E-2</v>
      </c>
      <c r="E47" s="19">
        <f t="shared" si="0"/>
        <v>-1.554815559695133E-2</v>
      </c>
      <c r="F47" s="36">
        <f t="shared" si="2"/>
        <v>7.7562499999999995E-4</v>
      </c>
      <c r="G47" s="24">
        <f t="shared" si="3"/>
        <v>-8.1826416231451982E-2</v>
      </c>
      <c r="H47" s="21">
        <f t="shared" si="4"/>
        <v>-1.6323780596951328E-2</v>
      </c>
      <c r="I47" s="17"/>
      <c r="J47" s="17">
        <v>3.7229999999999999</v>
      </c>
    </row>
    <row r="48" spans="1:21" x14ac:dyDescent="0.35">
      <c r="A48" s="16">
        <v>44836</v>
      </c>
      <c r="B48" s="17">
        <v>223.07</v>
      </c>
      <c r="C48" s="18">
        <v>3639.66</v>
      </c>
      <c r="D48" s="19">
        <f t="shared" si="1"/>
        <v>-0.1590197926484449</v>
      </c>
      <c r="E48" s="19">
        <f t="shared" si="0"/>
        <v>1.5071312632124911E-2</v>
      </c>
      <c r="F48" s="36">
        <f t="shared" si="2"/>
        <v>7.0375000000000006E-4</v>
      </c>
      <c r="G48" s="24">
        <f t="shared" si="3"/>
        <v>-0.15972354264844491</v>
      </c>
      <c r="H48" s="21">
        <f t="shared" si="4"/>
        <v>1.4367562632124912E-2</v>
      </c>
      <c r="I48" s="17"/>
      <c r="J48" s="17">
        <v>3.3780000000000001</v>
      </c>
    </row>
    <row r="49" spans="1:10" x14ac:dyDescent="0.35">
      <c r="A49" s="16">
        <v>44829</v>
      </c>
      <c r="B49" s="17">
        <v>265.25</v>
      </c>
      <c r="C49" s="18">
        <v>3585.62</v>
      </c>
      <c r="D49" s="19">
        <f t="shared" si="1"/>
        <v>-3.6610612719282232E-2</v>
      </c>
      <c r="E49" s="19">
        <f t="shared" si="0"/>
        <v>-2.9137096796029494E-2</v>
      </c>
      <c r="F49" s="36">
        <f t="shared" si="2"/>
        <v>6.8395833333333329E-4</v>
      </c>
      <c r="G49" s="24">
        <f t="shared" si="3"/>
        <v>-3.7294571052615563E-2</v>
      </c>
      <c r="H49" s="21">
        <f t="shared" si="4"/>
        <v>-2.9821055129362825E-2</v>
      </c>
      <c r="I49" s="17"/>
      <c r="J49" s="17">
        <v>3.2829999999999999</v>
      </c>
    </row>
    <row r="50" spans="1:10" x14ac:dyDescent="0.35">
      <c r="A50" s="16">
        <v>44822</v>
      </c>
      <c r="B50" s="17">
        <v>275.33</v>
      </c>
      <c r="C50" s="18">
        <v>3693.23</v>
      </c>
      <c r="D50" s="19">
        <f t="shared" si="1"/>
        <v>-9.2368551178506841E-2</v>
      </c>
      <c r="E50" s="19">
        <f t="shared" si="0"/>
        <v>-4.6497458259430524E-2</v>
      </c>
      <c r="F50" s="36">
        <f t="shared" si="2"/>
        <v>6.6562499999999998E-4</v>
      </c>
      <c r="G50" s="24">
        <f t="shared" si="3"/>
        <v>-9.3034176178506844E-2</v>
      </c>
      <c r="H50" s="21">
        <f t="shared" si="4"/>
        <v>-4.7163083259430527E-2</v>
      </c>
      <c r="I50" s="17"/>
      <c r="J50" s="17">
        <v>3.1949999999999998</v>
      </c>
    </row>
    <row r="51" spans="1:10" x14ac:dyDescent="0.35">
      <c r="A51" s="16">
        <v>44815</v>
      </c>
      <c r="B51" s="17">
        <v>303.35000000000002</v>
      </c>
      <c r="C51" s="18">
        <v>3873.33</v>
      </c>
      <c r="D51" s="19">
        <f t="shared" si="1"/>
        <v>1.2246396155899619E-2</v>
      </c>
      <c r="E51" s="19">
        <f t="shared" si="0"/>
        <v>-4.7704161913378784E-2</v>
      </c>
      <c r="F51" s="36">
        <f t="shared" si="2"/>
        <v>6.597916666666666E-4</v>
      </c>
      <c r="G51" s="24">
        <f t="shared" si="3"/>
        <v>1.1586604489232953E-2</v>
      </c>
      <c r="H51" s="21">
        <f t="shared" si="4"/>
        <v>-4.836395358004545E-2</v>
      </c>
      <c r="I51" s="17"/>
      <c r="J51" s="17">
        <v>3.1669999999999998</v>
      </c>
    </row>
    <row r="52" spans="1:10" x14ac:dyDescent="0.35">
      <c r="A52" s="16">
        <v>44808</v>
      </c>
      <c r="B52" s="17">
        <v>299.68</v>
      </c>
      <c r="C52" s="18">
        <v>4067.36</v>
      </c>
      <c r="D52" s="19">
        <f t="shared" si="1"/>
        <v>0.10906332112061001</v>
      </c>
      <c r="E52" s="19">
        <f t="shared" si="0"/>
        <v>3.646547374536846E-2</v>
      </c>
      <c r="F52" s="36">
        <f t="shared" si="2"/>
        <v>6.3354166666666669E-4</v>
      </c>
      <c r="G52" s="24">
        <f t="shared" si="3"/>
        <v>0.10842977945394335</v>
      </c>
      <c r="H52" s="21">
        <f t="shared" si="4"/>
        <v>3.5831932078701792E-2</v>
      </c>
      <c r="I52" s="17"/>
      <c r="J52" s="17">
        <v>3.0409999999999999</v>
      </c>
    </row>
    <row r="53" spans="1:10" x14ac:dyDescent="0.35">
      <c r="A53" s="16">
        <v>44801</v>
      </c>
      <c r="B53" s="17">
        <v>270.20999999999998</v>
      </c>
      <c r="C53" s="18">
        <v>3924.26</v>
      </c>
      <c r="D53" s="19">
        <f t="shared" si="1"/>
        <v>-6.2063938352598158E-2</v>
      </c>
      <c r="E53" s="19">
        <f t="shared" si="0"/>
        <v>-3.2876091146128439E-2</v>
      </c>
      <c r="F53" s="36">
        <f t="shared" si="2"/>
        <v>6.0604166666666662E-4</v>
      </c>
      <c r="G53" s="24">
        <f t="shared" si="3"/>
        <v>-6.2669980019264826E-2</v>
      </c>
      <c r="H53" s="21">
        <f t="shared" si="4"/>
        <v>-3.3482132812795107E-2</v>
      </c>
      <c r="I53" s="17"/>
      <c r="J53" s="17">
        <v>2.9089999999999998</v>
      </c>
    </row>
    <row r="54" spans="1:10" x14ac:dyDescent="0.35">
      <c r="A54" s="16">
        <v>44794</v>
      </c>
      <c r="B54" s="17">
        <v>288.08999999999997</v>
      </c>
      <c r="C54" s="18">
        <v>4057.66</v>
      </c>
      <c r="D54" s="19">
        <f t="shared" si="1"/>
        <v>-2.8921023359288256E-2</v>
      </c>
      <c r="E54" s="19">
        <f t="shared" si="0"/>
        <v>-4.0397495080974677E-2</v>
      </c>
      <c r="F54" s="36">
        <f t="shared" si="2"/>
        <v>5.9125000000000009E-4</v>
      </c>
      <c r="G54" s="24">
        <f t="shared" si="3"/>
        <v>-2.9512273359288257E-2</v>
      </c>
      <c r="H54" s="21">
        <f t="shared" si="4"/>
        <v>-4.0988745080974678E-2</v>
      </c>
      <c r="I54" s="17"/>
      <c r="J54" s="17">
        <v>2.8380000000000001</v>
      </c>
    </row>
    <row r="55" spans="1:10" x14ac:dyDescent="0.35">
      <c r="A55" s="16">
        <v>44787</v>
      </c>
      <c r="B55" s="17">
        <v>296.67</v>
      </c>
      <c r="C55" s="18">
        <v>4228.4799999999996</v>
      </c>
      <c r="D55" s="19">
        <f t="shared" si="1"/>
        <v>-1.1198880111988663E-2</v>
      </c>
      <c r="E55" s="19">
        <f t="shared" si="0"/>
        <v>-1.2072006822190784E-2</v>
      </c>
      <c r="F55" s="36">
        <f t="shared" si="2"/>
        <v>5.5958333333333327E-4</v>
      </c>
      <c r="G55" s="24">
        <f t="shared" si="3"/>
        <v>-1.1758463445321997E-2</v>
      </c>
      <c r="H55" s="21">
        <f t="shared" si="4"/>
        <v>-1.2631590155524118E-2</v>
      </c>
      <c r="I55" s="17"/>
      <c r="J55" s="17">
        <v>2.6859999999999999</v>
      </c>
    </row>
    <row r="56" spans="1:10" x14ac:dyDescent="0.35">
      <c r="A56" s="16">
        <v>44780</v>
      </c>
      <c r="B56" s="17">
        <v>300.02999999999997</v>
      </c>
      <c r="C56" s="18">
        <v>4280.1499999999996</v>
      </c>
      <c r="D56" s="19">
        <f t="shared" si="1"/>
        <v>4.115626192872246E-2</v>
      </c>
      <c r="E56" s="19">
        <f t="shared" si="0"/>
        <v>3.2558218079267842E-2</v>
      </c>
      <c r="F56" s="36">
        <f t="shared" si="2"/>
        <v>5.3395833333333333E-4</v>
      </c>
      <c r="G56" s="24">
        <f t="shared" si="3"/>
        <v>4.0622303595389125E-2</v>
      </c>
      <c r="H56" s="21">
        <f t="shared" si="4"/>
        <v>3.2024259745934508E-2</v>
      </c>
      <c r="I56" s="17"/>
      <c r="J56" s="17">
        <v>2.5630000000000002</v>
      </c>
    </row>
    <row r="57" spans="1:10" x14ac:dyDescent="0.35">
      <c r="A57" s="16">
        <v>44773</v>
      </c>
      <c r="B57" s="17">
        <v>288.17</v>
      </c>
      <c r="C57" s="18">
        <v>4145.1899999999996</v>
      </c>
      <c r="D57" s="19">
        <f t="shared" si="1"/>
        <v>-3.0220427393572113E-2</v>
      </c>
      <c r="E57" s="19">
        <f t="shared" si="0"/>
        <v>3.6074948732411904E-3</v>
      </c>
      <c r="F57" s="36">
        <f t="shared" si="2"/>
        <v>5.2708333333333329E-4</v>
      </c>
      <c r="G57" s="24">
        <f t="shared" si="3"/>
        <v>-3.0747510726905448E-2</v>
      </c>
      <c r="H57" s="21">
        <f t="shared" si="4"/>
        <v>3.0804115399078571E-3</v>
      </c>
      <c r="I57" s="17"/>
      <c r="J57" s="17">
        <v>2.5299999999999998</v>
      </c>
    </row>
    <row r="58" spans="1:10" x14ac:dyDescent="0.35">
      <c r="A58" s="16">
        <v>44766</v>
      </c>
      <c r="B58" s="17">
        <v>297.14999999999998</v>
      </c>
      <c r="C58" s="18">
        <v>4130.29</v>
      </c>
      <c r="D58" s="19">
        <f t="shared" si="1"/>
        <v>9.1500146929180071E-2</v>
      </c>
      <c r="E58" s="19">
        <f t="shared" si="0"/>
        <v>4.2573385197506974E-2</v>
      </c>
      <c r="F58" s="36">
        <f t="shared" si="2"/>
        <v>4.9437500000000002E-4</v>
      </c>
      <c r="G58" s="24">
        <f t="shared" si="3"/>
        <v>9.1005771929180065E-2</v>
      </c>
      <c r="H58" s="21">
        <f t="shared" si="4"/>
        <v>4.2079010197506976E-2</v>
      </c>
      <c r="I58" s="17"/>
      <c r="J58" s="17">
        <v>2.3730000000000002</v>
      </c>
    </row>
    <row r="59" spans="1:10" x14ac:dyDescent="0.35">
      <c r="A59" s="16">
        <v>44759</v>
      </c>
      <c r="B59" s="17">
        <v>272.24</v>
      </c>
      <c r="C59" s="18">
        <v>3961.63</v>
      </c>
      <c r="D59" s="19">
        <f t="shared" si="1"/>
        <v>0.1340025825800808</v>
      </c>
      <c r="E59" s="19">
        <f t="shared" si="0"/>
        <v>2.5489495646051408E-2</v>
      </c>
      <c r="F59" s="36">
        <f t="shared" si="2"/>
        <v>5.0999999999999993E-4</v>
      </c>
      <c r="G59" s="24">
        <f t="shared" si="3"/>
        <v>0.13349258258008079</v>
      </c>
      <c r="H59" s="21">
        <f t="shared" si="4"/>
        <v>2.4979495646051408E-2</v>
      </c>
      <c r="I59" s="17"/>
      <c r="J59" s="17">
        <v>2.448</v>
      </c>
    </row>
    <row r="60" spans="1:10" x14ac:dyDescent="0.35">
      <c r="A60" s="16">
        <v>44752</v>
      </c>
      <c r="B60" s="17">
        <v>240.07</v>
      </c>
      <c r="C60" s="18">
        <v>3863.16</v>
      </c>
      <c r="D60" s="19">
        <f t="shared" si="1"/>
        <v>-4.2630403573137632E-2</v>
      </c>
      <c r="E60" s="19">
        <f t="shared" si="0"/>
        <v>-9.2886561453360272E-3</v>
      </c>
      <c r="F60" s="36">
        <f t="shared" si="2"/>
        <v>4.8645833333333332E-4</v>
      </c>
      <c r="G60" s="24">
        <f t="shared" si="3"/>
        <v>-4.3116861906470967E-2</v>
      </c>
      <c r="H60" s="21">
        <f t="shared" si="4"/>
        <v>-9.7751144786693608E-3</v>
      </c>
      <c r="I60" s="17"/>
      <c r="J60" s="17">
        <v>2.335</v>
      </c>
    </row>
    <row r="61" spans="1:10" x14ac:dyDescent="0.35">
      <c r="A61" s="16">
        <v>44745</v>
      </c>
      <c r="B61" s="17">
        <v>250.76</v>
      </c>
      <c r="C61" s="18">
        <v>3899.38</v>
      </c>
      <c r="D61" s="19">
        <f t="shared" si="1"/>
        <v>0.10340579072428047</v>
      </c>
      <c r="E61" s="19">
        <f t="shared" si="0"/>
        <v>1.9357807038869801E-2</v>
      </c>
      <c r="F61" s="36">
        <f t="shared" si="2"/>
        <v>4.0895833333333339E-4</v>
      </c>
      <c r="G61" s="24">
        <f t="shared" si="3"/>
        <v>0.10299683239094713</v>
      </c>
      <c r="H61" s="21">
        <f t="shared" si="4"/>
        <v>1.8948848705536467E-2</v>
      </c>
      <c r="I61" s="17"/>
      <c r="J61" s="17">
        <v>1.9630000000000001</v>
      </c>
    </row>
    <row r="62" spans="1:10" x14ac:dyDescent="0.35">
      <c r="A62" s="16">
        <v>44738</v>
      </c>
      <c r="B62" s="17">
        <v>227.26</v>
      </c>
      <c r="C62" s="18">
        <v>3825.33</v>
      </c>
      <c r="D62" s="19">
        <f>B62/B63-1</f>
        <v>-7.5088518985796382E-2</v>
      </c>
      <c r="E62" s="19">
        <f t="shared" si="0"/>
        <v>-2.2089913951336193E-2</v>
      </c>
      <c r="F62" s="36">
        <f t="shared" si="2"/>
        <v>3.5625000000000001E-4</v>
      </c>
      <c r="G62" s="24">
        <f t="shared" si="3"/>
        <v>-7.5444768985796384E-2</v>
      </c>
      <c r="H62" s="21">
        <f t="shared" si="4"/>
        <v>-2.2446163951336192E-2</v>
      </c>
      <c r="I62" s="17"/>
      <c r="J62" s="17">
        <v>1.71</v>
      </c>
    </row>
    <row r="63" spans="1:10" x14ac:dyDescent="0.35">
      <c r="A63" s="16">
        <v>44731</v>
      </c>
      <c r="B63" s="17">
        <v>245.71</v>
      </c>
      <c r="C63" s="18">
        <v>3911.74</v>
      </c>
      <c r="D63" s="19">
        <f t="shared" si="1"/>
        <v>0.13355785200221448</v>
      </c>
      <c r="E63" s="19">
        <f t="shared" si="0"/>
        <v>6.4465391690522456E-2</v>
      </c>
      <c r="F63" s="36">
        <f t="shared" si="2"/>
        <v>3.5145833333333334E-4</v>
      </c>
      <c r="G63" s="24">
        <f t="shared" si="3"/>
        <v>0.13320639366888115</v>
      </c>
      <c r="H63" s="21">
        <f t="shared" si="4"/>
        <v>6.4113933357189123E-2</v>
      </c>
      <c r="I63" s="17"/>
      <c r="J63" s="17">
        <v>1.6870000000000001</v>
      </c>
    </row>
    <row r="64" spans="1:10" x14ac:dyDescent="0.35">
      <c r="A64" s="16">
        <v>44724</v>
      </c>
      <c r="B64" s="17">
        <v>216.76</v>
      </c>
      <c r="C64" s="18">
        <v>3674.84</v>
      </c>
      <c r="D64" s="19">
        <f t="shared" si="1"/>
        <v>-6.6614993756189955E-2</v>
      </c>
      <c r="E64" s="19">
        <f t="shared" si="0"/>
        <v>-5.7941069405208045E-2</v>
      </c>
      <c r="F64" s="36">
        <f t="shared" si="2"/>
        <v>3.3187499999999998E-4</v>
      </c>
      <c r="G64" s="24">
        <f t="shared" si="3"/>
        <v>-6.6946868756189951E-2</v>
      </c>
      <c r="H64" s="21">
        <f t="shared" si="4"/>
        <v>-5.8272944405208048E-2</v>
      </c>
      <c r="I64" s="17"/>
      <c r="J64" s="17">
        <v>1.593</v>
      </c>
    </row>
    <row r="65" spans="1:10" x14ac:dyDescent="0.35">
      <c r="A65" s="16">
        <v>44717</v>
      </c>
      <c r="B65" s="17">
        <v>232.23</v>
      </c>
      <c r="C65" s="18">
        <v>3900.86</v>
      </c>
      <c r="D65" s="19">
        <f t="shared" si="1"/>
        <v>-9.7646256182842839E-3</v>
      </c>
      <c r="E65" s="19">
        <f t="shared" si="0"/>
        <v>-5.054836998057699E-2</v>
      </c>
      <c r="F65" s="36">
        <f t="shared" si="2"/>
        <v>2.8395833333333333E-4</v>
      </c>
      <c r="G65" s="24">
        <f t="shared" si="3"/>
        <v>-1.0048583951617618E-2</v>
      </c>
      <c r="H65" s="21">
        <f t="shared" si="4"/>
        <v>-5.0832328313910324E-2</v>
      </c>
      <c r="I65" s="17"/>
      <c r="J65" s="17">
        <v>1.363</v>
      </c>
    </row>
    <row r="66" spans="1:10" x14ac:dyDescent="0.35">
      <c r="A66" s="16">
        <v>44710</v>
      </c>
      <c r="B66" s="17">
        <v>234.52</v>
      </c>
      <c r="C66" s="18">
        <v>4108.54</v>
      </c>
      <c r="D66" s="19">
        <f t="shared" si="1"/>
        <v>-7.3812250700999171E-2</v>
      </c>
      <c r="E66" s="19">
        <f t="shared" si="1"/>
        <v>-1.1952172072799971E-2</v>
      </c>
      <c r="F66" s="36">
        <f t="shared" si="2"/>
        <v>2.4687500000000002E-4</v>
      </c>
      <c r="G66" s="24">
        <f t="shared" si="3"/>
        <v>-7.4059125700999165E-2</v>
      </c>
      <c r="H66" s="21">
        <f t="shared" si="4"/>
        <v>-1.2199047072799972E-2</v>
      </c>
      <c r="I66" s="17"/>
      <c r="J66" s="17">
        <v>1.1850000000000001</v>
      </c>
    </row>
    <row r="67" spans="1:10" x14ac:dyDescent="0.35">
      <c r="A67" s="16">
        <v>44703</v>
      </c>
      <c r="B67" s="17">
        <v>253.21</v>
      </c>
      <c r="C67" s="18">
        <v>4158.24</v>
      </c>
      <c r="D67" s="19">
        <f t="shared" ref="D67:E130" si="6">B67/B68-1</f>
        <v>0.14419340262087665</v>
      </c>
      <c r="E67" s="19">
        <f t="shared" si="6"/>
        <v>6.5843705784649265E-2</v>
      </c>
      <c r="F67" s="36">
        <f t="shared" ref="F67:F130" si="7">J67/100/12/4</f>
        <v>2.2666666666666668E-4</v>
      </c>
      <c r="G67" s="24">
        <f t="shared" ref="G67:G130" si="8">D67-F67</f>
        <v>0.14396673595421</v>
      </c>
      <c r="H67" s="21">
        <f t="shared" ref="H67:H130" si="9">E67-F67</f>
        <v>6.5617039117982598E-2</v>
      </c>
      <c r="I67" s="17"/>
      <c r="J67" s="17">
        <v>1.0880000000000001</v>
      </c>
    </row>
    <row r="68" spans="1:10" x14ac:dyDescent="0.35">
      <c r="A68" s="16">
        <v>44696</v>
      </c>
      <c r="B68" s="17">
        <v>221.3</v>
      </c>
      <c r="C68" s="18">
        <v>3901.36</v>
      </c>
      <c r="D68" s="19">
        <f t="shared" si="6"/>
        <v>-0.13733286555178714</v>
      </c>
      <c r="E68" s="19">
        <f t="shared" si="6"/>
        <v>-3.0450633590878406E-2</v>
      </c>
      <c r="F68" s="36">
        <f t="shared" si="7"/>
        <v>2.1541666666666668E-4</v>
      </c>
      <c r="G68" s="24">
        <f t="shared" si="8"/>
        <v>-0.1375482822184538</v>
      </c>
      <c r="H68" s="21">
        <f t="shared" si="9"/>
        <v>-3.0666050257545072E-2</v>
      </c>
      <c r="I68" s="17"/>
      <c r="J68" s="17">
        <v>1.034</v>
      </c>
    </row>
    <row r="69" spans="1:10" x14ac:dyDescent="0.35">
      <c r="A69" s="16">
        <v>44689</v>
      </c>
      <c r="B69" s="17">
        <v>256.52999999999997</v>
      </c>
      <c r="C69" s="18">
        <v>4023.89</v>
      </c>
      <c r="D69" s="19">
        <f t="shared" si="6"/>
        <v>-0.11096863628487275</v>
      </c>
      <c r="E69" s="19">
        <f t="shared" si="6"/>
        <v>-2.4118796897660721E-2</v>
      </c>
      <c r="F69" s="36">
        <f t="shared" si="7"/>
        <v>2.0583333333333334E-4</v>
      </c>
      <c r="G69" s="24">
        <f t="shared" si="8"/>
        <v>-0.11117446961820608</v>
      </c>
      <c r="H69" s="21">
        <f t="shared" si="9"/>
        <v>-2.4324630230994054E-2</v>
      </c>
      <c r="I69" s="17"/>
      <c r="J69" s="17">
        <v>0.98799999999999999</v>
      </c>
    </row>
    <row r="70" spans="1:10" x14ac:dyDescent="0.35">
      <c r="A70" s="16">
        <v>44682</v>
      </c>
      <c r="B70" s="17">
        <v>288.55</v>
      </c>
      <c r="C70" s="18">
        <v>4123.34</v>
      </c>
      <c r="D70" s="19">
        <f t="shared" si="6"/>
        <v>-5.8570198105081239E-3</v>
      </c>
      <c r="E70" s="19">
        <f t="shared" si="6"/>
        <v>-2.0789316372736844E-3</v>
      </c>
      <c r="F70" s="36">
        <f t="shared" si="7"/>
        <v>1.7666666666666666E-4</v>
      </c>
      <c r="G70" s="24">
        <f t="shared" si="8"/>
        <v>-6.0336864771747909E-3</v>
      </c>
      <c r="H70" s="21">
        <f t="shared" si="9"/>
        <v>-2.2555983039403509E-3</v>
      </c>
      <c r="I70" s="17"/>
      <c r="J70" s="17">
        <v>0.84799999999999998</v>
      </c>
    </row>
    <row r="71" spans="1:10" x14ac:dyDescent="0.35">
      <c r="A71" s="16">
        <v>44675</v>
      </c>
      <c r="B71" s="17">
        <v>290.25</v>
      </c>
      <c r="C71" s="18">
        <v>4131.93</v>
      </c>
      <c r="D71" s="19">
        <f t="shared" si="6"/>
        <v>-0.13363381290669207</v>
      </c>
      <c r="E71" s="19">
        <f t="shared" si="6"/>
        <v>-3.2738109172288699E-2</v>
      </c>
      <c r="F71" s="36">
        <f t="shared" si="7"/>
        <v>1.7520833333333331E-4</v>
      </c>
      <c r="G71" s="24">
        <f t="shared" si="8"/>
        <v>-0.13380902124002542</v>
      </c>
      <c r="H71" s="21">
        <f t="shared" si="9"/>
        <v>-3.2913317505622035E-2</v>
      </c>
      <c r="I71" s="17"/>
      <c r="J71" s="17">
        <v>0.84099999999999997</v>
      </c>
    </row>
    <row r="72" spans="1:10" x14ac:dyDescent="0.35">
      <c r="A72" s="16">
        <v>44668</v>
      </c>
      <c r="B72" s="17">
        <v>335.02</v>
      </c>
      <c r="C72" s="18">
        <v>4271.78</v>
      </c>
      <c r="D72" s="19">
        <f t="shared" si="6"/>
        <v>2.0375841379100201E-2</v>
      </c>
      <c r="E72" s="19">
        <f t="shared" si="6"/>
        <v>-2.7503135963065195E-2</v>
      </c>
      <c r="F72" s="36">
        <f t="shared" si="7"/>
        <v>1.7249999999999999E-4</v>
      </c>
      <c r="G72" s="24">
        <f t="shared" si="8"/>
        <v>2.0203341379100202E-2</v>
      </c>
      <c r="H72" s="21">
        <f t="shared" si="9"/>
        <v>-2.7675635963065194E-2</v>
      </c>
      <c r="I72" s="17"/>
      <c r="J72" s="17">
        <v>0.82799999999999996</v>
      </c>
    </row>
    <row r="73" spans="1:10" x14ac:dyDescent="0.35">
      <c r="A73" s="16">
        <v>44661</v>
      </c>
      <c r="B73" s="17">
        <v>328.33</v>
      </c>
      <c r="C73" s="18">
        <v>4392.59</v>
      </c>
      <c r="D73" s="19">
        <f t="shared" si="6"/>
        <v>-3.949331539069123E-2</v>
      </c>
      <c r="E73" s="19">
        <f t="shared" si="6"/>
        <v>-2.1319971124796E-2</v>
      </c>
      <c r="F73" s="36">
        <f t="shared" si="7"/>
        <v>1.6395833333333334E-4</v>
      </c>
      <c r="G73" s="24">
        <f t="shared" si="8"/>
        <v>-3.9657273724024562E-2</v>
      </c>
      <c r="H73" s="21">
        <f t="shared" si="9"/>
        <v>-2.1483929458129332E-2</v>
      </c>
      <c r="I73" s="17"/>
      <c r="J73" s="17">
        <v>0.78700000000000003</v>
      </c>
    </row>
    <row r="74" spans="1:10" x14ac:dyDescent="0.35">
      <c r="A74" s="16">
        <v>44654</v>
      </c>
      <c r="B74" s="17">
        <v>341.83</v>
      </c>
      <c r="C74" s="18">
        <v>4488.28</v>
      </c>
      <c r="D74" s="19">
        <f t="shared" si="6"/>
        <v>-5.449063701490886E-2</v>
      </c>
      <c r="E74" s="19">
        <f t="shared" si="6"/>
        <v>-1.266647015086253E-2</v>
      </c>
      <c r="F74" s="36">
        <f t="shared" si="7"/>
        <v>1.4541666666666666E-4</v>
      </c>
      <c r="G74" s="24">
        <f t="shared" si="8"/>
        <v>-5.4636053681575529E-2</v>
      </c>
      <c r="H74" s="21">
        <f t="shared" si="9"/>
        <v>-1.2811886817529197E-2</v>
      </c>
      <c r="I74" s="17"/>
      <c r="J74" s="17">
        <v>0.69799999999999995</v>
      </c>
    </row>
    <row r="75" spans="1:10" x14ac:dyDescent="0.35">
      <c r="A75" s="16">
        <v>44647</v>
      </c>
      <c r="B75" s="17">
        <v>361.53</v>
      </c>
      <c r="C75" s="18">
        <v>4545.8599999999997</v>
      </c>
      <c r="D75" s="19">
        <f t="shared" si="6"/>
        <v>7.3171455711232403E-2</v>
      </c>
      <c r="E75" s="19">
        <f t="shared" si="6"/>
        <v>6.2072973163340706E-4</v>
      </c>
      <c r="F75" s="36">
        <f t="shared" si="7"/>
        <v>1.1E-4</v>
      </c>
      <c r="G75" s="24">
        <f t="shared" si="8"/>
        <v>7.3061455711232404E-2</v>
      </c>
      <c r="H75" s="21">
        <f t="shared" si="9"/>
        <v>5.1072973163340709E-4</v>
      </c>
      <c r="I75" s="17"/>
      <c r="J75" s="17">
        <v>0.52800000000000002</v>
      </c>
    </row>
    <row r="76" spans="1:10" x14ac:dyDescent="0.35">
      <c r="A76" s="16">
        <v>44640</v>
      </c>
      <c r="B76" s="17">
        <v>336.88</v>
      </c>
      <c r="C76" s="18">
        <v>4543.04</v>
      </c>
      <c r="D76" s="19">
        <f t="shared" si="6"/>
        <v>0.11623591782637499</v>
      </c>
      <c r="E76" s="19">
        <f t="shared" si="6"/>
        <v>1.7913597978082452E-2</v>
      </c>
      <c r="F76" s="36">
        <f t="shared" si="7"/>
        <v>1.1208333333333334E-4</v>
      </c>
      <c r="G76" s="24">
        <f t="shared" si="8"/>
        <v>0.11612383449304166</v>
      </c>
      <c r="H76" s="21">
        <f t="shared" si="9"/>
        <v>1.780151464474912E-2</v>
      </c>
      <c r="I76" s="17"/>
      <c r="J76" s="17">
        <v>0.53800000000000003</v>
      </c>
    </row>
    <row r="77" spans="1:10" x14ac:dyDescent="0.35">
      <c r="A77" s="16">
        <v>44633</v>
      </c>
      <c r="B77" s="17">
        <v>301.8</v>
      </c>
      <c r="C77" s="18">
        <v>4463.09</v>
      </c>
      <c r="D77" s="19">
        <f t="shared" si="6"/>
        <v>0.13835244417622206</v>
      </c>
      <c r="E77" s="19">
        <f t="shared" si="6"/>
        <v>6.1551122538537673E-2</v>
      </c>
      <c r="F77" s="36">
        <f t="shared" si="7"/>
        <v>8.6249999999999996E-5</v>
      </c>
      <c r="G77" s="24">
        <f t="shared" si="8"/>
        <v>0.13826619417622205</v>
      </c>
      <c r="H77" s="21">
        <f t="shared" si="9"/>
        <v>6.146487253853767E-2</v>
      </c>
      <c r="I77" s="17"/>
      <c r="J77" s="17">
        <v>0.41399999999999998</v>
      </c>
    </row>
    <row r="78" spans="1:10" x14ac:dyDescent="0.35">
      <c r="A78" s="16">
        <v>44626</v>
      </c>
      <c r="B78" s="17">
        <v>265.12</v>
      </c>
      <c r="C78" s="18">
        <v>4204.3100000000004</v>
      </c>
      <c r="D78" s="19">
        <f t="shared" si="6"/>
        <v>-5.1211394624771867E-2</v>
      </c>
      <c r="E78" s="19">
        <f t="shared" si="6"/>
        <v>-2.8774252865066297E-2</v>
      </c>
      <c r="F78" s="36">
        <f t="shared" si="7"/>
        <v>8.25E-5</v>
      </c>
      <c r="G78" s="24">
        <f t="shared" si="8"/>
        <v>-5.1293894624771866E-2</v>
      </c>
      <c r="H78" s="21">
        <f t="shared" si="9"/>
        <v>-2.8856752865066296E-2</v>
      </c>
      <c r="I78" s="17"/>
      <c r="J78" s="17">
        <v>0.39600000000000002</v>
      </c>
    </row>
    <row r="79" spans="1:10" x14ac:dyDescent="0.35">
      <c r="A79" s="16">
        <v>44619</v>
      </c>
      <c r="B79" s="17">
        <v>279.43</v>
      </c>
      <c r="C79" s="18">
        <v>4328.87</v>
      </c>
      <c r="D79" s="19">
        <f t="shared" si="6"/>
        <v>3.507927100311159E-2</v>
      </c>
      <c r="E79" s="19">
        <f t="shared" si="6"/>
        <v>-1.2714898896597604E-2</v>
      </c>
      <c r="F79" s="36">
        <f t="shared" si="7"/>
        <v>6.9791666666666665E-5</v>
      </c>
      <c r="G79" s="24">
        <f t="shared" si="8"/>
        <v>3.5009479336444924E-2</v>
      </c>
      <c r="H79" s="21">
        <f t="shared" si="9"/>
        <v>-1.278469056326427E-2</v>
      </c>
      <c r="I79" s="17"/>
      <c r="J79" s="17">
        <v>0.33500000000000002</v>
      </c>
    </row>
    <row r="80" spans="1:10" x14ac:dyDescent="0.35">
      <c r="A80" s="16">
        <v>44612</v>
      </c>
      <c r="B80" s="17">
        <v>269.95999999999998</v>
      </c>
      <c r="C80" s="18">
        <v>4384.62</v>
      </c>
      <c r="D80" s="19">
        <f t="shared" si="6"/>
        <v>-5.4960442484072169E-2</v>
      </c>
      <c r="E80" s="19">
        <f t="shared" si="6"/>
        <v>8.2205262516470423E-3</v>
      </c>
      <c r="F80" s="36">
        <f t="shared" si="7"/>
        <v>7.2499999999999987E-5</v>
      </c>
      <c r="G80" s="24">
        <f t="shared" si="8"/>
        <v>-5.5032942484072173E-2</v>
      </c>
      <c r="H80" s="21">
        <f t="shared" si="9"/>
        <v>8.1480262516470427E-3</v>
      </c>
      <c r="I80" s="17"/>
      <c r="J80" s="17">
        <v>0.34799999999999998</v>
      </c>
    </row>
    <row r="81" spans="1:10" x14ac:dyDescent="0.35">
      <c r="A81" s="16">
        <v>44605</v>
      </c>
      <c r="B81" s="17">
        <v>285.66000000000003</v>
      </c>
      <c r="C81" s="18">
        <v>4348.87</v>
      </c>
      <c r="D81" s="19">
        <f t="shared" si="6"/>
        <v>-3.5232148463389956E-3</v>
      </c>
      <c r="E81" s="19">
        <f t="shared" si="6"/>
        <v>-1.5789926312168578E-2</v>
      </c>
      <c r="F81" s="36">
        <f t="shared" si="7"/>
        <v>7.4583333333333335E-5</v>
      </c>
      <c r="G81" s="24">
        <f t="shared" si="8"/>
        <v>-3.5977981796723288E-3</v>
      </c>
      <c r="H81" s="21">
        <f t="shared" si="9"/>
        <v>-1.5864509645501911E-2</v>
      </c>
      <c r="I81" s="17"/>
      <c r="J81" s="17">
        <v>0.35799999999999998</v>
      </c>
    </row>
    <row r="82" spans="1:10" x14ac:dyDescent="0.35">
      <c r="A82" s="16">
        <v>44598</v>
      </c>
      <c r="B82" s="17">
        <v>286.67</v>
      </c>
      <c r="C82" s="18">
        <v>4418.6400000000003</v>
      </c>
      <c r="D82" s="19">
        <f t="shared" si="6"/>
        <v>-6.8557689183481041E-2</v>
      </c>
      <c r="E82" s="19">
        <f t="shared" si="6"/>
        <v>-1.8197816262048527E-2</v>
      </c>
      <c r="F82" s="36">
        <f t="shared" si="7"/>
        <v>7.7708333333333329E-5</v>
      </c>
      <c r="G82" s="24">
        <f t="shared" si="8"/>
        <v>-6.863539751681437E-2</v>
      </c>
      <c r="H82" s="21">
        <f t="shared" si="9"/>
        <v>-1.827552459538186E-2</v>
      </c>
      <c r="I82" s="17"/>
      <c r="J82" s="17">
        <v>0.373</v>
      </c>
    </row>
    <row r="83" spans="1:10" x14ac:dyDescent="0.35">
      <c r="A83" s="16">
        <v>44591</v>
      </c>
      <c r="B83" s="17">
        <v>307.77</v>
      </c>
      <c r="C83" s="18">
        <v>4500.54</v>
      </c>
      <c r="D83" s="19">
        <f t="shared" si="6"/>
        <v>9.0918757975329667E-2</v>
      </c>
      <c r="E83" s="19">
        <f t="shared" si="6"/>
        <v>1.5499170775184146E-2</v>
      </c>
      <c r="F83" s="36">
        <f t="shared" si="7"/>
        <v>4.958333333333333E-5</v>
      </c>
      <c r="G83" s="24">
        <f t="shared" si="8"/>
        <v>9.0869174641996328E-2</v>
      </c>
      <c r="H83" s="21">
        <f t="shared" si="9"/>
        <v>1.5449587441850812E-2</v>
      </c>
      <c r="I83" s="17"/>
      <c r="J83" s="17">
        <v>0.23799999999999999</v>
      </c>
    </row>
    <row r="84" spans="1:10" x14ac:dyDescent="0.35">
      <c r="A84" s="16">
        <v>44584</v>
      </c>
      <c r="B84" s="17">
        <v>282.12</v>
      </c>
      <c r="C84" s="18">
        <v>4431.8500000000004</v>
      </c>
      <c r="D84" s="19">
        <f t="shared" si="6"/>
        <v>-0.10332771827225629</v>
      </c>
      <c r="E84" s="19">
        <f t="shared" si="6"/>
        <v>7.7127193929871218E-3</v>
      </c>
      <c r="F84" s="36">
        <f t="shared" si="7"/>
        <v>3.9583333333333331E-5</v>
      </c>
      <c r="G84" s="24">
        <f t="shared" si="8"/>
        <v>-0.10336730160558961</v>
      </c>
      <c r="H84" s="21">
        <f t="shared" si="9"/>
        <v>7.6731360596537885E-3</v>
      </c>
      <c r="I84" s="17"/>
      <c r="J84" s="17">
        <v>0.19</v>
      </c>
    </row>
    <row r="85" spans="1:10" x14ac:dyDescent="0.35">
      <c r="A85" s="16">
        <v>44577</v>
      </c>
      <c r="B85" s="17">
        <v>314.63</v>
      </c>
      <c r="C85" s="18">
        <v>4397.93</v>
      </c>
      <c r="D85" s="19">
        <f t="shared" si="6"/>
        <v>-0.10072312573241493</v>
      </c>
      <c r="E85" s="19">
        <f t="shared" si="6"/>
        <v>-5.6815038013232289E-2</v>
      </c>
      <c r="F85" s="36">
        <f t="shared" si="7"/>
        <v>3.5416666666666669E-5</v>
      </c>
      <c r="G85" s="24">
        <f t="shared" si="8"/>
        <v>-0.10075854239908159</v>
      </c>
      <c r="H85" s="21">
        <f t="shared" si="9"/>
        <v>-5.6850454679898958E-2</v>
      </c>
      <c r="I85" s="17"/>
      <c r="J85" s="17">
        <v>0.17</v>
      </c>
    </row>
    <row r="86" spans="1:10" x14ac:dyDescent="0.35">
      <c r="A86" s="16">
        <v>44570</v>
      </c>
      <c r="B86" s="17">
        <v>349.87</v>
      </c>
      <c r="C86" s="18">
        <v>4662.8500000000004</v>
      </c>
      <c r="D86" s="19">
        <f t="shared" si="6"/>
        <v>2.2055386772610541E-2</v>
      </c>
      <c r="E86" s="19">
        <f t="shared" si="6"/>
        <v>-3.0297069501520335E-3</v>
      </c>
      <c r="F86" s="36">
        <f t="shared" si="7"/>
        <v>2.6875000000000003E-5</v>
      </c>
      <c r="G86" s="24">
        <f t="shared" si="8"/>
        <v>2.2028511772610542E-2</v>
      </c>
      <c r="H86" s="21">
        <f t="shared" si="9"/>
        <v>-3.0565819501520335E-3</v>
      </c>
      <c r="I86" s="17"/>
      <c r="J86" s="17">
        <v>0.129</v>
      </c>
    </row>
    <row r="87" spans="1:10" x14ac:dyDescent="0.35">
      <c r="A87" s="16">
        <v>44563</v>
      </c>
      <c r="B87" s="17">
        <v>342.32</v>
      </c>
      <c r="C87" s="18">
        <v>4677.0200000000004</v>
      </c>
      <c r="D87" s="19">
        <f t="shared" si="6"/>
        <v>-2.8217793675126335E-2</v>
      </c>
      <c r="E87" s="19">
        <f t="shared" si="6"/>
        <v>-1.8706805030443641E-2</v>
      </c>
      <c r="F87" s="36">
        <f t="shared" si="7"/>
        <v>2.0000000000000002E-5</v>
      </c>
      <c r="G87" s="24">
        <f t="shared" si="8"/>
        <v>-2.8237793675126334E-2</v>
      </c>
      <c r="H87" s="21">
        <f t="shared" si="9"/>
        <v>-1.872680503044364E-2</v>
      </c>
      <c r="I87" s="17"/>
      <c r="J87" s="17">
        <v>9.6000000000000002E-2</v>
      </c>
    </row>
    <row r="88" spans="1:10" x14ac:dyDescent="0.35">
      <c r="A88" s="16">
        <v>44556</v>
      </c>
      <c r="B88" s="17">
        <v>352.26</v>
      </c>
      <c r="C88" s="18">
        <v>4766.18</v>
      </c>
      <c r="D88" s="19">
        <f t="shared" si="6"/>
        <v>-9.5875390108809411E-3</v>
      </c>
      <c r="E88" s="19">
        <f t="shared" si="6"/>
        <v>8.5488533109878695E-3</v>
      </c>
      <c r="F88" s="36">
        <f t="shared" si="7"/>
        <v>1.1041666666666666E-5</v>
      </c>
      <c r="G88" s="24">
        <f t="shared" si="8"/>
        <v>-9.5985806775476072E-3</v>
      </c>
      <c r="H88" s="21">
        <f t="shared" si="9"/>
        <v>8.5378116443212033E-3</v>
      </c>
      <c r="I88" s="17"/>
      <c r="J88" s="17">
        <v>5.2999999999999999E-2</v>
      </c>
    </row>
    <row r="89" spans="1:10" x14ac:dyDescent="0.35">
      <c r="A89" s="16">
        <v>44549</v>
      </c>
      <c r="B89" s="17">
        <v>355.67</v>
      </c>
      <c r="C89" s="18">
        <v>4725.78</v>
      </c>
      <c r="D89" s="19">
        <f t="shared" si="6"/>
        <v>0.14414849128224927</v>
      </c>
      <c r="E89" s="19">
        <f t="shared" si="6"/>
        <v>2.2754423629626874E-2</v>
      </c>
      <c r="F89" s="36">
        <f t="shared" si="7"/>
        <v>1.4791666666666664E-5</v>
      </c>
      <c r="G89" s="24">
        <f t="shared" si="8"/>
        <v>0.14413369961558259</v>
      </c>
      <c r="H89" s="21">
        <f t="shared" si="9"/>
        <v>2.2739631962960208E-2</v>
      </c>
      <c r="I89" s="17"/>
      <c r="J89" s="17">
        <v>7.0999999999999994E-2</v>
      </c>
    </row>
    <row r="90" spans="1:10" x14ac:dyDescent="0.35">
      <c r="A90" s="16">
        <v>44542</v>
      </c>
      <c r="B90" s="17">
        <v>310.86</v>
      </c>
      <c r="C90" s="18">
        <v>4620.6400000000003</v>
      </c>
      <c r="D90" s="19">
        <f t="shared" si="6"/>
        <v>-8.3035898646057538E-2</v>
      </c>
      <c r="E90" s="19">
        <f t="shared" si="6"/>
        <v>-1.9392956736176914E-2</v>
      </c>
      <c r="F90" s="36">
        <f t="shared" si="7"/>
        <v>1.0624999999999999E-5</v>
      </c>
      <c r="G90" s="24">
        <f t="shared" si="8"/>
        <v>-8.3046523646057538E-2</v>
      </c>
      <c r="H90" s="21">
        <f t="shared" si="9"/>
        <v>-1.9403581736176914E-2</v>
      </c>
      <c r="I90" s="17"/>
      <c r="J90" s="17">
        <v>5.0999999999999997E-2</v>
      </c>
    </row>
    <row r="91" spans="1:10" x14ac:dyDescent="0.35">
      <c r="A91" s="16">
        <v>44535</v>
      </c>
      <c r="B91" s="17">
        <v>339.01</v>
      </c>
      <c r="C91" s="18">
        <v>4712.0200000000004</v>
      </c>
      <c r="D91" s="19">
        <f t="shared" si="6"/>
        <v>2.0394892409552057E-3</v>
      </c>
      <c r="E91" s="19">
        <f t="shared" si="6"/>
        <v>3.8248909865305825E-2</v>
      </c>
      <c r="F91" s="36">
        <f t="shared" si="7"/>
        <v>1.3125000000000001E-5</v>
      </c>
      <c r="G91" s="24">
        <f t="shared" si="8"/>
        <v>2.0263642409552056E-3</v>
      </c>
      <c r="H91" s="21">
        <f t="shared" si="9"/>
        <v>3.8235784865305822E-2</v>
      </c>
      <c r="I91" s="17"/>
      <c r="J91" s="17">
        <v>6.3E-2</v>
      </c>
    </row>
    <row r="92" spans="1:10" x14ac:dyDescent="0.35">
      <c r="A92" s="16">
        <v>44528</v>
      </c>
      <c r="B92" s="17">
        <v>338.32</v>
      </c>
      <c r="C92" s="18">
        <v>4538.43</v>
      </c>
      <c r="D92" s="19">
        <f t="shared" si="6"/>
        <v>-6.1889973380656604E-2</v>
      </c>
      <c r="E92" s="19">
        <f t="shared" si="6"/>
        <v>-1.2229520613238898E-2</v>
      </c>
      <c r="F92" s="36">
        <f t="shared" si="7"/>
        <v>1.1041666666666666E-5</v>
      </c>
      <c r="G92" s="24">
        <f t="shared" si="8"/>
        <v>-6.1901015047323274E-2</v>
      </c>
      <c r="H92" s="21">
        <f t="shared" si="9"/>
        <v>-1.2240562279905564E-2</v>
      </c>
      <c r="I92" s="17"/>
      <c r="J92" s="17">
        <v>5.2999999999999999E-2</v>
      </c>
    </row>
    <row r="93" spans="1:10" x14ac:dyDescent="0.35">
      <c r="A93" s="16">
        <v>44521</v>
      </c>
      <c r="B93" s="17">
        <v>360.64</v>
      </c>
      <c r="C93" s="18">
        <v>4594.62</v>
      </c>
      <c r="D93" s="19">
        <f t="shared" si="6"/>
        <v>-4.8493483193498998E-2</v>
      </c>
      <c r="E93" s="19">
        <f t="shared" si="6"/>
        <v>-2.1996781581792968E-2</v>
      </c>
      <c r="F93" s="36">
        <f t="shared" si="7"/>
        <v>1.1041666666666666E-5</v>
      </c>
      <c r="G93" s="24">
        <f t="shared" si="8"/>
        <v>-4.8504524860165668E-2</v>
      </c>
      <c r="H93" s="21">
        <f t="shared" si="9"/>
        <v>-2.2007823248459634E-2</v>
      </c>
      <c r="I93" s="17"/>
      <c r="J93" s="17">
        <v>5.2999999999999999E-2</v>
      </c>
    </row>
    <row r="94" spans="1:10" x14ac:dyDescent="0.35">
      <c r="A94" s="16">
        <v>44514</v>
      </c>
      <c r="B94" s="17">
        <v>379.02</v>
      </c>
      <c r="C94" s="18">
        <v>4697.96</v>
      </c>
      <c r="D94" s="19">
        <f t="shared" si="6"/>
        <v>0.10029901007344599</v>
      </c>
      <c r="E94" s="19">
        <f t="shared" si="6"/>
        <v>3.2266675208472151E-3</v>
      </c>
      <c r="F94" s="36">
        <f t="shared" si="7"/>
        <v>1.0624999999999999E-5</v>
      </c>
      <c r="G94" s="24">
        <f t="shared" si="8"/>
        <v>0.10028838507344599</v>
      </c>
      <c r="H94" s="21">
        <f t="shared" si="9"/>
        <v>3.2160425208472153E-3</v>
      </c>
      <c r="I94" s="17"/>
      <c r="J94" s="17">
        <v>5.0999999999999997E-2</v>
      </c>
    </row>
    <row r="95" spans="1:10" x14ac:dyDescent="0.35">
      <c r="A95" s="16">
        <v>44507</v>
      </c>
      <c r="B95" s="17">
        <v>344.47</v>
      </c>
      <c r="C95" s="18">
        <v>4682.8500000000004</v>
      </c>
      <c r="D95" s="19">
        <f t="shared" si="6"/>
        <v>-0.15438432835820892</v>
      </c>
      <c r="E95" s="19">
        <f t="shared" si="6"/>
        <v>-3.1250465670255023E-3</v>
      </c>
      <c r="F95" s="36">
        <f t="shared" si="7"/>
        <v>1.1041666666666666E-5</v>
      </c>
      <c r="G95" s="24">
        <f t="shared" si="8"/>
        <v>-0.15439537002487558</v>
      </c>
      <c r="H95" s="21">
        <f t="shared" si="9"/>
        <v>-3.1360882336921689E-3</v>
      </c>
      <c r="I95" s="17"/>
      <c r="J95" s="17">
        <v>5.2999999999999999E-2</v>
      </c>
    </row>
    <row r="96" spans="1:10" x14ac:dyDescent="0.35">
      <c r="A96" s="16">
        <v>44500</v>
      </c>
      <c r="B96" s="17">
        <v>407.36</v>
      </c>
      <c r="C96" s="18">
        <v>4697.53</v>
      </c>
      <c r="D96" s="19">
        <f t="shared" si="6"/>
        <v>9.7029596315945543E-2</v>
      </c>
      <c r="E96" s="19">
        <f t="shared" si="6"/>
        <v>2.0009206623557541E-2</v>
      </c>
      <c r="F96" s="36">
        <f t="shared" si="7"/>
        <v>9.5833333333333336E-6</v>
      </c>
      <c r="G96" s="24">
        <f t="shared" si="8"/>
        <v>9.7020012982612217E-2</v>
      </c>
      <c r="H96" s="21">
        <f t="shared" si="9"/>
        <v>1.9999623290224207E-2</v>
      </c>
      <c r="I96" s="17"/>
      <c r="J96" s="17">
        <v>4.5999999999999999E-2</v>
      </c>
    </row>
    <row r="97" spans="1:10" x14ac:dyDescent="0.35">
      <c r="A97" s="16">
        <v>44493</v>
      </c>
      <c r="B97" s="17">
        <v>371.33</v>
      </c>
      <c r="C97" s="18">
        <v>4605.38</v>
      </c>
      <c r="D97" s="19">
        <f t="shared" si="6"/>
        <v>0.22458200046169563</v>
      </c>
      <c r="E97" s="19">
        <f t="shared" si="6"/>
        <v>1.3307223481264785E-2</v>
      </c>
      <c r="F97" s="36">
        <f t="shared" si="7"/>
        <v>1.2083333333333333E-5</v>
      </c>
      <c r="G97" s="24">
        <f t="shared" si="8"/>
        <v>0.2245699171283623</v>
      </c>
      <c r="H97" s="21">
        <f t="shared" si="9"/>
        <v>1.3295140147931452E-2</v>
      </c>
      <c r="I97" s="17"/>
      <c r="J97" s="17">
        <v>5.8000000000000003E-2</v>
      </c>
    </row>
    <row r="98" spans="1:10" x14ac:dyDescent="0.35">
      <c r="A98" s="16">
        <v>44486</v>
      </c>
      <c r="B98" s="17">
        <v>303.23</v>
      </c>
      <c r="C98" s="18">
        <v>4544.8999999999996</v>
      </c>
      <c r="D98" s="19">
        <f t="shared" si="6"/>
        <v>7.9071919148784753E-2</v>
      </c>
      <c r="E98" s="19">
        <f t="shared" si="6"/>
        <v>1.6444624354504223E-2</v>
      </c>
      <c r="F98" s="36">
        <f t="shared" si="7"/>
        <v>1.2708333333333333E-5</v>
      </c>
      <c r="G98" s="24">
        <f t="shared" si="8"/>
        <v>7.9059210815451419E-2</v>
      </c>
      <c r="H98" s="21">
        <f t="shared" si="9"/>
        <v>1.6431916021170889E-2</v>
      </c>
      <c r="I98" s="17"/>
      <c r="J98" s="17">
        <v>6.0999999999999999E-2</v>
      </c>
    </row>
    <row r="99" spans="1:10" x14ac:dyDescent="0.35">
      <c r="A99" s="16">
        <v>44479</v>
      </c>
      <c r="B99" s="17">
        <v>281.01</v>
      </c>
      <c r="C99" s="18">
        <v>4471.37</v>
      </c>
      <c r="D99" s="19">
        <f t="shared" si="6"/>
        <v>7.3253637856624643E-2</v>
      </c>
      <c r="E99" s="19">
        <f t="shared" si="6"/>
        <v>1.8219868104641934E-2</v>
      </c>
      <c r="F99" s="36">
        <f t="shared" si="7"/>
        <v>1.0000000000000001E-5</v>
      </c>
      <c r="G99" s="24">
        <f t="shared" si="8"/>
        <v>7.3243637856624647E-2</v>
      </c>
      <c r="H99" s="21">
        <f t="shared" si="9"/>
        <v>1.8209868104641935E-2</v>
      </c>
      <c r="I99" s="17"/>
      <c r="J99" s="17">
        <v>4.8000000000000001E-2</v>
      </c>
    </row>
    <row r="100" spans="1:10" x14ac:dyDescent="0.35">
      <c r="A100" s="16">
        <v>44472</v>
      </c>
      <c r="B100" s="17">
        <v>261.83</v>
      </c>
      <c r="C100" s="18">
        <v>4391.3599999999997</v>
      </c>
      <c r="D100" s="19">
        <f t="shared" si="6"/>
        <v>1.3234781935683504E-2</v>
      </c>
      <c r="E100" s="19">
        <f t="shared" si="6"/>
        <v>7.8745940487254806E-3</v>
      </c>
      <c r="F100" s="36">
        <f t="shared" si="7"/>
        <v>1.0624999999999999E-5</v>
      </c>
      <c r="G100" s="24">
        <f t="shared" si="8"/>
        <v>1.3224156935683504E-2</v>
      </c>
      <c r="H100" s="21">
        <f t="shared" si="9"/>
        <v>7.8639690487254804E-3</v>
      </c>
      <c r="I100" s="17"/>
      <c r="J100" s="17">
        <v>5.0999999999999997E-2</v>
      </c>
    </row>
    <row r="101" spans="1:10" x14ac:dyDescent="0.35">
      <c r="A101" s="16">
        <v>44465</v>
      </c>
      <c r="B101" s="17">
        <v>258.41000000000003</v>
      </c>
      <c r="C101" s="18">
        <v>4357.05</v>
      </c>
      <c r="D101" s="19">
        <f t="shared" si="6"/>
        <v>1.0847247510945568E-3</v>
      </c>
      <c r="E101" s="19">
        <f t="shared" si="6"/>
        <v>-2.2091895822672125E-2</v>
      </c>
      <c r="F101" s="36">
        <f t="shared" si="7"/>
        <v>7.9166666666666665E-6</v>
      </c>
      <c r="G101" s="24">
        <f t="shared" si="8"/>
        <v>1.0768080844278901E-3</v>
      </c>
      <c r="H101" s="21">
        <f t="shared" si="9"/>
        <v>-2.2099812489338792E-2</v>
      </c>
      <c r="I101" s="17"/>
      <c r="J101" s="17">
        <v>3.7999999999999999E-2</v>
      </c>
    </row>
    <row r="102" spans="1:10" x14ac:dyDescent="0.35">
      <c r="A102" s="16">
        <v>44458</v>
      </c>
      <c r="B102" s="17">
        <v>258.13</v>
      </c>
      <c r="C102" s="18">
        <v>4455.4799999999996</v>
      </c>
      <c r="D102" s="19">
        <f t="shared" si="6"/>
        <v>1.9631853373360819E-2</v>
      </c>
      <c r="E102" s="19">
        <f t="shared" si="6"/>
        <v>5.0733252274424157E-3</v>
      </c>
      <c r="F102" s="36">
        <f t="shared" si="7"/>
        <v>7.2916666666666674E-6</v>
      </c>
      <c r="G102" s="24">
        <f t="shared" si="8"/>
        <v>1.9624561706694153E-2</v>
      </c>
      <c r="H102" s="21">
        <f t="shared" si="9"/>
        <v>5.0660335607757489E-3</v>
      </c>
      <c r="I102" s="17"/>
      <c r="J102" s="17">
        <v>3.5000000000000003E-2</v>
      </c>
    </row>
    <row r="103" spans="1:10" x14ac:dyDescent="0.35">
      <c r="A103" s="16">
        <v>44451</v>
      </c>
      <c r="B103" s="17">
        <v>253.16</v>
      </c>
      <c r="C103" s="18">
        <v>4432.99</v>
      </c>
      <c r="D103" s="19">
        <f t="shared" si="6"/>
        <v>3.153777198272345E-2</v>
      </c>
      <c r="E103" s="19">
        <f t="shared" si="6"/>
        <v>-5.7394955344527432E-3</v>
      </c>
      <c r="F103" s="36">
        <f t="shared" si="7"/>
        <v>7.9166666666666665E-6</v>
      </c>
      <c r="G103" s="24">
        <f t="shared" si="8"/>
        <v>3.152985531605678E-2</v>
      </c>
      <c r="H103" s="21">
        <f t="shared" si="9"/>
        <v>-5.7474122011194097E-3</v>
      </c>
      <c r="I103" s="17"/>
      <c r="J103" s="17">
        <v>3.7999999999999999E-2</v>
      </c>
    </row>
    <row r="104" spans="1:10" x14ac:dyDescent="0.35">
      <c r="A104" s="16">
        <v>44444</v>
      </c>
      <c r="B104" s="17">
        <v>245.42</v>
      </c>
      <c r="C104" s="18">
        <v>4458.58</v>
      </c>
      <c r="D104" s="19">
        <f t="shared" si="6"/>
        <v>3.6806805169309342E-3</v>
      </c>
      <c r="E104" s="19">
        <f t="shared" si="6"/>
        <v>-1.6944369111638879E-2</v>
      </c>
      <c r="F104" s="36">
        <f t="shared" si="7"/>
        <v>1.0000000000000001E-5</v>
      </c>
      <c r="G104" s="24">
        <f t="shared" si="8"/>
        <v>3.6706805169309342E-3</v>
      </c>
      <c r="H104" s="21">
        <f t="shared" si="9"/>
        <v>-1.6954369111638879E-2</v>
      </c>
      <c r="I104" s="17"/>
      <c r="J104" s="17">
        <v>4.8000000000000001E-2</v>
      </c>
    </row>
    <row r="105" spans="1:10" x14ac:dyDescent="0.35">
      <c r="A105" s="16">
        <v>44437</v>
      </c>
      <c r="B105" s="17">
        <v>244.52</v>
      </c>
      <c r="C105" s="18">
        <v>4535.43</v>
      </c>
      <c r="D105" s="19">
        <f t="shared" si="6"/>
        <v>3.0382200497239831E-2</v>
      </c>
      <c r="E105" s="19">
        <f t="shared" si="6"/>
        <v>5.7790777869193288E-3</v>
      </c>
      <c r="F105" s="36">
        <f t="shared" si="7"/>
        <v>9.5833333333333336E-6</v>
      </c>
      <c r="G105" s="24">
        <f t="shared" si="8"/>
        <v>3.0372617163906497E-2</v>
      </c>
      <c r="H105" s="21">
        <f t="shared" si="9"/>
        <v>5.7694944535859952E-3</v>
      </c>
      <c r="I105" s="17"/>
      <c r="J105" s="17">
        <v>4.5999999999999999E-2</v>
      </c>
    </row>
    <row r="106" spans="1:10" x14ac:dyDescent="0.35">
      <c r="A106" s="16">
        <v>44430</v>
      </c>
      <c r="B106" s="17">
        <v>237.31</v>
      </c>
      <c r="C106" s="18">
        <v>4509.37</v>
      </c>
      <c r="D106" s="19">
        <f t="shared" si="6"/>
        <v>4.6571113561190813E-2</v>
      </c>
      <c r="E106" s="19">
        <f t="shared" si="6"/>
        <v>1.5242014827756112E-2</v>
      </c>
      <c r="F106" s="36">
        <f t="shared" si="7"/>
        <v>1.1041666666666666E-5</v>
      </c>
      <c r="G106" s="24">
        <f t="shared" si="8"/>
        <v>4.6560071894524144E-2</v>
      </c>
      <c r="H106" s="21">
        <f t="shared" si="9"/>
        <v>1.5230973161089446E-2</v>
      </c>
      <c r="I106" s="17"/>
      <c r="J106" s="17">
        <v>5.2999999999999999E-2</v>
      </c>
    </row>
    <row r="107" spans="1:10" x14ac:dyDescent="0.35">
      <c r="A107" s="16">
        <v>44423</v>
      </c>
      <c r="B107" s="17">
        <v>226.75</v>
      </c>
      <c r="C107" s="18">
        <v>4441.67</v>
      </c>
      <c r="D107" s="19">
        <f t="shared" si="6"/>
        <v>-5.1493348950054418E-2</v>
      </c>
      <c r="E107" s="19">
        <f t="shared" si="6"/>
        <v>-5.8930170098477896E-3</v>
      </c>
      <c r="F107" s="36">
        <f t="shared" si="7"/>
        <v>1.1041666666666666E-5</v>
      </c>
      <c r="G107" s="24">
        <f t="shared" si="8"/>
        <v>-5.1504390616721088E-2</v>
      </c>
      <c r="H107" s="21">
        <f t="shared" si="9"/>
        <v>-5.9040586765144567E-3</v>
      </c>
      <c r="I107" s="17"/>
      <c r="J107" s="17">
        <v>5.2999999999999999E-2</v>
      </c>
    </row>
    <row r="108" spans="1:10" x14ac:dyDescent="0.35">
      <c r="A108" s="16">
        <v>44416</v>
      </c>
      <c r="B108" s="17">
        <v>239.06</v>
      </c>
      <c r="C108" s="18">
        <v>4468</v>
      </c>
      <c r="D108" s="19">
        <f t="shared" si="6"/>
        <v>2.5876496588422171E-2</v>
      </c>
      <c r="E108" s="19">
        <f t="shared" si="6"/>
        <v>7.0956515467077708E-3</v>
      </c>
      <c r="F108" s="36">
        <f t="shared" si="7"/>
        <v>1.1041666666666666E-5</v>
      </c>
      <c r="G108" s="24">
        <f t="shared" si="8"/>
        <v>2.5865454921755505E-2</v>
      </c>
      <c r="H108" s="21">
        <f t="shared" si="9"/>
        <v>7.0846098800411038E-3</v>
      </c>
      <c r="I108" s="17"/>
      <c r="J108" s="17">
        <v>5.2999999999999999E-2</v>
      </c>
    </row>
    <row r="109" spans="1:10" x14ac:dyDescent="0.35">
      <c r="A109" s="16">
        <v>44409</v>
      </c>
      <c r="B109" s="17">
        <v>233.03</v>
      </c>
      <c r="C109" s="18">
        <v>4436.5200000000004</v>
      </c>
      <c r="D109" s="19">
        <f t="shared" si="6"/>
        <v>1.7287292094119833E-2</v>
      </c>
      <c r="E109" s="19">
        <f t="shared" si="6"/>
        <v>9.3873855016541885E-3</v>
      </c>
      <c r="F109" s="36">
        <f t="shared" si="7"/>
        <v>1.0624999999999999E-5</v>
      </c>
      <c r="G109" s="24">
        <f t="shared" si="8"/>
        <v>1.7276667094119832E-2</v>
      </c>
      <c r="H109" s="21">
        <f t="shared" si="9"/>
        <v>9.3767605016541883E-3</v>
      </c>
      <c r="I109" s="17"/>
      <c r="J109" s="17">
        <v>5.0999999999999997E-2</v>
      </c>
    </row>
    <row r="110" spans="1:10" x14ac:dyDescent="0.35">
      <c r="A110" s="16">
        <v>44402</v>
      </c>
      <c r="B110" s="17">
        <v>229.07</v>
      </c>
      <c r="C110" s="18">
        <v>4395.26</v>
      </c>
      <c r="D110" s="19">
        <f t="shared" si="6"/>
        <v>6.8124591998507844E-2</v>
      </c>
      <c r="E110" s="19">
        <f t="shared" si="6"/>
        <v>-3.7490366743733183E-3</v>
      </c>
      <c r="F110" s="36">
        <f t="shared" si="7"/>
        <v>9.5833333333333336E-6</v>
      </c>
      <c r="G110" s="24">
        <f t="shared" si="8"/>
        <v>6.8115008665174517E-2</v>
      </c>
      <c r="H110" s="21">
        <f t="shared" si="9"/>
        <v>-3.7586200077066516E-3</v>
      </c>
      <c r="I110" s="17"/>
      <c r="J110" s="17">
        <v>4.5999999999999999E-2</v>
      </c>
    </row>
    <row r="111" spans="1:10" x14ac:dyDescent="0.35">
      <c r="A111" s="16">
        <v>44395</v>
      </c>
      <c r="B111" s="17">
        <v>214.46</v>
      </c>
      <c r="C111" s="18">
        <v>4411.8</v>
      </c>
      <c r="D111" s="19">
        <f t="shared" si="6"/>
        <v>-1.3039023935922378E-3</v>
      </c>
      <c r="E111" s="19">
        <f t="shared" si="6"/>
        <v>1.9560173416282245E-2</v>
      </c>
      <c r="F111" s="36">
        <f t="shared" si="7"/>
        <v>1.0624999999999999E-5</v>
      </c>
      <c r="G111" s="24">
        <f t="shared" si="8"/>
        <v>-1.3145273935922378E-3</v>
      </c>
      <c r="H111" s="21">
        <f t="shared" si="9"/>
        <v>1.9549548416282245E-2</v>
      </c>
      <c r="I111" s="17"/>
      <c r="J111" s="17">
        <v>5.0999999999999997E-2</v>
      </c>
    </row>
    <row r="112" spans="1:10" x14ac:dyDescent="0.35">
      <c r="A112" s="16">
        <v>44388</v>
      </c>
      <c r="B112" s="17">
        <v>214.74</v>
      </c>
      <c r="C112" s="18">
        <v>4327.16</v>
      </c>
      <c r="D112" s="19">
        <f t="shared" si="6"/>
        <v>-1.936249885834318E-2</v>
      </c>
      <c r="E112" s="19">
        <f t="shared" si="6"/>
        <v>-9.7012278152213138E-3</v>
      </c>
      <c r="F112" s="36">
        <f t="shared" si="7"/>
        <v>9.5833333333333336E-6</v>
      </c>
      <c r="G112" s="24">
        <f t="shared" si="8"/>
        <v>-1.9372082191676514E-2</v>
      </c>
      <c r="H112" s="21">
        <f t="shared" si="9"/>
        <v>-9.7108111485546475E-3</v>
      </c>
      <c r="I112" s="17"/>
      <c r="J112" s="17">
        <v>4.5999999999999999E-2</v>
      </c>
    </row>
    <row r="113" spans="1:10" x14ac:dyDescent="0.35">
      <c r="A113" s="16">
        <v>44381</v>
      </c>
      <c r="B113" s="17">
        <v>218.98</v>
      </c>
      <c r="C113" s="18">
        <v>4369.55</v>
      </c>
      <c r="D113" s="19">
        <f t="shared" si="6"/>
        <v>-3.2346442775077477E-2</v>
      </c>
      <c r="E113" s="19">
        <f t="shared" si="6"/>
        <v>3.954194755005469E-3</v>
      </c>
      <c r="F113" s="36">
        <f t="shared" si="7"/>
        <v>1.1041666666666666E-5</v>
      </c>
      <c r="G113" s="24">
        <f t="shared" si="8"/>
        <v>-3.2357484441744147E-2</v>
      </c>
      <c r="H113" s="21">
        <f t="shared" si="9"/>
        <v>3.943153088338802E-3</v>
      </c>
      <c r="I113" s="17"/>
      <c r="J113" s="17">
        <v>5.2999999999999999E-2</v>
      </c>
    </row>
    <row r="114" spans="1:10" x14ac:dyDescent="0.35">
      <c r="A114" s="16">
        <v>44374</v>
      </c>
      <c r="B114" s="17">
        <v>226.3</v>
      </c>
      <c r="C114" s="18">
        <v>4352.34</v>
      </c>
      <c r="D114" s="19">
        <f t="shared" si="6"/>
        <v>1.0448294338274655E-2</v>
      </c>
      <c r="E114" s="19">
        <f t="shared" si="6"/>
        <v>1.6735580629336333E-2</v>
      </c>
      <c r="F114" s="36">
        <f t="shared" si="7"/>
        <v>1.0624999999999999E-5</v>
      </c>
      <c r="G114" s="24">
        <f t="shared" si="8"/>
        <v>1.0437669338274655E-2</v>
      </c>
      <c r="H114" s="21">
        <f t="shared" si="9"/>
        <v>1.6724955629336333E-2</v>
      </c>
      <c r="I114" s="17"/>
      <c r="J114" s="17">
        <v>5.0999999999999997E-2</v>
      </c>
    </row>
    <row r="115" spans="1:10" x14ac:dyDescent="0.35">
      <c r="A115" s="16">
        <v>44367</v>
      </c>
      <c r="B115" s="17">
        <v>223.96</v>
      </c>
      <c r="C115" s="18">
        <v>4280.7</v>
      </c>
      <c r="D115" s="19">
        <f t="shared" si="6"/>
        <v>7.792270298888182E-2</v>
      </c>
      <c r="E115" s="19">
        <f t="shared" si="6"/>
        <v>2.7421425914147646E-2</v>
      </c>
      <c r="F115" s="36">
        <f t="shared" si="7"/>
        <v>1.1041666666666666E-5</v>
      </c>
      <c r="G115" s="24">
        <f t="shared" si="8"/>
        <v>7.7911661322215151E-2</v>
      </c>
      <c r="H115" s="21">
        <f t="shared" si="9"/>
        <v>2.741038424748098E-2</v>
      </c>
      <c r="I115" s="17"/>
      <c r="J115" s="17">
        <v>5.2999999999999999E-2</v>
      </c>
    </row>
    <row r="116" spans="1:10" x14ac:dyDescent="0.35">
      <c r="A116" s="16">
        <v>44360</v>
      </c>
      <c r="B116" s="17">
        <v>207.77</v>
      </c>
      <c r="C116" s="18">
        <v>4166.45</v>
      </c>
      <c r="D116" s="19">
        <f t="shared" si="6"/>
        <v>2.1987211018199782E-2</v>
      </c>
      <c r="E116" s="19">
        <f t="shared" si="6"/>
        <v>-1.9067956227751259E-2</v>
      </c>
      <c r="F116" s="36">
        <f t="shared" si="7"/>
        <v>8.5416666666666665E-6</v>
      </c>
      <c r="G116" s="24">
        <f t="shared" si="8"/>
        <v>2.1978669351533114E-2</v>
      </c>
      <c r="H116" s="21">
        <f t="shared" si="9"/>
        <v>-1.9076497894417926E-2</v>
      </c>
      <c r="I116" s="17"/>
      <c r="J116" s="17">
        <v>4.1000000000000002E-2</v>
      </c>
    </row>
    <row r="117" spans="1:10" x14ac:dyDescent="0.35">
      <c r="A117" s="16">
        <v>44353</v>
      </c>
      <c r="B117" s="17">
        <v>203.3</v>
      </c>
      <c r="C117" s="18">
        <v>4247.4399999999996</v>
      </c>
      <c r="D117" s="19">
        <f t="shared" si="6"/>
        <v>1.8129006410256387E-2</v>
      </c>
      <c r="E117" s="19">
        <f t="shared" si="6"/>
        <v>4.1490440649754046E-3</v>
      </c>
      <c r="F117" s="36">
        <f t="shared" si="7"/>
        <v>5.833333333333334E-6</v>
      </c>
      <c r="G117" s="24">
        <f t="shared" si="8"/>
        <v>1.8123173076923054E-2</v>
      </c>
      <c r="H117" s="21">
        <f t="shared" si="9"/>
        <v>4.1432107316420712E-3</v>
      </c>
      <c r="I117" s="17"/>
      <c r="J117" s="17">
        <v>2.8000000000000001E-2</v>
      </c>
    </row>
    <row r="118" spans="1:10" x14ac:dyDescent="0.35">
      <c r="A118" s="16">
        <v>44346</v>
      </c>
      <c r="B118" s="17">
        <v>199.68</v>
      </c>
      <c r="C118" s="18">
        <v>4229.8900000000003</v>
      </c>
      <c r="D118" s="19">
        <f t="shared" si="6"/>
        <v>-4.188858500071968E-2</v>
      </c>
      <c r="E118" s="19">
        <f t="shared" si="6"/>
        <v>6.1320945455758391E-3</v>
      </c>
      <c r="F118" s="36">
        <f t="shared" si="7"/>
        <v>4.1666666666666669E-6</v>
      </c>
      <c r="G118" s="24">
        <f t="shared" si="8"/>
        <v>-4.1892751667386346E-2</v>
      </c>
      <c r="H118" s="21">
        <f t="shared" si="9"/>
        <v>6.127927878909172E-3</v>
      </c>
      <c r="I118" s="17"/>
      <c r="J118" s="17">
        <v>0.02</v>
      </c>
    </row>
    <row r="119" spans="1:10" x14ac:dyDescent="0.35">
      <c r="A119" s="16">
        <v>44339</v>
      </c>
      <c r="B119" s="17">
        <v>208.41</v>
      </c>
      <c r="C119" s="18">
        <v>4204.1099999999997</v>
      </c>
      <c r="D119" s="19">
        <f t="shared" si="6"/>
        <v>7.6331147033001034E-2</v>
      </c>
      <c r="E119" s="19">
        <f t="shared" si="6"/>
        <v>1.1610111986448013E-2</v>
      </c>
      <c r="F119" s="36">
        <f t="shared" si="7"/>
        <v>2.708333333333333E-6</v>
      </c>
      <c r="G119" s="24">
        <f t="shared" si="8"/>
        <v>7.6328438699667697E-2</v>
      </c>
      <c r="H119" s="21">
        <f t="shared" si="9"/>
        <v>1.1607403653114679E-2</v>
      </c>
      <c r="I119" s="17"/>
      <c r="J119" s="17">
        <v>1.2999999999999999E-2</v>
      </c>
    </row>
    <row r="120" spans="1:10" x14ac:dyDescent="0.35">
      <c r="A120" s="16">
        <v>44332</v>
      </c>
      <c r="B120" s="17">
        <v>193.63</v>
      </c>
      <c r="C120" s="18">
        <v>4155.8599999999997</v>
      </c>
      <c r="D120" s="19">
        <f t="shared" si="6"/>
        <v>-1.5006613083731857E-2</v>
      </c>
      <c r="E120" s="19">
        <f t="shared" si="6"/>
        <v>-4.3101692681818404E-3</v>
      </c>
      <c r="F120" s="36">
        <f t="shared" si="7"/>
        <v>1.0416666666666667E-6</v>
      </c>
      <c r="G120" s="24">
        <f t="shared" si="8"/>
        <v>-1.5007654750398523E-2</v>
      </c>
      <c r="H120" s="21">
        <f t="shared" si="9"/>
        <v>-4.311210934848507E-3</v>
      </c>
      <c r="I120" s="17"/>
      <c r="J120" s="17">
        <v>5.0000000000000001E-3</v>
      </c>
    </row>
    <row r="121" spans="1:10" x14ac:dyDescent="0.35">
      <c r="A121" s="16">
        <v>44325</v>
      </c>
      <c r="B121" s="17">
        <v>196.58</v>
      </c>
      <c r="C121" s="18">
        <v>4173.8500000000004</v>
      </c>
      <c r="D121" s="19">
        <f t="shared" si="6"/>
        <v>-0.12288059967874354</v>
      </c>
      <c r="E121" s="19">
        <f t="shared" si="6"/>
        <v>-1.388035722723624E-2</v>
      </c>
      <c r="F121" s="36">
        <f t="shared" si="7"/>
        <v>2.0833333333333334E-6</v>
      </c>
      <c r="G121" s="24">
        <f t="shared" si="8"/>
        <v>-0.12288268301207687</v>
      </c>
      <c r="H121" s="21">
        <f t="shared" si="9"/>
        <v>-1.3882440560569573E-2</v>
      </c>
      <c r="I121" s="17"/>
      <c r="J121" s="17">
        <v>0.01</v>
      </c>
    </row>
    <row r="122" spans="1:10" x14ac:dyDescent="0.35">
      <c r="A122" s="16">
        <v>44318</v>
      </c>
      <c r="B122" s="17">
        <v>224.12</v>
      </c>
      <c r="C122" s="18">
        <v>4232.6000000000004</v>
      </c>
      <c r="D122" s="19">
        <f t="shared" si="6"/>
        <v>-5.2266576454668368E-2</v>
      </c>
      <c r="E122" s="19">
        <f t="shared" si="6"/>
        <v>1.2300384820516763E-2</v>
      </c>
      <c r="F122" s="36">
        <f t="shared" si="7"/>
        <v>3.1249999999999997E-6</v>
      </c>
      <c r="G122" s="24">
        <f t="shared" si="8"/>
        <v>-5.2269701454668367E-2</v>
      </c>
      <c r="H122" s="21">
        <f t="shared" si="9"/>
        <v>1.2297259820516764E-2</v>
      </c>
      <c r="I122" s="17"/>
      <c r="J122" s="17">
        <v>1.4999999999999999E-2</v>
      </c>
    </row>
    <row r="123" spans="1:10" x14ac:dyDescent="0.35">
      <c r="A123" s="16">
        <v>44311</v>
      </c>
      <c r="B123" s="17">
        <v>236.48</v>
      </c>
      <c r="C123" s="18">
        <v>4181.17</v>
      </c>
      <c r="D123" s="19">
        <f t="shared" si="6"/>
        <v>-2.7351622588738578E-2</v>
      </c>
      <c r="E123" s="19">
        <f t="shared" si="6"/>
        <v>2.3922472052562149E-4</v>
      </c>
      <c r="F123" s="36">
        <f t="shared" si="7"/>
        <v>2.708333333333333E-6</v>
      </c>
      <c r="G123" s="24">
        <f t="shared" si="8"/>
        <v>-2.7354330922071911E-2</v>
      </c>
      <c r="H123" s="21">
        <f t="shared" si="9"/>
        <v>2.3651638719228817E-4</v>
      </c>
      <c r="I123" s="17"/>
      <c r="J123" s="17">
        <v>1.2999999999999999E-2</v>
      </c>
    </row>
    <row r="124" spans="1:10" x14ac:dyDescent="0.35">
      <c r="A124" s="16">
        <v>44304</v>
      </c>
      <c r="B124" s="17">
        <v>243.13</v>
      </c>
      <c r="C124" s="18">
        <v>4180.17</v>
      </c>
      <c r="D124" s="19">
        <f t="shared" si="6"/>
        <v>-1.4031388134149836E-2</v>
      </c>
      <c r="E124" s="19">
        <f t="shared" si="6"/>
        <v>-1.266285506765108E-3</v>
      </c>
      <c r="F124" s="36">
        <f t="shared" si="7"/>
        <v>4.1666666666666669E-6</v>
      </c>
      <c r="G124" s="24">
        <f t="shared" si="8"/>
        <v>-1.4035554800816502E-2</v>
      </c>
      <c r="H124" s="21">
        <f t="shared" si="9"/>
        <v>-1.2704521734317746E-3</v>
      </c>
      <c r="I124" s="17"/>
      <c r="J124" s="17">
        <v>0.02</v>
      </c>
    </row>
    <row r="125" spans="1:10" x14ac:dyDescent="0.35">
      <c r="A125" s="16">
        <v>44297</v>
      </c>
      <c r="B125" s="17">
        <v>246.59</v>
      </c>
      <c r="C125" s="18">
        <v>4185.47</v>
      </c>
      <c r="D125" s="19">
        <f t="shared" si="6"/>
        <v>9.2701732618425181E-2</v>
      </c>
      <c r="E125" s="19">
        <f t="shared" si="6"/>
        <v>1.3725537686494871E-2</v>
      </c>
      <c r="F125" s="36">
        <f t="shared" si="7"/>
        <v>3.7499999999999997E-6</v>
      </c>
      <c r="G125" s="24">
        <f t="shared" si="8"/>
        <v>9.2697982618425184E-2</v>
      </c>
      <c r="H125" s="21">
        <f t="shared" si="9"/>
        <v>1.3721787686494871E-2</v>
      </c>
      <c r="I125" s="17"/>
      <c r="J125" s="17">
        <v>1.7999999999999999E-2</v>
      </c>
    </row>
    <row r="126" spans="1:10" x14ac:dyDescent="0.35">
      <c r="A126" s="16">
        <v>44290</v>
      </c>
      <c r="B126" s="17">
        <v>225.67</v>
      </c>
      <c r="C126" s="18">
        <v>4128.8</v>
      </c>
      <c r="D126" s="19">
        <f t="shared" si="6"/>
        <v>2.3075528153051028E-2</v>
      </c>
      <c r="E126" s="19">
        <f t="shared" si="6"/>
        <v>2.7097891225338122E-2</v>
      </c>
      <c r="F126" s="36">
        <f t="shared" si="7"/>
        <v>2.708333333333333E-6</v>
      </c>
      <c r="G126" s="24">
        <f t="shared" si="8"/>
        <v>2.3072819819717694E-2</v>
      </c>
      <c r="H126" s="21">
        <f t="shared" si="9"/>
        <v>2.7095182892004788E-2</v>
      </c>
      <c r="I126" s="17"/>
      <c r="J126" s="17">
        <v>1.2999999999999999E-2</v>
      </c>
    </row>
    <row r="127" spans="1:10" x14ac:dyDescent="0.35">
      <c r="A127" s="16">
        <v>44283</v>
      </c>
      <c r="B127" s="17">
        <v>220.58</v>
      </c>
      <c r="C127" s="18">
        <v>4019.87</v>
      </c>
      <c r="D127" s="19">
        <f t="shared" si="6"/>
        <v>6.953064391000785E-2</v>
      </c>
      <c r="E127" s="19">
        <f t="shared" si="6"/>
        <v>1.140509341961593E-2</v>
      </c>
      <c r="F127" s="36">
        <f t="shared" si="7"/>
        <v>4.1666666666666669E-6</v>
      </c>
      <c r="G127" s="24">
        <f t="shared" si="8"/>
        <v>6.9526477243341184E-2</v>
      </c>
      <c r="H127" s="21">
        <f t="shared" si="9"/>
        <v>1.1400926752949264E-2</v>
      </c>
      <c r="I127" s="17"/>
      <c r="J127" s="17">
        <v>0.02</v>
      </c>
    </row>
    <row r="128" spans="1:10" x14ac:dyDescent="0.35">
      <c r="A128" s="16">
        <v>44276</v>
      </c>
      <c r="B128" s="17">
        <v>206.24</v>
      </c>
      <c r="C128" s="18">
        <v>3974.54</v>
      </c>
      <c r="D128" s="19">
        <f t="shared" si="6"/>
        <v>-5.5201795776260831E-2</v>
      </c>
      <c r="E128" s="19">
        <f t="shared" si="6"/>
        <v>1.570110653957224E-2</v>
      </c>
      <c r="F128" s="36">
        <f t="shared" si="7"/>
        <v>4.1666666666666669E-6</v>
      </c>
      <c r="G128" s="24">
        <f t="shared" si="8"/>
        <v>-5.5205962442927498E-2</v>
      </c>
      <c r="H128" s="21">
        <f t="shared" si="9"/>
        <v>1.5696939872905574E-2</v>
      </c>
      <c r="I128" s="17"/>
      <c r="J128" s="17">
        <v>0.02</v>
      </c>
    </row>
    <row r="129" spans="1:10" x14ac:dyDescent="0.35">
      <c r="A129" s="16">
        <v>44269</v>
      </c>
      <c r="B129" s="17">
        <v>218.29</v>
      </c>
      <c r="C129" s="18">
        <v>3913.1</v>
      </c>
      <c r="D129" s="19">
        <f t="shared" si="6"/>
        <v>-5.6002421726344953E-2</v>
      </c>
      <c r="E129" s="19">
        <f t="shared" si="6"/>
        <v>-7.6686260885442392E-3</v>
      </c>
      <c r="F129" s="36">
        <f t="shared" si="7"/>
        <v>2.0833333333333334E-6</v>
      </c>
      <c r="G129" s="24">
        <f t="shared" si="8"/>
        <v>-5.6004505059678286E-2</v>
      </c>
      <c r="H129" s="21">
        <f t="shared" si="9"/>
        <v>-7.6707094218775723E-3</v>
      </c>
      <c r="I129" s="17"/>
      <c r="J129" s="17">
        <v>0.01</v>
      </c>
    </row>
    <row r="130" spans="1:10" x14ac:dyDescent="0.35">
      <c r="A130" s="16">
        <v>44262</v>
      </c>
      <c r="B130" s="17">
        <v>231.24</v>
      </c>
      <c r="C130" s="18">
        <v>3943.34</v>
      </c>
      <c r="D130" s="19">
        <f t="shared" si="6"/>
        <v>0.16014449127031916</v>
      </c>
      <c r="E130" s="19">
        <f t="shared" si="6"/>
        <v>2.6392916078856077E-2</v>
      </c>
      <c r="F130" s="36">
        <f t="shared" si="7"/>
        <v>6.2499999999999995E-6</v>
      </c>
      <c r="G130" s="24">
        <f t="shared" si="8"/>
        <v>0.16013824127031914</v>
      </c>
      <c r="H130" s="21">
        <f t="shared" si="9"/>
        <v>2.6386666078856078E-2</v>
      </c>
      <c r="I130" s="17"/>
      <c r="J130" s="17">
        <v>0.03</v>
      </c>
    </row>
    <row r="131" spans="1:10" x14ac:dyDescent="0.35">
      <c r="A131" s="16">
        <v>44255</v>
      </c>
      <c r="B131" s="17">
        <v>199.32</v>
      </c>
      <c r="C131" s="18">
        <v>3841.94</v>
      </c>
      <c r="D131" s="19">
        <f t="shared" ref="D131:E194" si="10">B131/B132-1</f>
        <v>-0.11480214948705425</v>
      </c>
      <c r="E131" s="19">
        <f t="shared" si="10"/>
        <v>8.0789263083320684E-3</v>
      </c>
      <c r="F131" s="36">
        <f t="shared" ref="F131:F194" si="11">J131/100/12/4</f>
        <v>7.9166666666666665E-6</v>
      </c>
      <c r="G131" s="24">
        <f t="shared" ref="G131:G194" si="12">D131-F131</f>
        <v>-0.11481006615372091</v>
      </c>
      <c r="H131" s="21">
        <f t="shared" ref="H131:H194" si="13">E131-F131</f>
        <v>8.0710096416654019E-3</v>
      </c>
      <c r="I131" s="17"/>
      <c r="J131" s="17">
        <v>3.7999999999999999E-2</v>
      </c>
    </row>
    <row r="132" spans="1:10" x14ac:dyDescent="0.35">
      <c r="A132" s="16">
        <v>44248</v>
      </c>
      <c r="B132" s="17">
        <v>225.17</v>
      </c>
      <c r="C132" s="18">
        <v>3811.15</v>
      </c>
      <c r="D132" s="19">
        <f t="shared" si="10"/>
        <v>-0.13539146795684065</v>
      </c>
      <c r="E132" s="19">
        <f t="shared" si="10"/>
        <v>-2.4460479533930046E-2</v>
      </c>
      <c r="F132" s="36">
        <f t="shared" si="11"/>
        <v>8.5416666666666665E-6</v>
      </c>
      <c r="G132" s="24">
        <f t="shared" si="12"/>
        <v>-0.13540000962350732</v>
      </c>
      <c r="H132" s="21">
        <f t="shared" si="13"/>
        <v>-2.4469021200596713E-2</v>
      </c>
      <c r="I132" s="17"/>
      <c r="J132" s="17">
        <v>4.1000000000000002E-2</v>
      </c>
    </row>
    <row r="133" spans="1:10" x14ac:dyDescent="0.35">
      <c r="A133" s="16">
        <v>44241</v>
      </c>
      <c r="B133" s="17">
        <v>260.43</v>
      </c>
      <c r="C133" s="18">
        <v>3906.71</v>
      </c>
      <c r="D133" s="19">
        <f t="shared" si="10"/>
        <v>-4.2677547419497142E-2</v>
      </c>
      <c r="E133" s="19">
        <f t="shared" si="10"/>
        <v>-7.1464332639529227E-3</v>
      </c>
      <c r="F133" s="36">
        <f t="shared" si="11"/>
        <v>6.8750000000000002E-6</v>
      </c>
      <c r="G133" s="24">
        <f t="shared" si="12"/>
        <v>-4.2684422419497145E-2</v>
      </c>
      <c r="H133" s="21">
        <f t="shared" si="13"/>
        <v>-7.1533082639529226E-3</v>
      </c>
      <c r="I133" s="17"/>
      <c r="J133" s="17">
        <v>3.3000000000000002E-2</v>
      </c>
    </row>
    <row r="134" spans="1:10" x14ac:dyDescent="0.35">
      <c r="A134" s="16">
        <v>44234</v>
      </c>
      <c r="B134" s="17">
        <v>272.04000000000002</v>
      </c>
      <c r="C134" s="18">
        <v>3934.83</v>
      </c>
      <c r="D134" s="19">
        <f t="shared" si="10"/>
        <v>-4.2382427485215257E-2</v>
      </c>
      <c r="E134" s="19">
        <f t="shared" si="10"/>
        <v>1.2349395265550678E-2</v>
      </c>
      <c r="F134" s="36">
        <f t="shared" si="11"/>
        <v>8.5416666666666665E-6</v>
      </c>
      <c r="G134" s="24">
        <f t="shared" si="12"/>
        <v>-4.2390969151881924E-2</v>
      </c>
      <c r="H134" s="21">
        <f t="shared" si="13"/>
        <v>1.2340853598884011E-2</v>
      </c>
      <c r="I134" s="17"/>
      <c r="J134" s="17">
        <v>4.1000000000000002E-2</v>
      </c>
    </row>
    <row r="135" spans="1:10" x14ac:dyDescent="0.35">
      <c r="A135" s="16">
        <v>44227</v>
      </c>
      <c r="B135" s="17">
        <v>284.08</v>
      </c>
      <c r="C135" s="18">
        <v>3886.83</v>
      </c>
      <c r="D135" s="19">
        <f t="shared" si="10"/>
        <v>7.398586064799062E-2</v>
      </c>
      <c r="E135" s="19">
        <f t="shared" si="10"/>
        <v>4.6467110364435404E-2</v>
      </c>
      <c r="F135" s="36">
        <f t="shared" si="11"/>
        <v>6.8750000000000002E-6</v>
      </c>
      <c r="G135" s="24">
        <f t="shared" si="12"/>
        <v>7.3978985647990617E-2</v>
      </c>
      <c r="H135" s="21">
        <f t="shared" si="13"/>
        <v>4.6460235364435401E-2</v>
      </c>
      <c r="I135" s="17"/>
      <c r="J135" s="17">
        <v>3.3000000000000002E-2</v>
      </c>
    </row>
    <row r="136" spans="1:10" x14ac:dyDescent="0.35">
      <c r="A136" s="16">
        <v>44220</v>
      </c>
      <c r="B136" s="17">
        <v>264.51</v>
      </c>
      <c r="C136" s="18">
        <v>3714.24</v>
      </c>
      <c r="D136" s="19">
        <f t="shared" si="10"/>
        <v>-6.2719251621133121E-2</v>
      </c>
      <c r="E136" s="19">
        <f t="shared" si="10"/>
        <v>-3.3120133698818388E-2</v>
      </c>
      <c r="F136" s="36">
        <f t="shared" si="11"/>
        <v>1.2083333333333333E-5</v>
      </c>
      <c r="G136" s="24">
        <f t="shared" si="12"/>
        <v>-6.273133495446645E-2</v>
      </c>
      <c r="H136" s="21">
        <f t="shared" si="13"/>
        <v>-3.3132217032151724E-2</v>
      </c>
      <c r="I136" s="17"/>
      <c r="J136" s="17">
        <v>5.8000000000000003E-2</v>
      </c>
    </row>
    <row r="137" spans="1:10" x14ac:dyDescent="0.35">
      <c r="A137" s="16">
        <v>44213</v>
      </c>
      <c r="B137" s="17">
        <v>282.20999999999998</v>
      </c>
      <c r="C137" s="18">
        <v>3841.47</v>
      </c>
      <c r="D137" s="19">
        <f t="shared" si="10"/>
        <v>2.4764878899016018E-2</v>
      </c>
      <c r="E137" s="19">
        <f t="shared" si="10"/>
        <v>1.9430770251442908E-2</v>
      </c>
      <c r="F137" s="36">
        <f t="shared" si="11"/>
        <v>1.6458333333333335E-5</v>
      </c>
      <c r="G137" s="24">
        <f t="shared" si="12"/>
        <v>2.4748420565682685E-2</v>
      </c>
      <c r="H137" s="21">
        <f t="shared" si="13"/>
        <v>1.9414311918109575E-2</v>
      </c>
      <c r="I137" s="17"/>
      <c r="J137" s="17">
        <v>7.9000000000000001E-2</v>
      </c>
    </row>
    <row r="138" spans="1:10" x14ac:dyDescent="0.35">
      <c r="A138" s="16">
        <v>44206</v>
      </c>
      <c r="B138" s="17">
        <v>275.39</v>
      </c>
      <c r="C138" s="18">
        <v>3768.25</v>
      </c>
      <c r="D138" s="19">
        <f t="shared" si="10"/>
        <v>-6.1191791095656867E-2</v>
      </c>
      <c r="E138" s="19">
        <f t="shared" si="10"/>
        <v>-1.4754175512722623E-2</v>
      </c>
      <c r="F138" s="36">
        <f t="shared" si="11"/>
        <v>1.6875E-5</v>
      </c>
      <c r="G138" s="24">
        <f t="shared" si="12"/>
        <v>-6.1208666095656866E-2</v>
      </c>
      <c r="H138" s="21">
        <f t="shared" si="13"/>
        <v>-1.4771050512722622E-2</v>
      </c>
      <c r="I138" s="17"/>
      <c r="J138" s="17">
        <v>8.1000000000000003E-2</v>
      </c>
    </row>
    <row r="139" spans="1:10" x14ac:dyDescent="0.35">
      <c r="A139" s="16">
        <v>44199</v>
      </c>
      <c r="B139" s="17">
        <v>293.33999999999997</v>
      </c>
      <c r="C139" s="18">
        <v>3824.68</v>
      </c>
      <c r="D139" s="19">
        <f t="shared" si="10"/>
        <v>0.24708783266729006</v>
      </c>
      <c r="E139" s="19">
        <f t="shared" si="10"/>
        <v>1.8266432734214133E-2</v>
      </c>
      <c r="F139" s="36">
        <f t="shared" si="11"/>
        <v>1.7916666666666667E-5</v>
      </c>
      <c r="G139" s="24">
        <f t="shared" si="12"/>
        <v>0.24706991600062339</v>
      </c>
      <c r="H139" s="21">
        <f t="shared" si="13"/>
        <v>1.8248516067547467E-2</v>
      </c>
      <c r="I139" s="17"/>
      <c r="J139" s="17">
        <v>8.5999999999999993E-2</v>
      </c>
    </row>
    <row r="140" spans="1:10" x14ac:dyDescent="0.35">
      <c r="A140" s="16">
        <v>44192</v>
      </c>
      <c r="B140" s="17">
        <v>235.22</v>
      </c>
      <c r="C140" s="18">
        <v>3756.07</v>
      </c>
      <c r="D140" s="19">
        <f t="shared" si="10"/>
        <v>6.6322136089577821E-2</v>
      </c>
      <c r="E140" s="19">
        <f t="shared" si="10"/>
        <v>1.4315187979671018E-2</v>
      </c>
      <c r="F140" s="36">
        <f t="shared" si="11"/>
        <v>1.6458333333333335E-5</v>
      </c>
      <c r="G140" s="24">
        <f t="shared" si="12"/>
        <v>6.6305677756244491E-2</v>
      </c>
      <c r="H140" s="21">
        <f t="shared" si="13"/>
        <v>1.4298729646337684E-2</v>
      </c>
      <c r="I140" s="17"/>
      <c r="J140" s="17">
        <v>7.9000000000000001E-2</v>
      </c>
    </row>
    <row r="141" spans="1:10" x14ac:dyDescent="0.35">
      <c r="A141" s="16">
        <v>44185</v>
      </c>
      <c r="B141" s="17">
        <v>220.59</v>
      </c>
      <c r="C141" s="18">
        <v>3703.06</v>
      </c>
      <c r="D141" s="19">
        <f t="shared" si="10"/>
        <v>-4.7826649976259294E-2</v>
      </c>
      <c r="E141" s="19">
        <f t="shared" si="10"/>
        <v>-1.7118625333947257E-3</v>
      </c>
      <c r="F141" s="36">
        <f t="shared" si="11"/>
        <v>1.8541666666666666E-5</v>
      </c>
      <c r="G141" s="24">
        <f t="shared" si="12"/>
        <v>-4.7845191642925958E-2</v>
      </c>
      <c r="H141" s="21">
        <f t="shared" si="13"/>
        <v>-1.7304042000613924E-3</v>
      </c>
      <c r="I141" s="17"/>
      <c r="J141" s="17">
        <v>8.8999999999999996E-2</v>
      </c>
    </row>
    <row r="142" spans="1:10" x14ac:dyDescent="0.35">
      <c r="A142" s="16">
        <v>44178</v>
      </c>
      <c r="B142" s="17">
        <v>231.67</v>
      </c>
      <c r="C142" s="18">
        <v>3709.41</v>
      </c>
      <c r="D142" s="19">
        <f t="shared" si="10"/>
        <v>0.13937933408744385</v>
      </c>
      <c r="E142" s="19">
        <f t="shared" si="10"/>
        <v>1.2542787419543178E-2</v>
      </c>
      <c r="F142" s="36">
        <f t="shared" si="11"/>
        <v>1.7916666666666667E-5</v>
      </c>
      <c r="G142" s="24">
        <f t="shared" si="12"/>
        <v>0.13936141742077718</v>
      </c>
      <c r="H142" s="21">
        <f t="shared" si="13"/>
        <v>1.2524870752876512E-2</v>
      </c>
      <c r="I142" s="17"/>
      <c r="J142" s="17">
        <v>8.5999999999999993E-2</v>
      </c>
    </row>
    <row r="143" spans="1:10" x14ac:dyDescent="0.35">
      <c r="A143" s="16">
        <v>44171</v>
      </c>
      <c r="B143" s="17">
        <v>203.33</v>
      </c>
      <c r="C143" s="18">
        <v>3663.46</v>
      </c>
      <c r="D143" s="19">
        <f t="shared" si="10"/>
        <v>1.8279246794871806E-2</v>
      </c>
      <c r="E143" s="19">
        <f t="shared" si="10"/>
        <v>-9.6401306256622687E-3</v>
      </c>
      <c r="F143" s="36">
        <f t="shared" si="11"/>
        <v>1.4791666666666664E-5</v>
      </c>
      <c r="G143" s="24">
        <f t="shared" si="12"/>
        <v>1.826445512820514E-2</v>
      </c>
      <c r="H143" s="21">
        <f t="shared" si="13"/>
        <v>-9.6549222923289352E-3</v>
      </c>
      <c r="I143" s="17"/>
      <c r="J143" s="17">
        <v>7.0999999999999994E-2</v>
      </c>
    </row>
    <row r="144" spans="1:10" x14ac:dyDescent="0.35">
      <c r="A144" s="16">
        <v>44164</v>
      </c>
      <c r="B144" s="17">
        <v>199.68</v>
      </c>
      <c r="C144" s="18">
        <v>3699.12</v>
      </c>
      <c r="D144" s="19">
        <f t="shared" si="10"/>
        <v>2.2688860435339242E-2</v>
      </c>
      <c r="E144" s="19">
        <f t="shared" si="10"/>
        <v>1.6702626190443493E-2</v>
      </c>
      <c r="F144" s="36">
        <f t="shared" si="11"/>
        <v>1.6875E-5</v>
      </c>
      <c r="G144" s="24">
        <f t="shared" si="12"/>
        <v>2.2671985435339242E-2</v>
      </c>
      <c r="H144" s="21">
        <f t="shared" si="13"/>
        <v>1.6685751190443493E-2</v>
      </c>
      <c r="I144" s="17"/>
      <c r="J144" s="17">
        <v>8.1000000000000003E-2</v>
      </c>
    </row>
    <row r="145" spans="1:10" x14ac:dyDescent="0.35">
      <c r="A145" s="16">
        <v>44157</v>
      </c>
      <c r="B145" s="17">
        <v>195.25</v>
      </c>
      <c r="C145" s="18">
        <v>3638.35</v>
      </c>
      <c r="D145" s="19">
        <f t="shared" si="10"/>
        <v>0.19638480392156876</v>
      </c>
      <c r="E145" s="19">
        <f t="shared" si="10"/>
        <v>2.2715134615492794E-2</v>
      </c>
      <c r="F145" s="36">
        <f t="shared" si="11"/>
        <v>1.6875E-5</v>
      </c>
      <c r="G145" s="24">
        <f t="shared" si="12"/>
        <v>0.19636792892156876</v>
      </c>
      <c r="H145" s="21">
        <f t="shared" si="13"/>
        <v>2.2698259615492794E-2</v>
      </c>
      <c r="I145" s="17"/>
      <c r="J145" s="17">
        <v>8.1000000000000003E-2</v>
      </c>
    </row>
    <row r="146" spans="1:10" x14ac:dyDescent="0.35">
      <c r="A146" s="16">
        <v>44150</v>
      </c>
      <c r="B146" s="17">
        <v>163.19999999999999</v>
      </c>
      <c r="C146" s="18">
        <v>3557.54</v>
      </c>
      <c r="D146" s="19">
        <f t="shared" si="10"/>
        <v>0.19850187265917607</v>
      </c>
      <c r="E146" s="19">
        <f t="shared" si="10"/>
        <v>-7.7012119437123161E-3</v>
      </c>
      <c r="F146" s="36">
        <f t="shared" si="11"/>
        <v>1.4166666666666668E-5</v>
      </c>
      <c r="G146" s="24">
        <f t="shared" si="12"/>
        <v>0.19848770599250939</v>
      </c>
      <c r="H146" s="21">
        <f t="shared" si="13"/>
        <v>-7.7153786103789828E-3</v>
      </c>
      <c r="I146" s="17"/>
      <c r="J146" s="17">
        <v>6.8000000000000005E-2</v>
      </c>
    </row>
    <row r="147" spans="1:10" x14ac:dyDescent="0.35">
      <c r="A147" s="16">
        <v>44143</v>
      </c>
      <c r="B147" s="17">
        <v>136.16999999999999</v>
      </c>
      <c r="C147" s="18">
        <v>3585.15</v>
      </c>
      <c r="D147" s="19">
        <f t="shared" si="10"/>
        <v>-4.9888361708065876E-2</v>
      </c>
      <c r="E147" s="19">
        <f t="shared" si="10"/>
        <v>2.1573242454636654E-2</v>
      </c>
      <c r="F147" s="36">
        <f t="shared" si="11"/>
        <v>1.8958333333333334E-5</v>
      </c>
      <c r="G147" s="24">
        <f t="shared" si="12"/>
        <v>-4.9907320041399209E-2</v>
      </c>
      <c r="H147" s="21">
        <f t="shared" si="13"/>
        <v>2.1554284121303321E-2</v>
      </c>
      <c r="I147" s="17"/>
      <c r="J147" s="17">
        <v>9.0999999999999998E-2</v>
      </c>
    </row>
    <row r="148" spans="1:10" x14ac:dyDescent="0.35">
      <c r="A148" s="16">
        <v>44136</v>
      </c>
      <c r="B148" s="17">
        <v>143.32</v>
      </c>
      <c r="C148" s="18">
        <v>3509.44</v>
      </c>
      <c r="D148" s="19">
        <f t="shared" si="10"/>
        <v>0.10800154619250102</v>
      </c>
      <c r="E148" s="19">
        <f t="shared" si="10"/>
        <v>7.3236369863851625E-2</v>
      </c>
      <c r="F148" s="36">
        <f t="shared" si="11"/>
        <v>1.9583333333333333E-5</v>
      </c>
      <c r="G148" s="24">
        <f t="shared" si="12"/>
        <v>0.10798196285916768</v>
      </c>
      <c r="H148" s="21">
        <f t="shared" si="13"/>
        <v>7.3216786530518288E-2</v>
      </c>
      <c r="I148" s="17"/>
      <c r="J148" s="17">
        <v>9.4E-2</v>
      </c>
    </row>
    <row r="149" spans="1:10" x14ac:dyDescent="0.35">
      <c r="A149" s="16">
        <v>44129</v>
      </c>
      <c r="B149" s="17">
        <v>129.35</v>
      </c>
      <c r="C149" s="18">
        <v>3269.96</v>
      </c>
      <c r="D149" s="19">
        <f t="shared" si="10"/>
        <v>-7.745524570287432E-2</v>
      </c>
      <c r="E149" s="19">
        <f t="shared" si="10"/>
        <v>-5.6394806933707242E-2</v>
      </c>
      <c r="F149" s="36">
        <f t="shared" si="11"/>
        <v>1.9583333333333333E-5</v>
      </c>
      <c r="G149" s="24">
        <f t="shared" si="12"/>
        <v>-7.7474829036207657E-2</v>
      </c>
      <c r="H149" s="21">
        <f t="shared" si="13"/>
        <v>-5.6414390267040579E-2</v>
      </c>
      <c r="I149" s="17"/>
      <c r="J149" s="17">
        <v>9.4E-2</v>
      </c>
    </row>
    <row r="150" spans="1:10" x14ac:dyDescent="0.35">
      <c r="A150" s="16">
        <v>44122</v>
      </c>
      <c r="B150" s="17">
        <v>140.21</v>
      </c>
      <c r="C150" s="18">
        <v>3465.39</v>
      </c>
      <c r="D150" s="19">
        <f t="shared" si="10"/>
        <v>-4.3326965065502154E-2</v>
      </c>
      <c r="E150" s="19">
        <f t="shared" si="10"/>
        <v>-5.2873147502303652E-3</v>
      </c>
      <c r="F150" s="36">
        <f t="shared" si="11"/>
        <v>1.9583333333333333E-5</v>
      </c>
      <c r="G150" s="24">
        <f t="shared" si="12"/>
        <v>-4.3346548398835491E-2</v>
      </c>
      <c r="H150" s="21">
        <f t="shared" si="13"/>
        <v>-5.3068980835636985E-3</v>
      </c>
      <c r="I150" s="17"/>
      <c r="J150" s="17">
        <v>9.4E-2</v>
      </c>
    </row>
    <row r="151" spans="1:10" x14ac:dyDescent="0.35">
      <c r="A151" s="16">
        <v>44115</v>
      </c>
      <c r="B151" s="17">
        <v>146.56</v>
      </c>
      <c r="C151" s="18">
        <v>3483.81</v>
      </c>
      <c r="D151" s="19">
        <f t="shared" si="10"/>
        <v>1.306421511025091E-2</v>
      </c>
      <c r="E151" s="19">
        <f t="shared" si="10"/>
        <v>1.9211246056374254E-3</v>
      </c>
      <c r="F151" s="36">
        <f t="shared" si="11"/>
        <v>2.0000000000000002E-5</v>
      </c>
      <c r="G151" s="24">
        <f t="shared" si="12"/>
        <v>1.304421511025091E-2</v>
      </c>
      <c r="H151" s="21">
        <f t="shared" si="13"/>
        <v>1.9011246056374253E-3</v>
      </c>
      <c r="I151" s="17"/>
      <c r="J151" s="17">
        <v>9.6000000000000002E-2</v>
      </c>
    </row>
    <row r="152" spans="1:10" x14ac:dyDescent="0.35">
      <c r="A152" s="16">
        <v>44108</v>
      </c>
      <c r="B152" s="17">
        <v>144.66999999999999</v>
      </c>
      <c r="C152" s="18">
        <v>3477.13</v>
      </c>
      <c r="D152" s="19">
        <f t="shared" si="10"/>
        <v>4.5605666377565468E-2</v>
      </c>
      <c r="E152" s="19">
        <f t="shared" si="10"/>
        <v>3.8432822448662751E-2</v>
      </c>
      <c r="F152" s="36">
        <f t="shared" si="11"/>
        <v>2.1041666666666669E-5</v>
      </c>
      <c r="G152" s="24">
        <f t="shared" si="12"/>
        <v>4.5584624710898802E-2</v>
      </c>
      <c r="H152" s="21">
        <f t="shared" si="13"/>
        <v>3.8411780781996085E-2</v>
      </c>
      <c r="I152" s="17"/>
      <c r="J152" s="17">
        <v>0.10100000000000001</v>
      </c>
    </row>
    <row r="153" spans="1:10" x14ac:dyDescent="0.35">
      <c r="A153" s="16">
        <v>44101</v>
      </c>
      <c r="B153" s="17">
        <v>138.36000000000001</v>
      </c>
      <c r="C153" s="18">
        <v>3348.44</v>
      </c>
      <c r="D153" s="19">
        <f t="shared" si="10"/>
        <v>1.9001325673884351E-2</v>
      </c>
      <c r="E153" s="19">
        <f t="shared" si="10"/>
        <v>1.5152525724125843E-2</v>
      </c>
      <c r="F153" s="36">
        <f t="shared" si="11"/>
        <v>1.8958333333333334E-5</v>
      </c>
      <c r="G153" s="24">
        <f t="shared" si="12"/>
        <v>1.8982367340551018E-2</v>
      </c>
      <c r="H153" s="21">
        <f t="shared" si="13"/>
        <v>1.513356739079251E-2</v>
      </c>
      <c r="I153" s="17"/>
      <c r="J153" s="17">
        <v>9.0999999999999998E-2</v>
      </c>
    </row>
    <row r="154" spans="1:10" x14ac:dyDescent="0.35">
      <c r="A154" s="16">
        <v>44094</v>
      </c>
      <c r="B154" s="17">
        <v>135.78</v>
      </c>
      <c r="C154" s="18">
        <v>3298.46</v>
      </c>
      <c r="D154" s="19">
        <f t="shared" si="10"/>
        <v>-7.8708101506310135E-2</v>
      </c>
      <c r="E154" s="19">
        <f t="shared" si="10"/>
        <v>-6.3293236570897138E-3</v>
      </c>
      <c r="F154" s="36">
        <f t="shared" si="11"/>
        <v>2.1041666666666669E-5</v>
      </c>
      <c r="G154" s="24">
        <f t="shared" si="12"/>
        <v>-7.8729143172976801E-2</v>
      </c>
      <c r="H154" s="21">
        <f t="shared" si="13"/>
        <v>-6.3503653237563804E-3</v>
      </c>
      <c r="I154" s="17"/>
      <c r="J154" s="17">
        <v>0.10100000000000001</v>
      </c>
    </row>
    <row r="155" spans="1:10" x14ac:dyDescent="0.35">
      <c r="A155" s="16">
        <v>44087</v>
      </c>
      <c r="B155" s="17">
        <v>147.38</v>
      </c>
      <c r="C155" s="18">
        <v>3319.47</v>
      </c>
      <c r="D155" s="19">
        <f t="shared" si="10"/>
        <v>0.18625241468126208</v>
      </c>
      <c r="E155" s="19">
        <f t="shared" si="10"/>
        <v>-6.4352568266102805E-3</v>
      </c>
      <c r="F155" s="36">
        <f t="shared" si="11"/>
        <v>1.8958333333333334E-5</v>
      </c>
      <c r="G155" s="24">
        <f t="shared" si="12"/>
        <v>0.18623345634792873</v>
      </c>
      <c r="H155" s="21">
        <f t="shared" si="13"/>
        <v>-6.454215159943614E-3</v>
      </c>
      <c r="I155" s="17"/>
      <c r="J155" s="17">
        <v>9.0999999999999998E-2</v>
      </c>
    </row>
    <row r="156" spans="1:10" x14ac:dyDescent="0.35">
      <c r="A156" s="16">
        <v>44080</v>
      </c>
      <c r="B156" s="17">
        <v>124.24</v>
      </c>
      <c r="C156" s="18">
        <v>3340.97</v>
      </c>
      <c r="D156" s="19">
        <f t="shared" si="10"/>
        <v>-0.10900745840504877</v>
      </c>
      <c r="E156" s="19">
        <f t="shared" si="10"/>
        <v>-2.5092210005369209E-2</v>
      </c>
      <c r="F156" s="36">
        <f t="shared" si="11"/>
        <v>2.3333333333333336E-5</v>
      </c>
      <c r="G156" s="24">
        <f t="shared" si="12"/>
        <v>-0.10903079173838211</v>
      </c>
      <c r="H156" s="21">
        <f t="shared" si="13"/>
        <v>-2.5115543338702542E-2</v>
      </c>
      <c r="I156" s="17"/>
      <c r="J156" s="17">
        <v>0.112</v>
      </c>
    </row>
    <row r="157" spans="1:10" x14ac:dyDescent="0.35">
      <c r="A157" s="16">
        <v>44073</v>
      </c>
      <c r="B157" s="17">
        <v>139.44</v>
      </c>
      <c r="C157" s="18">
        <v>3426.96</v>
      </c>
      <c r="D157" s="19">
        <f t="shared" si="10"/>
        <v>-5.502846299810249E-2</v>
      </c>
      <c r="E157" s="19">
        <f t="shared" si="10"/>
        <v>-2.3104267091598962E-2</v>
      </c>
      <c r="F157" s="36">
        <f t="shared" si="11"/>
        <v>2.3333333333333336E-5</v>
      </c>
      <c r="G157" s="24">
        <f t="shared" si="12"/>
        <v>-5.5051796331435823E-2</v>
      </c>
      <c r="H157" s="21">
        <f t="shared" si="13"/>
        <v>-2.3127600424932296E-2</v>
      </c>
      <c r="I157" s="17"/>
      <c r="J157" s="17">
        <v>0.112</v>
      </c>
    </row>
    <row r="158" spans="1:10" x14ac:dyDescent="0.35">
      <c r="A158" s="16">
        <v>44066</v>
      </c>
      <c r="B158" s="17">
        <v>147.56</v>
      </c>
      <c r="C158" s="18">
        <v>3508.01</v>
      </c>
      <c r="D158" s="19">
        <f t="shared" si="10"/>
        <v>7.9680983390649107E-2</v>
      </c>
      <c r="E158" s="19">
        <f t="shared" si="10"/>
        <v>3.2630196988072457E-2</v>
      </c>
      <c r="F158" s="36">
        <f t="shared" si="11"/>
        <v>2.1666666666666664E-5</v>
      </c>
      <c r="G158" s="24">
        <f t="shared" si="12"/>
        <v>7.9659316723982437E-2</v>
      </c>
      <c r="H158" s="21">
        <f t="shared" si="13"/>
        <v>3.2608530321405788E-2</v>
      </c>
      <c r="I158" s="17"/>
      <c r="J158" s="17">
        <v>0.104</v>
      </c>
    </row>
    <row r="159" spans="1:10" x14ac:dyDescent="0.35">
      <c r="A159" s="16">
        <v>44059</v>
      </c>
      <c r="B159" s="17">
        <v>136.66999999999999</v>
      </c>
      <c r="C159" s="18">
        <v>3397.16</v>
      </c>
      <c r="D159" s="19">
        <f t="shared" si="10"/>
        <v>0.24189004997728292</v>
      </c>
      <c r="E159" s="19">
        <f t="shared" si="10"/>
        <v>7.2075544420890925E-3</v>
      </c>
      <c r="F159" s="36">
        <f t="shared" si="11"/>
        <v>2.0000000000000002E-5</v>
      </c>
      <c r="G159" s="24">
        <f t="shared" si="12"/>
        <v>0.24187004997728292</v>
      </c>
      <c r="H159" s="21">
        <f t="shared" si="13"/>
        <v>7.1875544420890924E-3</v>
      </c>
      <c r="I159" s="17"/>
      <c r="J159" s="17">
        <v>9.6000000000000002E-2</v>
      </c>
    </row>
    <row r="160" spans="1:10" x14ac:dyDescent="0.35">
      <c r="A160" s="16">
        <v>44052</v>
      </c>
      <c r="B160" s="17">
        <v>110.05</v>
      </c>
      <c r="C160" s="18">
        <v>3372.85</v>
      </c>
      <c r="D160" s="19">
        <f t="shared" si="10"/>
        <v>0.1362932369643779</v>
      </c>
      <c r="E160" s="19">
        <f t="shared" si="10"/>
        <v>6.4363467093169202E-3</v>
      </c>
      <c r="F160" s="36">
        <f t="shared" si="11"/>
        <v>2.0625E-5</v>
      </c>
      <c r="G160" s="24">
        <f t="shared" si="12"/>
        <v>0.1362726119643779</v>
      </c>
      <c r="H160" s="21">
        <f t="shared" si="13"/>
        <v>6.4157217093169204E-3</v>
      </c>
      <c r="I160" s="17"/>
      <c r="J160" s="17">
        <v>9.9000000000000005E-2</v>
      </c>
    </row>
    <row r="161" spans="1:10" x14ac:dyDescent="0.35">
      <c r="A161" s="16">
        <v>44045</v>
      </c>
      <c r="B161" s="17">
        <v>96.85</v>
      </c>
      <c r="C161" s="18">
        <v>3351.28</v>
      </c>
      <c r="D161" s="19">
        <f t="shared" si="10"/>
        <v>1.5412036066261292E-2</v>
      </c>
      <c r="E161" s="19">
        <f t="shared" si="10"/>
        <v>2.4505368191934274E-2</v>
      </c>
      <c r="F161" s="36">
        <f t="shared" si="11"/>
        <v>2.0625E-5</v>
      </c>
      <c r="G161" s="24">
        <f t="shared" si="12"/>
        <v>1.5391411066261292E-2</v>
      </c>
      <c r="H161" s="21">
        <f t="shared" si="13"/>
        <v>2.4484743191934274E-2</v>
      </c>
      <c r="I161" s="17"/>
      <c r="J161" s="17">
        <v>9.9000000000000005E-2</v>
      </c>
    </row>
    <row r="162" spans="1:10" x14ac:dyDescent="0.35">
      <c r="A162" s="16">
        <v>44038</v>
      </c>
      <c r="B162" s="17">
        <v>95.38</v>
      </c>
      <c r="C162" s="18">
        <v>3271.12</v>
      </c>
      <c r="D162" s="19">
        <f t="shared" si="10"/>
        <v>9.6326876257013527E-3</v>
      </c>
      <c r="E162" s="19">
        <f t="shared" si="10"/>
        <v>1.7256338571290719E-2</v>
      </c>
      <c r="F162" s="36">
        <f t="shared" si="11"/>
        <v>1.9583333333333333E-5</v>
      </c>
      <c r="G162" s="24">
        <f t="shared" si="12"/>
        <v>9.6131042923680195E-3</v>
      </c>
      <c r="H162" s="21">
        <f t="shared" si="13"/>
        <v>1.7236755237957386E-2</v>
      </c>
      <c r="I162" s="17"/>
      <c r="J162" s="17">
        <v>9.4E-2</v>
      </c>
    </row>
    <row r="163" spans="1:10" x14ac:dyDescent="0.35">
      <c r="A163" s="16">
        <v>44031</v>
      </c>
      <c r="B163" s="17">
        <v>94.47</v>
      </c>
      <c r="C163" s="18">
        <v>3215.63</v>
      </c>
      <c r="D163" s="19">
        <f t="shared" si="10"/>
        <v>-5.5866480111932848E-2</v>
      </c>
      <c r="E163" s="19">
        <f t="shared" si="10"/>
        <v>-2.8219416819392773E-3</v>
      </c>
      <c r="F163" s="36">
        <f t="shared" si="11"/>
        <v>2.2708333333333334E-5</v>
      </c>
      <c r="G163" s="24">
        <f t="shared" si="12"/>
        <v>-5.5889188445266184E-2</v>
      </c>
      <c r="H163" s="21">
        <f t="shared" si="13"/>
        <v>-2.8446500152726106E-3</v>
      </c>
      <c r="I163" s="17"/>
      <c r="J163" s="17">
        <v>0.109</v>
      </c>
    </row>
    <row r="164" spans="1:10" x14ac:dyDescent="0.35">
      <c r="A164" s="16">
        <v>44024</v>
      </c>
      <c r="B164" s="17">
        <v>100.06</v>
      </c>
      <c r="C164" s="18">
        <v>3224.73</v>
      </c>
      <c r="D164" s="19">
        <f t="shared" si="10"/>
        <v>-2.8355020392309194E-2</v>
      </c>
      <c r="E164" s="19">
        <f t="shared" si="10"/>
        <v>1.246138196066604E-2</v>
      </c>
      <c r="F164" s="36">
        <f t="shared" si="11"/>
        <v>2.4375E-5</v>
      </c>
      <c r="G164" s="24">
        <f t="shared" si="12"/>
        <v>-2.8379395392309194E-2</v>
      </c>
      <c r="H164" s="21">
        <f t="shared" si="13"/>
        <v>1.243700696066604E-2</v>
      </c>
      <c r="I164" s="17"/>
      <c r="J164" s="17">
        <v>0.11700000000000001</v>
      </c>
    </row>
    <row r="165" spans="1:10" x14ac:dyDescent="0.35">
      <c r="A165" s="16">
        <v>44017</v>
      </c>
      <c r="B165" s="17">
        <v>102.98</v>
      </c>
      <c r="C165" s="18">
        <v>3185.04</v>
      </c>
      <c r="D165" s="19">
        <f t="shared" si="10"/>
        <v>0.27798461156614551</v>
      </c>
      <c r="E165" s="19">
        <f t="shared" si="10"/>
        <v>1.75814134779122E-2</v>
      </c>
      <c r="F165" s="36">
        <f t="shared" si="11"/>
        <v>2.7500000000000001E-5</v>
      </c>
      <c r="G165" s="24">
        <f t="shared" si="12"/>
        <v>0.2779571115661455</v>
      </c>
      <c r="H165" s="21">
        <f t="shared" si="13"/>
        <v>1.75539134779122E-2</v>
      </c>
      <c r="I165" s="17"/>
      <c r="J165" s="17">
        <v>0.13200000000000001</v>
      </c>
    </row>
    <row r="166" spans="1:10" x14ac:dyDescent="0.35">
      <c r="A166" s="16">
        <v>44010</v>
      </c>
      <c r="B166" s="17">
        <v>80.58</v>
      </c>
      <c r="C166" s="18">
        <v>3130.01</v>
      </c>
      <c r="D166" s="19">
        <f t="shared" si="10"/>
        <v>0.25945608002500786</v>
      </c>
      <c r="E166" s="19">
        <f t="shared" si="10"/>
        <v>4.0198733819644117E-2</v>
      </c>
      <c r="F166" s="36">
        <f t="shared" si="11"/>
        <v>2.9583333333333328E-5</v>
      </c>
      <c r="G166" s="24">
        <f t="shared" si="12"/>
        <v>0.2594264966916745</v>
      </c>
      <c r="H166" s="21">
        <f t="shared" si="13"/>
        <v>4.0169150486310784E-2</v>
      </c>
      <c r="I166" s="17"/>
      <c r="J166" s="17">
        <v>0.14199999999999999</v>
      </c>
    </row>
    <row r="167" spans="1:10" x14ac:dyDescent="0.35">
      <c r="A167" s="16">
        <v>44003</v>
      </c>
      <c r="B167" s="17">
        <v>63.98</v>
      </c>
      <c r="C167" s="18">
        <v>3009.05</v>
      </c>
      <c r="D167" s="19">
        <f t="shared" si="10"/>
        <v>-4.1210849692791984E-2</v>
      </c>
      <c r="E167" s="19">
        <f t="shared" si="10"/>
        <v>-2.8630550013880929E-2</v>
      </c>
      <c r="F167" s="36">
        <f t="shared" si="11"/>
        <v>3.020833333333333E-5</v>
      </c>
      <c r="G167" s="24">
        <f t="shared" si="12"/>
        <v>-4.1241058026125314E-2</v>
      </c>
      <c r="H167" s="21">
        <f t="shared" si="13"/>
        <v>-2.8660758347214262E-2</v>
      </c>
      <c r="I167" s="17"/>
      <c r="J167" s="17">
        <v>0.14499999999999999</v>
      </c>
    </row>
    <row r="168" spans="1:10" x14ac:dyDescent="0.35">
      <c r="A168" s="16">
        <v>43996</v>
      </c>
      <c r="B168" s="17">
        <v>66.73</v>
      </c>
      <c r="C168" s="18">
        <v>3097.74</v>
      </c>
      <c r="D168" s="19">
        <f t="shared" si="10"/>
        <v>7.0248596631916627E-2</v>
      </c>
      <c r="E168" s="19">
        <f t="shared" si="10"/>
        <v>1.8554504473401234E-2</v>
      </c>
      <c r="F168" s="36">
        <f t="shared" si="11"/>
        <v>3.2291666666666668E-5</v>
      </c>
      <c r="G168" s="24">
        <f t="shared" si="12"/>
        <v>7.0216304965249957E-2</v>
      </c>
      <c r="H168" s="21">
        <f t="shared" si="13"/>
        <v>1.8522212806734568E-2</v>
      </c>
      <c r="I168" s="17"/>
      <c r="J168" s="17">
        <v>0.155</v>
      </c>
    </row>
    <row r="169" spans="1:10" x14ac:dyDescent="0.35">
      <c r="A169" s="16">
        <v>43989</v>
      </c>
      <c r="B169" s="17">
        <v>62.35</v>
      </c>
      <c r="C169" s="18">
        <v>3041.31</v>
      </c>
      <c r="D169" s="19">
        <f t="shared" si="10"/>
        <v>5.6063685636856375E-2</v>
      </c>
      <c r="E169" s="19">
        <f t="shared" si="10"/>
        <v>-4.7784391016709837E-2</v>
      </c>
      <c r="F169" s="36">
        <f t="shared" si="11"/>
        <v>3.4375000000000002E-5</v>
      </c>
      <c r="G169" s="24">
        <f t="shared" si="12"/>
        <v>5.6029310636856372E-2</v>
      </c>
      <c r="H169" s="21">
        <f t="shared" si="13"/>
        <v>-4.7818766016709841E-2</v>
      </c>
      <c r="I169" s="17"/>
      <c r="J169" s="17">
        <v>0.16500000000000001</v>
      </c>
    </row>
    <row r="170" spans="1:10" x14ac:dyDescent="0.35">
      <c r="A170" s="16">
        <v>43982</v>
      </c>
      <c r="B170" s="17">
        <v>59.04</v>
      </c>
      <c r="C170" s="18">
        <v>3193.93</v>
      </c>
      <c r="D170" s="19">
        <f t="shared" si="10"/>
        <v>6.0535297287587442E-2</v>
      </c>
      <c r="E170" s="19">
        <f t="shared" si="10"/>
        <v>4.9147425853477422E-2</v>
      </c>
      <c r="F170" s="36">
        <f t="shared" si="11"/>
        <v>3.2708333333333333E-5</v>
      </c>
      <c r="G170" s="24">
        <f t="shared" si="12"/>
        <v>6.0502588954254109E-2</v>
      </c>
      <c r="H170" s="21">
        <f t="shared" si="13"/>
        <v>4.911471752014409E-2</v>
      </c>
      <c r="I170" s="17"/>
      <c r="J170" s="17">
        <v>0.157</v>
      </c>
    </row>
    <row r="171" spans="1:10" x14ac:dyDescent="0.35">
      <c r="A171" s="16">
        <v>43975</v>
      </c>
      <c r="B171" s="17">
        <v>55.67</v>
      </c>
      <c r="C171" s="18">
        <v>3044.31</v>
      </c>
      <c r="D171" s="19">
        <f t="shared" si="10"/>
        <v>2.2218141755416809E-2</v>
      </c>
      <c r="E171" s="19">
        <f t="shared" si="10"/>
        <v>3.0066487336953829E-2</v>
      </c>
      <c r="F171" s="36">
        <f t="shared" si="11"/>
        <v>2.9583333333333328E-5</v>
      </c>
      <c r="G171" s="24">
        <f t="shared" si="12"/>
        <v>2.2188558422083476E-2</v>
      </c>
      <c r="H171" s="21">
        <f t="shared" si="13"/>
        <v>3.0036904003620496E-2</v>
      </c>
      <c r="I171" s="17"/>
      <c r="J171" s="17">
        <v>0.14199999999999999</v>
      </c>
    </row>
    <row r="172" spans="1:10" x14ac:dyDescent="0.35">
      <c r="A172" s="16">
        <v>43968</v>
      </c>
      <c r="B172" s="17">
        <v>54.46</v>
      </c>
      <c r="C172" s="18">
        <v>2955.45</v>
      </c>
      <c r="D172" s="19">
        <f t="shared" si="10"/>
        <v>2.214714714714705E-2</v>
      </c>
      <c r="E172" s="19">
        <f t="shared" si="10"/>
        <v>3.2038970562558999E-2</v>
      </c>
      <c r="F172" s="36">
        <f t="shared" si="11"/>
        <v>2.5416666666666667E-5</v>
      </c>
      <c r="G172" s="24">
        <f t="shared" si="12"/>
        <v>2.2121730480480384E-2</v>
      </c>
      <c r="H172" s="21">
        <f t="shared" si="13"/>
        <v>3.2013553895892333E-2</v>
      </c>
      <c r="I172" s="17"/>
      <c r="J172" s="17">
        <v>0.122</v>
      </c>
    </row>
    <row r="173" spans="1:10" x14ac:dyDescent="0.35">
      <c r="A173" s="16">
        <v>43961</v>
      </c>
      <c r="B173" s="17">
        <v>53.28</v>
      </c>
      <c r="C173" s="18">
        <v>2863.7</v>
      </c>
      <c r="D173" s="19">
        <f t="shared" si="10"/>
        <v>-2.4711696869851751E-2</v>
      </c>
      <c r="E173" s="19">
        <f t="shared" si="10"/>
        <v>-2.2561266980681394E-2</v>
      </c>
      <c r="F173" s="36">
        <f t="shared" si="11"/>
        <v>2.5833333333333332E-5</v>
      </c>
      <c r="G173" s="24">
        <f t="shared" si="12"/>
        <v>-2.4737530203185084E-2</v>
      </c>
      <c r="H173" s="21">
        <f t="shared" si="13"/>
        <v>-2.2587100314014726E-2</v>
      </c>
      <c r="I173" s="17"/>
      <c r="J173" s="17">
        <v>0.124</v>
      </c>
    </row>
    <row r="174" spans="1:10" x14ac:dyDescent="0.35">
      <c r="A174" s="16">
        <v>43954</v>
      </c>
      <c r="B174" s="17">
        <v>54.63</v>
      </c>
      <c r="C174" s="18">
        <v>2929.8</v>
      </c>
      <c r="D174" s="19">
        <f t="shared" si="10"/>
        <v>0.16855614973262045</v>
      </c>
      <c r="E174" s="19">
        <f t="shared" si="10"/>
        <v>3.5005352014159108E-2</v>
      </c>
      <c r="F174" s="36">
        <f t="shared" si="11"/>
        <v>2.4375E-5</v>
      </c>
      <c r="G174" s="24">
        <f t="shared" si="12"/>
        <v>0.16853177473262046</v>
      </c>
      <c r="H174" s="21">
        <f t="shared" si="13"/>
        <v>3.4980977014159108E-2</v>
      </c>
      <c r="I174" s="17"/>
      <c r="J174" s="17">
        <v>0.11700000000000001</v>
      </c>
    </row>
    <row r="175" spans="1:10" x14ac:dyDescent="0.35">
      <c r="A175" s="16">
        <v>43947</v>
      </c>
      <c r="B175" s="17">
        <v>46.75</v>
      </c>
      <c r="C175" s="18">
        <v>2830.71</v>
      </c>
      <c r="D175" s="19">
        <f t="shared" si="10"/>
        <v>-3.2892014894497335E-2</v>
      </c>
      <c r="E175" s="19">
        <f t="shared" si="10"/>
        <v>-2.1256794771462584E-3</v>
      </c>
      <c r="F175" s="36">
        <f t="shared" si="11"/>
        <v>2.2708333333333334E-5</v>
      </c>
      <c r="G175" s="24">
        <f t="shared" si="12"/>
        <v>-3.2914723227830671E-2</v>
      </c>
      <c r="H175" s="21">
        <f t="shared" si="13"/>
        <v>-2.1483878104795917E-3</v>
      </c>
      <c r="I175" s="17"/>
      <c r="J175" s="17">
        <v>0.109</v>
      </c>
    </row>
    <row r="176" spans="1:10" x14ac:dyDescent="0.35">
      <c r="A176" s="16">
        <v>43940</v>
      </c>
      <c r="B176" s="17">
        <v>48.34</v>
      </c>
      <c r="C176" s="18">
        <v>2836.74</v>
      </c>
      <c r="D176" s="19">
        <f t="shared" si="10"/>
        <v>-3.8201352964584046E-2</v>
      </c>
      <c r="E176" s="19">
        <f t="shared" si="10"/>
        <v>-1.3156796170544438E-2</v>
      </c>
      <c r="F176" s="36">
        <f t="shared" si="11"/>
        <v>2.5416666666666667E-5</v>
      </c>
      <c r="G176" s="24">
        <f t="shared" si="12"/>
        <v>-3.8226769631250712E-2</v>
      </c>
      <c r="H176" s="21">
        <f t="shared" si="13"/>
        <v>-1.3182212837211105E-2</v>
      </c>
      <c r="I176" s="17"/>
      <c r="J176" s="17">
        <v>0.122</v>
      </c>
    </row>
    <row r="177" spans="1:10" x14ac:dyDescent="0.35">
      <c r="A177" s="16">
        <v>43933</v>
      </c>
      <c r="B177" s="17">
        <v>50.26</v>
      </c>
      <c r="C177" s="18">
        <v>2874.56</v>
      </c>
      <c r="D177" s="19">
        <f t="shared" si="10"/>
        <v>0.31570680628272241</v>
      </c>
      <c r="E177" s="19">
        <f t="shared" si="10"/>
        <v>3.0374719515954274E-2</v>
      </c>
      <c r="F177" s="36">
        <f t="shared" si="11"/>
        <v>2.5833333333333332E-5</v>
      </c>
      <c r="G177" s="24">
        <f t="shared" si="12"/>
        <v>0.31568097294938907</v>
      </c>
      <c r="H177" s="21">
        <f t="shared" si="13"/>
        <v>3.0348886182620941E-2</v>
      </c>
      <c r="I177" s="17"/>
      <c r="J177" s="17">
        <v>0.124</v>
      </c>
    </row>
    <row r="178" spans="1:10" x14ac:dyDescent="0.35">
      <c r="A178" s="16">
        <v>43926</v>
      </c>
      <c r="B178" s="17">
        <v>38.200000000000003</v>
      </c>
      <c r="C178" s="18">
        <v>2789.82</v>
      </c>
      <c r="D178" s="19">
        <f t="shared" si="10"/>
        <v>0.19375000000000009</v>
      </c>
      <c r="E178" s="19">
        <f t="shared" si="10"/>
        <v>0.12101741908263519</v>
      </c>
      <c r="F178" s="36">
        <f t="shared" si="11"/>
        <v>4.9166666666666658E-5</v>
      </c>
      <c r="G178" s="24">
        <f t="shared" si="12"/>
        <v>0.19370083333333343</v>
      </c>
      <c r="H178" s="21">
        <f t="shared" si="13"/>
        <v>0.12096825241596852</v>
      </c>
      <c r="I178" s="17"/>
      <c r="J178" s="17">
        <v>0.23599999999999999</v>
      </c>
    </row>
    <row r="179" spans="1:10" x14ac:dyDescent="0.35">
      <c r="A179" s="16">
        <v>43919</v>
      </c>
      <c r="B179" s="17">
        <v>32</v>
      </c>
      <c r="C179" s="18">
        <v>2488.65</v>
      </c>
      <c r="D179" s="19">
        <f t="shared" si="10"/>
        <v>-6.678331875182264E-2</v>
      </c>
      <c r="E179" s="19">
        <f t="shared" si="10"/>
        <v>-2.0783247490625434E-2</v>
      </c>
      <c r="F179" s="36">
        <f t="shared" si="11"/>
        <v>2.2083333333333333E-5</v>
      </c>
      <c r="G179" s="24">
        <f t="shared" si="12"/>
        <v>-6.6805402085155979E-2</v>
      </c>
      <c r="H179" s="21">
        <f t="shared" si="13"/>
        <v>-2.0805330823958766E-2</v>
      </c>
      <c r="I179" s="17"/>
      <c r="J179" s="17">
        <v>0.106</v>
      </c>
    </row>
    <row r="180" spans="1:10" x14ac:dyDescent="0.35">
      <c r="A180" s="16">
        <v>43912</v>
      </c>
      <c r="B180" s="17">
        <v>34.29</v>
      </c>
      <c r="C180" s="18">
        <v>2541.4699999999998</v>
      </c>
      <c r="D180" s="19">
        <f t="shared" si="10"/>
        <v>0.20315789473684198</v>
      </c>
      <c r="E180" s="19">
        <f t="shared" si="10"/>
        <v>0.10262829078666491</v>
      </c>
      <c r="F180" s="36">
        <f t="shared" si="11"/>
        <v>3.1249999999999997E-6</v>
      </c>
      <c r="G180" s="24">
        <f t="shared" si="12"/>
        <v>0.20315476973684199</v>
      </c>
      <c r="H180" s="21">
        <f t="shared" si="13"/>
        <v>0.1026251657866649</v>
      </c>
      <c r="I180" s="17"/>
      <c r="J180" s="17">
        <v>1.4999999999999999E-2</v>
      </c>
    </row>
    <row r="181" spans="1:10" x14ac:dyDescent="0.35">
      <c r="A181" s="16">
        <v>43905</v>
      </c>
      <c r="B181" s="17">
        <v>28.5</v>
      </c>
      <c r="C181" s="18">
        <v>2304.92</v>
      </c>
      <c r="D181" s="19">
        <f t="shared" si="10"/>
        <v>-0.21789242590559821</v>
      </c>
      <c r="E181" s="19">
        <f t="shared" si="10"/>
        <v>-0.14979601773502216</v>
      </c>
      <c r="F181" s="36">
        <f t="shared" si="11"/>
        <v>7.9166666666666665E-6</v>
      </c>
      <c r="G181" s="24">
        <f t="shared" si="12"/>
        <v>-0.21790034257226487</v>
      </c>
      <c r="H181" s="21">
        <f t="shared" si="13"/>
        <v>-0.14980393440168882</v>
      </c>
      <c r="I181" s="17"/>
      <c r="J181" s="17">
        <v>3.7999999999999999E-2</v>
      </c>
    </row>
    <row r="182" spans="1:10" x14ac:dyDescent="0.35">
      <c r="A182" s="16">
        <v>43898</v>
      </c>
      <c r="B182" s="17">
        <v>36.44</v>
      </c>
      <c r="C182" s="18">
        <v>2711.02</v>
      </c>
      <c r="D182" s="19">
        <f t="shared" si="10"/>
        <v>-0.22302771855010661</v>
      </c>
      <c r="E182" s="19">
        <f t="shared" si="10"/>
        <v>-8.7926469450303912E-2</v>
      </c>
      <c r="F182" s="36">
        <f t="shared" si="11"/>
        <v>5.7500000000000009E-5</v>
      </c>
      <c r="G182" s="24">
        <f t="shared" si="12"/>
        <v>-0.2230852185501066</v>
      </c>
      <c r="H182" s="21">
        <f t="shared" si="13"/>
        <v>-8.7983969450303914E-2</v>
      </c>
      <c r="I182" s="17"/>
      <c r="J182" s="17">
        <v>0.27600000000000002</v>
      </c>
    </row>
    <row r="183" spans="1:10" x14ac:dyDescent="0.35">
      <c r="A183" s="16">
        <v>43891</v>
      </c>
      <c r="B183" s="17">
        <v>46.9</v>
      </c>
      <c r="C183" s="18">
        <v>2972.37</v>
      </c>
      <c r="D183" s="19">
        <f t="shared" si="10"/>
        <v>5.3222546597799125E-2</v>
      </c>
      <c r="E183" s="19">
        <f t="shared" si="10"/>
        <v>6.1437536811748128E-3</v>
      </c>
      <c r="F183" s="36">
        <f t="shared" si="11"/>
        <v>9.8958333333333331E-5</v>
      </c>
      <c r="G183" s="24">
        <f t="shared" si="12"/>
        <v>5.3123588264465789E-2</v>
      </c>
      <c r="H183" s="21">
        <f t="shared" si="13"/>
        <v>6.0447953478414791E-3</v>
      </c>
      <c r="I183" s="17"/>
      <c r="J183" s="17">
        <v>0.47499999999999998</v>
      </c>
    </row>
    <row r="184" spans="1:10" x14ac:dyDescent="0.35">
      <c r="A184" s="16">
        <v>43884</v>
      </c>
      <c r="B184" s="17">
        <v>44.53</v>
      </c>
      <c r="C184" s="18">
        <v>2954.22</v>
      </c>
      <c r="D184" s="19">
        <f t="shared" si="10"/>
        <v>-0.25869818545030798</v>
      </c>
      <c r="E184" s="19">
        <f t="shared" si="10"/>
        <v>-0.11490674855816052</v>
      </c>
      <c r="F184" s="36">
        <f t="shared" si="11"/>
        <v>2.6770833333333329E-4</v>
      </c>
      <c r="G184" s="24">
        <f t="shared" si="12"/>
        <v>-0.25896589378364132</v>
      </c>
      <c r="H184" s="21">
        <f t="shared" si="13"/>
        <v>-0.11517445689149386</v>
      </c>
      <c r="I184" s="17"/>
      <c r="J184" s="17">
        <v>1.2849999999999999</v>
      </c>
    </row>
    <row r="185" spans="1:10" x14ac:dyDescent="0.35">
      <c r="A185" s="16">
        <v>43877</v>
      </c>
      <c r="B185" s="17">
        <v>60.07</v>
      </c>
      <c r="C185" s="18">
        <v>3337.75</v>
      </c>
      <c r="D185" s="19">
        <f t="shared" si="10"/>
        <v>0.12617172853393321</v>
      </c>
      <c r="E185" s="19">
        <f t="shared" si="10"/>
        <v>-1.2546743349427181E-2</v>
      </c>
      <c r="F185" s="36">
        <f t="shared" si="11"/>
        <v>3.2479166666666664E-4</v>
      </c>
      <c r="G185" s="24">
        <f t="shared" si="12"/>
        <v>0.12584693686726656</v>
      </c>
      <c r="H185" s="21">
        <f t="shared" si="13"/>
        <v>-1.2871535016093847E-2</v>
      </c>
      <c r="I185" s="17"/>
      <c r="J185" s="17">
        <v>1.5589999999999999</v>
      </c>
    </row>
    <row r="186" spans="1:10" x14ac:dyDescent="0.35">
      <c r="A186" s="16">
        <v>43870</v>
      </c>
      <c r="B186" s="17">
        <v>53.34</v>
      </c>
      <c r="C186" s="18">
        <v>3380.16</v>
      </c>
      <c r="D186" s="19">
        <f t="shared" si="10"/>
        <v>6.9580910366954241E-2</v>
      </c>
      <c r="E186" s="19">
        <f t="shared" si="10"/>
        <v>1.5761589801995823E-2</v>
      </c>
      <c r="F186" s="36">
        <f t="shared" si="11"/>
        <v>3.2854166666666665E-4</v>
      </c>
      <c r="G186" s="24">
        <f t="shared" si="12"/>
        <v>6.9252368700287573E-2</v>
      </c>
      <c r="H186" s="21">
        <f t="shared" si="13"/>
        <v>1.5433048135329157E-2</v>
      </c>
      <c r="I186" s="17"/>
      <c r="J186" s="17">
        <v>1.577</v>
      </c>
    </row>
    <row r="187" spans="1:10" x14ac:dyDescent="0.35">
      <c r="A187" s="16">
        <v>43863</v>
      </c>
      <c r="B187" s="17">
        <v>49.87</v>
      </c>
      <c r="C187" s="18">
        <v>3327.71</v>
      </c>
      <c r="D187" s="19">
        <f t="shared" si="10"/>
        <v>0.14987318422872953</v>
      </c>
      <c r="E187" s="19">
        <f t="shared" si="10"/>
        <v>3.1681713336144224E-2</v>
      </c>
      <c r="F187" s="36">
        <f t="shared" si="11"/>
        <v>3.2583333333333336E-4</v>
      </c>
      <c r="G187" s="24">
        <f t="shared" si="12"/>
        <v>0.1495473508953962</v>
      </c>
      <c r="H187" s="21">
        <f t="shared" si="13"/>
        <v>3.1355880002810893E-2</v>
      </c>
      <c r="I187" s="17"/>
      <c r="J187" s="17">
        <v>1.5640000000000001</v>
      </c>
    </row>
    <row r="188" spans="1:10" x14ac:dyDescent="0.35">
      <c r="A188" s="16">
        <v>43856</v>
      </c>
      <c r="B188" s="17">
        <v>43.37</v>
      </c>
      <c r="C188" s="18">
        <v>3225.52</v>
      </c>
      <c r="D188" s="19">
        <f t="shared" si="10"/>
        <v>0.15192563081009292</v>
      </c>
      <c r="E188" s="19">
        <f t="shared" si="10"/>
        <v>-2.1226107353427559E-2</v>
      </c>
      <c r="F188" s="36">
        <f t="shared" si="11"/>
        <v>3.2374999999999998E-4</v>
      </c>
      <c r="G188" s="24">
        <f t="shared" si="12"/>
        <v>0.1516018808100929</v>
      </c>
      <c r="H188" s="21">
        <f t="shared" si="13"/>
        <v>-2.154985735342756E-2</v>
      </c>
      <c r="I188" s="17"/>
      <c r="J188" s="17">
        <v>1.554</v>
      </c>
    </row>
    <row r="189" spans="1:10" x14ac:dyDescent="0.35">
      <c r="A189" s="16">
        <v>43849</v>
      </c>
      <c r="B189" s="17">
        <v>37.65</v>
      </c>
      <c r="C189" s="18">
        <v>3295.47</v>
      </c>
      <c r="D189" s="19">
        <f t="shared" si="10"/>
        <v>0.10637672641786655</v>
      </c>
      <c r="E189" s="19">
        <f t="shared" si="10"/>
        <v>-1.0256425658183299E-2</v>
      </c>
      <c r="F189" s="36">
        <f t="shared" si="11"/>
        <v>3.1895833333333331E-4</v>
      </c>
      <c r="G189" s="24">
        <f t="shared" si="12"/>
        <v>0.10605776808453322</v>
      </c>
      <c r="H189" s="21">
        <f t="shared" si="13"/>
        <v>-1.0575383991516632E-2</v>
      </c>
      <c r="I189" s="17"/>
      <c r="J189" s="17">
        <v>1.5309999999999999</v>
      </c>
    </row>
    <row r="190" spans="1:10" x14ac:dyDescent="0.35">
      <c r="A190" s="16">
        <v>43842</v>
      </c>
      <c r="B190" s="17">
        <v>34.03</v>
      </c>
      <c r="C190" s="18">
        <v>3329.62</v>
      </c>
      <c r="D190" s="19">
        <f t="shared" si="10"/>
        <v>6.744040150564623E-2</v>
      </c>
      <c r="E190" s="19">
        <f t="shared" si="10"/>
        <v>1.9682423017440609E-2</v>
      </c>
      <c r="F190" s="36">
        <f t="shared" si="11"/>
        <v>3.2520833333333333E-4</v>
      </c>
      <c r="G190" s="24">
        <f t="shared" si="12"/>
        <v>6.7115193172312904E-2</v>
      </c>
      <c r="H190" s="21">
        <f t="shared" si="13"/>
        <v>1.9357214684107275E-2</v>
      </c>
      <c r="I190" s="17"/>
      <c r="J190" s="17">
        <v>1.5609999999999999</v>
      </c>
    </row>
    <row r="191" spans="1:10" x14ac:dyDescent="0.35">
      <c r="A191" s="16">
        <v>43835</v>
      </c>
      <c r="B191" s="17">
        <v>31.88</v>
      </c>
      <c r="C191" s="18">
        <v>3265.35</v>
      </c>
      <c r="D191" s="19">
        <f t="shared" si="10"/>
        <v>7.9580088046054875E-2</v>
      </c>
      <c r="E191" s="19">
        <f t="shared" si="10"/>
        <v>9.4285670123808174E-3</v>
      </c>
      <c r="F191" s="36">
        <f t="shared" si="11"/>
        <v>3.2041666666666666E-4</v>
      </c>
      <c r="G191" s="24">
        <f t="shared" si="12"/>
        <v>7.9259671379388205E-2</v>
      </c>
      <c r="H191" s="21">
        <f t="shared" si="13"/>
        <v>9.1081503457141506E-3</v>
      </c>
      <c r="I191" s="17"/>
      <c r="J191" s="17">
        <v>1.538</v>
      </c>
    </row>
    <row r="192" spans="1:10" x14ac:dyDescent="0.35">
      <c r="A192" s="16">
        <v>43828</v>
      </c>
      <c r="B192" s="17">
        <v>29.53</v>
      </c>
      <c r="C192" s="18">
        <v>3234.85</v>
      </c>
      <c r="D192" s="19">
        <f t="shared" si="10"/>
        <v>2.9278494248867304E-2</v>
      </c>
      <c r="E192" s="19">
        <f t="shared" si="10"/>
        <v>-1.5956691625360619E-3</v>
      </c>
      <c r="F192" s="36">
        <f t="shared" si="11"/>
        <v>3.1666666666666665E-4</v>
      </c>
      <c r="G192" s="24">
        <f t="shared" si="12"/>
        <v>2.8961827582200637E-2</v>
      </c>
      <c r="H192" s="21">
        <f t="shared" si="13"/>
        <v>-1.9123358292027286E-3</v>
      </c>
      <c r="I192" s="17"/>
      <c r="J192" s="17">
        <v>1.52</v>
      </c>
    </row>
    <row r="193" spans="1:10" x14ac:dyDescent="0.35">
      <c r="A193" s="16">
        <v>43821</v>
      </c>
      <c r="B193" s="17">
        <v>28.69</v>
      </c>
      <c r="C193" s="18">
        <v>3240.02</v>
      </c>
      <c r="D193" s="19">
        <f t="shared" si="10"/>
        <v>6.1020710059171757E-2</v>
      </c>
      <c r="E193" s="19">
        <f t="shared" si="10"/>
        <v>5.836298048565558E-3</v>
      </c>
      <c r="F193" s="36">
        <f t="shared" si="11"/>
        <v>3.2583333333333336E-4</v>
      </c>
      <c r="G193" s="24">
        <f t="shared" si="12"/>
        <v>6.0694876725838426E-2</v>
      </c>
      <c r="H193" s="21">
        <f t="shared" si="13"/>
        <v>5.5104647152322246E-3</v>
      </c>
      <c r="I193" s="17"/>
      <c r="J193" s="17">
        <v>1.5640000000000001</v>
      </c>
    </row>
    <row r="194" spans="1:10" x14ac:dyDescent="0.35">
      <c r="A194" s="16">
        <v>43814</v>
      </c>
      <c r="B194" s="17">
        <v>27.04</v>
      </c>
      <c r="C194" s="18">
        <v>3221.22</v>
      </c>
      <c r="D194" s="19">
        <f t="shared" si="10"/>
        <v>0.13185433235663457</v>
      </c>
      <c r="E194" s="19">
        <f t="shared" si="10"/>
        <v>1.6542539762686159E-2</v>
      </c>
      <c r="F194" s="36">
        <f t="shared" si="11"/>
        <v>3.2895833333333328E-4</v>
      </c>
      <c r="G194" s="24">
        <f t="shared" si="12"/>
        <v>0.13152537402330125</v>
      </c>
      <c r="H194" s="21">
        <f t="shared" si="13"/>
        <v>1.6213581429352825E-2</v>
      </c>
      <c r="I194" s="17"/>
      <c r="J194" s="17">
        <v>1.579</v>
      </c>
    </row>
    <row r="195" spans="1:10" x14ac:dyDescent="0.35">
      <c r="A195" s="16">
        <v>43807</v>
      </c>
      <c r="B195" s="17">
        <v>23.89</v>
      </c>
      <c r="C195" s="18">
        <v>3168.8</v>
      </c>
      <c r="D195" s="19">
        <f t="shared" ref="D195:E258" si="14">B195/B196-1</f>
        <v>6.6994193836534155E-2</v>
      </c>
      <c r="E195" s="19">
        <f t="shared" si="14"/>
        <v>7.2761140655646095E-3</v>
      </c>
      <c r="F195" s="36">
        <f t="shared" ref="F195:F258" si="15">J195/100/12/4</f>
        <v>3.2583333333333336E-4</v>
      </c>
      <c r="G195" s="24">
        <f t="shared" ref="G195:G258" si="16">D195-F195</f>
        <v>6.6668360503200824E-2</v>
      </c>
      <c r="H195" s="21">
        <f t="shared" ref="H195:H258" si="17">E195-F195</f>
        <v>6.9502807322312761E-3</v>
      </c>
      <c r="I195" s="17"/>
      <c r="J195" s="17">
        <v>1.5640000000000001</v>
      </c>
    </row>
    <row r="196" spans="1:10" x14ac:dyDescent="0.35">
      <c r="A196" s="16">
        <v>43800</v>
      </c>
      <c r="B196" s="17">
        <v>22.39</v>
      </c>
      <c r="C196" s="18">
        <v>3145.91</v>
      </c>
      <c r="D196" s="19">
        <f t="shared" si="14"/>
        <v>1.7727272727272814E-2</v>
      </c>
      <c r="E196" s="19">
        <f t="shared" si="14"/>
        <v>1.5695738272767379E-3</v>
      </c>
      <c r="F196" s="36">
        <f t="shared" si="15"/>
        <v>3.1729166666666662E-4</v>
      </c>
      <c r="G196" s="24">
        <f t="shared" si="16"/>
        <v>1.7409981060606147E-2</v>
      </c>
      <c r="H196" s="21">
        <f t="shared" si="17"/>
        <v>1.2522821606100712E-3</v>
      </c>
      <c r="I196" s="17"/>
      <c r="J196" s="17">
        <v>1.5229999999999999</v>
      </c>
    </row>
    <row r="197" spans="1:10" x14ac:dyDescent="0.35">
      <c r="A197" s="16">
        <v>43793</v>
      </c>
      <c r="B197" s="17">
        <v>22</v>
      </c>
      <c r="C197" s="18">
        <v>3140.98</v>
      </c>
      <c r="D197" s="19">
        <f t="shared" si="14"/>
        <v>-9.009009009009028E-3</v>
      </c>
      <c r="E197" s="19">
        <f t="shared" si="14"/>
        <v>9.8672471055754052E-3</v>
      </c>
      <c r="F197" s="36">
        <f t="shared" si="15"/>
        <v>3.3062499999999997E-4</v>
      </c>
      <c r="G197" s="24">
        <f t="shared" si="16"/>
        <v>-9.3396340090090273E-3</v>
      </c>
      <c r="H197" s="21">
        <f t="shared" si="17"/>
        <v>9.5366221055754059E-3</v>
      </c>
      <c r="I197" s="17"/>
      <c r="J197" s="17">
        <v>1.587</v>
      </c>
    </row>
    <row r="198" spans="1:10" x14ac:dyDescent="0.35">
      <c r="A198" s="16">
        <v>43786</v>
      </c>
      <c r="B198" s="17">
        <v>22.2</v>
      </c>
      <c r="C198" s="18">
        <v>3110.29</v>
      </c>
      <c r="D198" s="19">
        <f t="shared" si="14"/>
        <v>-5.4514480408858645E-2</v>
      </c>
      <c r="E198" s="19">
        <f t="shared" si="14"/>
        <v>-3.259134871140823E-3</v>
      </c>
      <c r="F198" s="36">
        <f t="shared" si="15"/>
        <v>3.3104166666666671E-4</v>
      </c>
      <c r="G198" s="24">
        <f t="shared" si="16"/>
        <v>-5.4845522075525309E-2</v>
      </c>
      <c r="H198" s="21">
        <f t="shared" si="17"/>
        <v>-3.5901765378074896E-3</v>
      </c>
      <c r="I198" s="17"/>
      <c r="J198" s="17">
        <v>1.589</v>
      </c>
    </row>
    <row r="199" spans="1:10" x14ac:dyDescent="0.35">
      <c r="A199" s="16">
        <v>43779</v>
      </c>
      <c r="B199" s="17">
        <v>23.48</v>
      </c>
      <c r="C199" s="18">
        <v>3120.46</v>
      </c>
      <c r="D199" s="19">
        <f t="shared" si="14"/>
        <v>4.4483985765124467E-2</v>
      </c>
      <c r="E199" s="19">
        <f t="shared" si="14"/>
        <v>8.8520180532025705E-3</v>
      </c>
      <c r="F199" s="36">
        <f t="shared" si="15"/>
        <v>3.2687499999999996E-4</v>
      </c>
      <c r="G199" s="24">
        <f t="shared" si="16"/>
        <v>4.415711076512447E-2</v>
      </c>
      <c r="H199" s="21">
        <f t="shared" si="17"/>
        <v>8.5251430532025697E-3</v>
      </c>
      <c r="I199" s="17"/>
      <c r="J199" s="17">
        <v>1.569</v>
      </c>
    </row>
    <row r="200" spans="1:10" x14ac:dyDescent="0.35">
      <c r="A200" s="16">
        <v>43772</v>
      </c>
      <c r="B200" s="17">
        <v>22.48</v>
      </c>
      <c r="C200" s="18">
        <v>3093.08</v>
      </c>
      <c r="D200" s="19">
        <f t="shared" si="14"/>
        <v>7.6112972714217353E-2</v>
      </c>
      <c r="E200" s="19">
        <f t="shared" si="14"/>
        <v>8.533018575699991E-3</v>
      </c>
      <c r="F200" s="36">
        <f t="shared" si="15"/>
        <v>3.2374999999999998E-4</v>
      </c>
      <c r="G200" s="24">
        <f t="shared" si="16"/>
        <v>7.5789222714217355E-2</v>
      </c>
      <c r="H200" s="21">
        <f t="shared" si="17"/>
        <v>8.2092685756999916E-3</v>
      </c>
      <c r="I200" s="17"/>
      <c r="J200" s="17">
        <v>1.554</v>
      </c>
    </row>
    <row r="201" spans="1:10" x14ac:dyDescent="0.35">
      <c r="A201" s="16">
        <v>43765</v>
      </c>
      <c r="B201" s="17">
        <v>20.89</v>
      </c>
      <c r="C201" s="18">
        <v>3066.91</v>
      </c>
      <c r="D201" s="19">
        <f t="shared" si="14"/>
        <v>-4.5246800731261305E-2</v>
      </c>
      <c r="E201" s="19">
        <f t="shared" si="14"/>
        <v>1.4676349440042147E-2</v>
      </c>
      <c r="F201" s="36">
        <f t="shared" si="15"/>
        <v>3.19375E-4</v>
      </c>
      <c r="G201" s="24">
        <f t="shared" si="16"/>
        <v>-4.5566175731261302E-2</v>
      </c>
      <c r="H201" s="21">
        <f t="shared" si="17"/>
        <v>1.4356974440042147E-2</v>
      </c>
      <c r="I201" s="17"/>
      <c r="J201" s="17">
        <v>1.5329999999999999</v>
      </c>
    </row>
    <row r="202" spans="1:10" x14ac:dyDescent="0.35">
      <c r="A202" s="16">
        <v>43758</v>
      </c>
      <c r="B202" s="17">
        <v>21.88</v>
      </c>
      <c r="C202" s="18">
        <v>3022.55</v>
      </c>
      <c r="D202" s="19">
        <f t="shared" si="14"/>
        <v>0.27729130180969053</v>
      </c>
      <c r="E202" s="19">
        <f t="shared" si="14"/>
        <v>1.2172660906838217E-2</v>
      </c>
      <c r="F202" s="36">
        <f t="shared" si="15"/>
        <v>3.4874999999999994E-4</v>
      </c>
      <c r="G202" s="24">
        <f t="shared" si="16"/>
        <v>0.27694255180969052</v>
      </c>
      <c r="H202" s="21">
        <f t="shared" si="17"/>
        <v>1.1823910906838217E-2</v>
      </c>
      <c r="I202" s="17"/>
      <c r="J202" s="17">
        <v>1.6739999999999999</v>
      </c>
    </row>
    <row r="203" spans="1:10" x14ac:dyDescent="0.35">
      <c r="A203" s="16">
        <v>43751</v>
      </c>
      <c r="B203" s="17">
        <v>17.13</v>
      </c>
      <c r="C203" s="18">
        <v>2986.2</v>
      </c>
      <c r="D203" s="19">
        <f t="shared" si="14"/>
        <v>3.6297640653357499E-2</v>
      </c>
      <c r="E203" s="19">
        <f t="shared" si="14"/>
        <v>5.3631488046541609E-3</v>
      </c>
      <c r="F203" s="36">
        <f t="shared" si="15"/>
        <v>3.4812499999999996E-4</v>
      </c>
      <c r="G203" s="24">
        <f t="shared" si="16"/>
        <v>3.5949515653357501E-2</v>
      </c>
      <c r="H203" s="21">
        <f t="shared" si="17"/>
        <v>5.0150238046541605E-3</v>
      </c>
      <c r="I203" s="17"/>
      <c r="J203" s="17">
        <v>1.671</v>
      </c>
    </row>
    <row r="204" spans="1:10" x14ac:dyDescent="0.35">
      <c r="A204" s="16">
        <v>43744</v>
      </c>
      <c r="B204" s="17">
        <v>16.53</v>
      </c>
      <c r="C204" s="18">
        <v>2970.27</v>
      </c>
      <c r="D204" s="19">
        <f t="shared" si="14"/>
        <v>7.1289695398574215E-2</v>
      </c>
      <c r="E204" s="19">
        <f t="shared" si="14"/>
        <v>6.1856159023849777E-3</v>
      </c>
      <c r="F204" s="36">
        <f t="shared" si="15"/>
        <v>3.5041666666666663E-4</v>
      </c>
      <c r="G204" s="24">
        <f t="shared" si="16"/>
        <v>7.0939278731907543E-2</v>
      </c>
      <c r="H204" s="21">
        <f t="shared" si="17"/>
        <v>5.8351992357183113E-3</v>
      </c>
      <c r="I204" s="17"/>
      <c r="J204" s="17">
        <v>1.6819999999999999</v>
      </c>
    </row>
    <row r="205" spans="1:10" x14ac:dyDescent="0.35">
      <c r="A205" s="16">
        <v>43737</v>
      </c>
      <c r="B205" s="17">
        <v>15.43</v>
      </c>
      <c r="C205" s="18">
        <v>2952.01</v>
      </c>
      <c r="D205" s="19">
        <f t="shared" si="14"/>
        <v>-4.3990086741016121E-2</v>
      </c>
      <c r="E205" s="19">
        <f t="shared" si="14"/>
        <v>-3.3020572018946925E-3</v>
      </c>
      <c r="F205" s="36">
        <f t="shared" si="15"/>
        <v>3.5625000000000001E-4</v>
      </c>
      <c r="G205" s="24">
        <f t="shared" si="16"/>
        <v>-4.4346336741016124E-2</v>
      </c>
      <c r="H205" s="21">
        <f t="shared" si="17"/>
        <v>-3.6583072018946923E-3</v>
      </c>
      <c r="I205" s="17"/>
      <c r="J205" s="17">
        <v>1.71</v>
      </c>
    </row>
    <row r="206" spans="1:10" x14ac:dyDescent="0.35">
      <c r="A206" s="16">
        <v>43730</v>
      </c>
      <c r="B206" s="17">
        <v>16.14</v>
      </c>
      <c r="C206" s="18">
        <v>2961.79</v>
      </c>
      <c r="D206" s="19">
        <f t="shared" si="14"/>
        <v>6.2344139650873931E-3</v>
      </c>
      <c r="E206" s="19">
        <f t="shared" si="14"/>
        <v>-1.0120084088941828E-2</v>
      </c>
      <c r="F206" s="36">
        <f t="shared" si="15"/>
        <v>3.7437499999999998E-4</v>
      </c>
      <c r="G206" s="24">
        <f t="shared" si="16"/>
        <v>5.8600389650873934E-3</v>
      </c>
      <c r="H206" s="21">
        <f t="shared" si="17"/>
        <v>-1.0494459088941827E-2</v>
      </c>
      <c r="I206" s="17"/>
      <c r="J206" s="17">
        <v>1.7969999999999999</v>
      </c>
    </row>
    <row r="207" spans="1:10" x14ac:dyDescent="0.35">
      <c r="A207" s="16">
        <v>43723</v>
      </c>
      <c r="B207" s="17">
        <v>16.04</v>
      </c>
      <c r="C207" s="18">
        <v>2992.07</v>
      </c>
      <c r="D207" s="19">
        <f t="shared" si="14"/>
        <v>-1.8960244648318136E-2</v>
      </c>
      <c r="E207" s="19">
        <f t="shared" si="14"/>
        <v>-5.0941181556098947E-3</v>
      </c>
      <c r="F207" s="36">
        <f t="shared" si="15"/>
        <v>3.9791666666666664E-4</v>
      </c>
      <c r="G207" s="24">
        <f t="shared" si="16"/>
        <v>-1.9358161314984804E-2</v>
      </c>
      <c r="H207" s="21">
        <f t="shared" si="17"/>
        <v>-5.4920348222765609E-3</v>
      </c>
      <c r="I207" s="17"/>
      <c r="J207" s="17">
        <v>1.91</v>
      </c>
    </row>
    <row r="208" spans="1:10" x14ac:dyDescent="0.35">
      <c r="A208" s="16">
        <v>43716</v>
      </c>
      <c r="B208" s="17">
        <v>16.350000000000001</v>
      </c>
      <c r="C208" s="18">
        <v>3007.39</v>
      </c>
      <c r="D208" s="19">
        <f t="shared" si="14"/>
        <v>7.8496042216358974E-2</v>
      </c>
      <c r="E208" s="19">
        <f t="shared" si="14"/>
        <v>9.6283290417662482E-3</v>
      </c>
      <c r="F208" s="36">
        <f t="shared" si="15"/>
        <v>4.085416666666667E-4</v>
      </c>
      <c r="G208" s="24">
        <f t="shared" si="16"/>
        <v>7.808750054969231E-2</v>
      </c>
      <c r="H208" s="21">
        <f t="shared" si="17"/>
        <v>9.2197873750995817E-3</v>
      </c>
      <c r="I208" s="17"/>
      <c r="J208" s="17">
        <v>1.9610000000000001</v>
      </c>
    </row>
    <row r="209" spans="1:10" x14ac:dyDescent="0.35">
      <c r="A209" s="16">
        <v>43709</v>
      </c>
      <c r="B209" s="17">
        <v>15.16</v>
      </c>
      <c r="C209" s="18">
        <v>2978.71</v>
      </c>
      <c r="D209" s="19">
        <f t="shared" si="14"/>
        <v>7.9787234042554278E-3</v>
      </c>
      <c r="E209" s="19">
        <f t="shared" si="14"/>
        <v>1.7854335955386436E-2</v>
      </c>
      <c r="F209" s="36">
        <f t="shared" si="15"/>
        <v>4.0916666666666667E-4</v>
      </c>
      <c r="G209" s="24">
        <f t="shared" si="16"/>
        <v>7.5695567375887608E-3</v>
      </c>
      <c r="H209" s="21">
        <f t="shared" si="17"/>
        <v>1.744516928871977E-2</v>
      </c>
      <c r="I209" s="17"/>
      <c r="J209" s="17">
        <v>1.964</v>
      </c>
    </row>
    <row r="210" spans="1:10" x14ac:dyDescent="0.35">
      <c r="A210" s="16">
        <v>43702</v>
      </c>
      <c r="B210" s="17">
        <v>15.04</v>
      </c>
      <c r="C210" s="18">
        <v>2926.46</v>
      </c>
      <c r="D210" s="19">
        <f t="shared" si="14"/>
        <v>6.7423704755145364E-2</v>
      </c>
      <c r="E210" s="19">
        <f t="shared" si="14"/>
        <v>2.7870366792993595E-2</v>
      </c>
      <c r="F210" s="36">
        <f t="shared" si="15"/>
        <v>4.139583333333334E-4</v>
      </c>
      <c r="G210" s="24">
        <f t="shared" si="16"/>
        <v>6.7009746421812025E-2</v>
      </c>
      <c r="H210" s="21">
        <f t="shared" si="17"/>
        <v>2.7456408459660263E-2</v>
      </c>
      <c r="I210" s="17"/>
      <c r="J210" s="17">
        <v>1.9870000000000001</v>
      </c>
    </row>
    <row r="211" spans="1:10" x14ac:dyDescent="0.35">
      <c r="A211" s="16">
        <v>43695</v>
      </c>
      <c r="B211" s="17">
        <v>14.09</v>
      </c>
      <c r="C211" s="18">
        <v>2847.11</v>
      </c>
      <c r="D211" s="19">
        <f t="shared" si="14"/>
        <v>-3.8881309686221055E-2</v>
      </c>
      <c r="E211" s="19">
        <f t="shared" si="14"/>
        <v>-1.4390655939737096E-2</v>
      </c>
      <c r="F211" s="36">
        <f t="shared" si="15"/>
        <v>4.0916666666666667E-4</v>
      </c>
      <c r="G211" s="24">
        <f t="shared" si="16"/>
        <v>-3.9290476352887724E-2</v>
      </c>
      <c r="H211" s="21">
        <f t="shared" si="17"/>
        <v>-1.4799822606403763E-2</v>
      </c>
      <c r="I211" s="17"/>
      <c r="J211" s="17">
        <v>1.964</v>
      </c>
    </row>
    <row r="212" spans="1:10" x14ac:dyDescent="0.35">
      <c r="A212" s="16">
        <v>43688</v>
      </c>
      <c r="B212" s="17">
        <v>14.66</v>
      </c>
      <c r="C212" s="18">
        <v>2888.68</v>
      </c>
      <c r="D212" s="19">
        <f t="shared" si="14"/>
        <v>-6.4454371410338163E-2</v>
      </c>
      <c r="E212" s="19">
        <f t="shared" si="14"/>
        <v>-1.0268446028129485E-2</v>
      </c>
      <c r="F212" s="36">
        <f t="shared" si="15"/>
        <v>3.897916666666667E-4</v>
      </c>
      <c r="G212" s="24">
        <f t="shared" si="16"/>
        <v>-6.4844163077004829E-2</v>
      </c>
      <c r="H212" s="21">
        <f t="shared" si="17"/>
        <v>-1.0658237694796152E-2</v>
      </c>
      <c r="I212" s="17"/>
      <c r="J212" s="17">
        <v>1.871</v>
      </c>
    </row>
    <row r="213" spans="1:10" x14ac:dyDescent="0.35">
      <c r="A213" s="16">
        <v>43681</v>
      </c>
      <c r="B213" s="17">
        <v>15.67</v>
      </c>
      <c r="C213" s="18">
        <v>2918.65</v>
      </c>
      <c r="D213" s="19">
        <f t="shared" si="14"/>
        <v>3.2010243277849071E-3</v>
      </c>
      <c r="E213" s="19">
        <f t="shared" si="14"/>
        <v>-4.5701812724885382E-3</v>
      </c>
      <c r="F213" s="36">
        <f t="shared" si="15"/>
        <v>4.1708333333333327E-4</v>
      </c>
      <c r="G213" s="24">
        <f t="shared" si="16"/>
        <v>2.783940994451574E-3</v>
      </c>
      <c r="H213" s="21">
        <f t="shared" si="17"/>
        <v>-4.9872646058218718E-3</v>
      </c>
      <c r="I213" s="17"/>
      <c r="J213" s="17">
        <v>2.0019999999999998</v>
      </c>
    </row>
    <row r="214" spans="1:10" x14ac:dyDescent="0.35">
      <c r="A214" s="16">
        <v>43674</v>
      </c>
      <c r="B214" s="17">
        <v>15.62</v>
      </c>
      <c r="C214" s="18">
        <v>2932.05</v>
      </c>
      <c r="D214" s="19">
        <f t="shared" si="14"/>
        <v>2.7631578947368451E-2</v>
      </c>
      <c r="E214" s="19">
        <f t="shared" si="14"/>
        <v>-3.1002756241200857E-2</v>
      </c>
      <c r="F214" s="36">
        <f t="shared" si="15"/>
        <v>4.3000000000000004E-4</v>
      </c>
      <c r="G214" s="24">
        <f t="shared" si="16"/>
        <v>2.7201578947368452E-2</v>
      </c>
      <c r="H214" s="21">
        <f t="shared" si="17"/>
        <v>-3.1432756241200857E-2</v>
      </c>
      <c r="I214" s="17"/>
      <c r="J214" s="17">
        <v>2.0640000000000001</v>
      </c>
    </row>
    <row r="215" spans="1:10" x14ac:dyDescent="0.35">
      <c r="A215" s="16">
        <v>43667</v>
      </c>
      <c r="B215" s="17">
        <v>15.2</v>
      </c>
      <c r="C215" s="18">
        <v>3025.86</v>
      </c>
      <c r="D215" s="19">
        <f t="shared" si="14"/>
        <v>-0.11679256246368397</v>
      </c>
      <c r="E215" s="19">
        <f t="shared" si="14"/>
        <v>1.6545667722677848E-2</v>
      </c>
      <c r="F215" s="36">
        <f t="shared" si="15"/>
        <v>4.4124999999999996E-4</v>
      </c>
      <c r="G215" s="24">
        <f t="shared" si="16"/>
        <v>-0.11723381246368397</v>
      </c>
      <c r="H215" s="21">
        <f t="shared" si="17"/>
        <v>1.6104417722677847E-2</v>
      </c>
      <c r="I215" s="17"/>
      <c r="J215" s="17">
        <v>2.1179999999999999</v>
      </c>
    </row>
    <row r="216" spans="1:10" x14ac:dyDescent="0.35">
      <c r="A216" s="16">
        <v>43660</v>
      </c>
      <c r="B216" s="17">
        <v>17.21</v>
      </c>
      <c r="C216" s="18">
        <v>2976.61</v>
      </c>
      <c r="D216" s="19">
        <f t="shared" si="14"/>
        <v>5.3243574051407672E-2</v>
      </c>
      <c r="E216" s="19">
        <f t="shared" si="14"/>
        <v>-1.2330071637848938E-2</v>
      </c>
      <c r="F216" s="36">
        <f t="shared" si="15"/>
        <v>4.3041666666666662E-4</v>
      </c>
      <c r="G216" s="24">
        <f t="shared" si="16"/>
        <v>5.2813157384741002E-2</v>
      </c>
      <c r="H216" s="21">
        <f t="shared" si="17"/>
        <v>-1.2760488304515604E-2</v>
      </c>
      <c r="I216" s="17"/>
      <c r="J216" s="17">
        <v>2.0659999999999998</v>
      </c>
    </row>
    <row r="217" spans="1:10" x14ac:dyDescent="0.35">
      <c r="A217" s="16">
        <v>43653</v>
      </c>
      <c r="B217" s="17">
        <v>16.34</v>
      </c>
      <c r="C217" s="18">
        <v>3013.77</v>
      </c>
      <c r="D217" s="19">
        <f t="shared" si="14"/>
        <v>5.1480051480051525E-2</v>
      </c>
      <c r="E217" s="19">
        <f t="shared" si="14"/>
        <v>7.8116378690546995E-3</v>
      </c>
      <c r="F217" s="36">
        <f t="shared" si="15"/>
        <v>4.4812499999999996E-4</v>
      </c>
      <c r="G217" s="24">
        <f t="shared" si="16"/>
        <v>5.1031926480051525E-2</v>
      </c>
      <c r="H217" s="21">
        <f t="shared" si="17"/>
        <v>7.3635128690546997E-3</v>
      </c>
      <c r="I217" s="17"/>
      <c r="J217" s="17">
        <v>2.1509999999999998</v>
      </c>
    </row>
    <row r="218" spans="1:10" x14ac:dyDescent="0.35">
      <c r="A218" s="16">
        <v>43646</v>
      </c>
      <c r="B218" s="17">
        <v>15.54</v>
      </c>
      <c r="C218" s="18">
        <v>2990.41</v>
      </c>
      <c r="D218" s="19">
        <f t="shared" si="14"/>
        <v>4.2953020134228082E-2</v>
      </c>
      <c r="E218" s="19">
        <f t="shared" si="14"/>
        <v>1.6537718916566746E-2</v>
      </c>
      <c r="F218" s="36">
        <f t="shared" si="15"/>
        <v>4.6208333333333328E-4</v>
      </c>
      <c r="G218" s="24">
        <f t="shared" si="16"/>
        <v>4.2490936800894746E-2</v>
      </c>
      <c r="H218" s="21">
        <f t="shared" si="17"/>
        <v>1.6075635583233414E-2</v>
      </c>
      <c r="I218" s="17"/>
      <c r="J218" s="17">
        <v>2.218</v>
      </c>
    </row>
    <row r="219" spans="1:10" x14ac:dyDescent="0.35">
      <c r="A219" s="16">
        <v>43639</v>
      </c>
      <c r="B219" s="17">
        <v>14.9</v>
      </c>
      <c r="C219" s="18">
        <v>2941.76</v>
      </c>
      <c r="D219" s="19">
        <f t="shared" si="14"/>
        <v>7.4374577417175569E-3</v>
      </c>
      <c r="E219" s="19">
        <f t="shared" si="14"/>
        <v>-2.9486927462157864E-3</v>
      </c>
      <c r="F219" s="36">
        <f t="shared" si="15"/>
        <v>4.3750000000000001E-4</v>
      </c>
      <c r="G219" s="24">
        <f t="shared" si="16"/>
        <v>6.9999577417175565E-3</v>
      </c>
      <c r="H219" s="21">
        <f t="shared" si="17"/>
        <v>-3.3861927462157863E-3</v>
      </c>
      <c r="I219" s="17"/>
      <c r="J219" s="17">
        <v>2.1</v>
      </c>
    </row>
    <row r="220" spans="1:10" x14ac:dyDescent="0.35">
      <c r="A220" s="16">
        <v>43632</v>
      </c>
      <c r="B220" s="17">
        <v>14.79</v>
      </c>
      <c r="C220" s="18">
        <v>2950.46</v>
      </c>
      <c r="D220" s="19">
        <f t="shared" si="14"/>
        <v>3.2100488485694356E-2</v>
      </c>
      <c r="E220" s="19">
        <f t="shared" si="14"/>
        <v>2.1988375395742166E-2</v>
      </c>
      <c r="F220" s="36">
        <f t="shared" si="15"/>
        <v>4.3958333333333328E-4</v>
      </c>
      <c r="G220" s="24">
        <f t="shared" si="16"/>
        <v>3.1660905152361023E-2</v>
      </c>
      <c r="H220" s="21">
        <f t="shared" si="17"/>
        <v>2.1548792062408832E-2</v>
      </c>
      <c r="I220" s="17"/>
      <c r="J220" s="17">
        <v>2.11</v>
      </c>
    </row>
    <row r="221" spans="1:10" x14ac:dyDescent="0.35">
      <c r="A221" s="16">
        <v>43625</v>
      </c>
      <c r="B221" s="17">
        <v>14.33</v>
      </c>
      <c r="C221" s="18">
        <v>2886.98</v>
      </c>
      <c r="D221" s="19">
        <f t="shared" si="14"/>
        <v>5.1357300073367584E-2</v>
      </c>
      <c r="E221" s="19">
        <f t="shared" si="14"/>
        <v>4.7470887538543227E-3</v>
      </c>
      <c r="F221" s="36">
        <f t="shared" si="15"/>
        <v>4.5458333333333331E-4</v>
      </c>
      <c r="G221" s="24">
        <f t="shared" si="16"/>
        <v>5.090271674003425E-2</v>
      </c>
      <c r="H221" s="21">
        <f t="shared" si="17"/>
        <v>4.2925054205209898E-3</v>
      </c>
      <c r="I221" s="17"/>
      <c r="J221" s="17">
        <v>2.1819999999999999</v>
      </c>
    </row>
    <row r="222" spans="1:10" x14ac:dyDescent="0.35">
      <c r="A222" s="16">
        <v>43618</v>
      </c>
      <c r="B222" s="17">
        <v>13.63</v>
      </c>
      <c r="C222" s="18">
        <v>2873.34</v>
      </c>
      <c r="D222" s="19">
        <f t="shared" si="14"/>
        <v>0.1045380875202595</v>
      </c>
      <c r="E222" s="19">
        <f t="shared" si="14"/>
        <v>4.4068806639390168E-2</v>
      </c>
      <c r="F222" s="36">
        <f t="shared" si="15"/>
        <v>4.7375E-4</v>
      </c>
      <c r="G222" s="24">
        <f t="shared" si="16"/>
        <v>0.10406433752025951</v>
      </c>
      <c r="H222" s="21">
        <f t="shared" si="17"/>
        <v>4.3595056639390166E-2</v>
      </c>
      <c r="I222" s="17"/>
      <c r="J222" s="17">
        <v>2.274</v>
      </c>
    </row>
    <row r="223" spans="1:10" x14ac:dyDescent="0.35">
      <c r="A223" s="16">
        <v>43611</v>
      </c>
      <c r="B223" s="17">
        <v>12.34</v>
      </c>
      <c r="C223" s="18">
        <v>2752.06</v>
      </c>
      <c r="D223" s="19">
        <f t="shared" si="14"/>
        <v>-2.9110936270653087E-2</v>
      </c>
      <c r="E223" s="19">
        <f t="shared" si="14"/>
        <v>-2.6184865147944492E-2</v>
      </c>
      <c r="F223" s="36">
        <f t="shared" si="15"/>
        <v>4.9041666666666667E-4</v>
      </c>
      <c r="G223" s="24">
        <f t="shared" si="16"/>
        <v>-2.9601352937319754E-2</v>
      </c>
      <c r="H223" s="21">
        <f t="shared" si="17"/>
        <v>-2.6675281814611158E-2</v>
      </c>
      <c r="I223" s="17"/>
      <c r="J223" s="17">
        <v>2.3540000000000001</v>
      </c>
    </row>
    <row r="224" spans="1:10" x14ac:dyDescent="0.35">
      <c r="A224" s="16">
        <v>43604</v>
      </c>
      <c r="B224" s="17">
        <v>12.71</v>
      </c>
      <c r="C224" s="18">
        <v>2826.06</v>
      </c>
      <c r="D224" s="19">
        <f t="shared" si="14"/>
        <v>-9.6659559346126467E-2</v>
      </c>
      <c r="E224" s="19">
        <f t="shared" si="14"/>
        <v>-1.170472070585038E-2</v>
      </c>
      <c r="F224" s="36">
        <f t="shared" si="15"/>
        <v>4.9041666666666667E-4</v>
      </c>
      <c r="G224" s="24">
        <f t="shared" si="16"/>
        <v>-9.7149976012793127E-2</v>
      </c>
      <c r="H224" s="21">
        <f t="shared" si="17"/>
        <v>-1.2195137372517047E-2</v>
      </c>
      <c r="I224" s="17"/>
      <c r="J224" s="17">
        <v>2.3540000000000001</v>
      </c>
    </row>
    <row r="225" spans="1:10" x14ac:dyDescent="0.35">
      <c r="A225" s="16">
        <v>43597</v>
      </c>
      <c r="B225" s="17">
        <v>14.07</v>
      </c>
      <c r="C225" s="18">
        <v>2859.53</v>
      </c>
      <c r="D225" s="19">
        <f t="shared" si="14"/>
        <v>-0.11897307451471506</v>
      </c>
      <c r="E225" s="19">
        <f t="shared" si="14"/>
        <v>-7.5900603873116923E-3</v>
      </c>
      <c r="F225" s="36">
        <f t="shared" si="15"/>
        <v>4.9854166666666656E-4</v>
      </c>
      <c r="G225" s="24">
        <f t="shared" si="16"/>
        <v>-0.11947161618138173</v>
      </c>
      <c r="H225" s="21">
        <f t="shared" si="17"/>
        <v>-8.0886020539783585E-3</v>
      </c>
      <c r="I225" s="17"/>
      <c r="J225" s="17">
        <v>2.3929999999999998</v>
      </c>
    </row>
    <row r="226" spans="1:10" x14ac:dyDescent="0.35">
      <c r="A226" s="16">
        <v>43590</v>
      </c>
      <c r="B226" s="17">
        <v>15.97</v>
      </c>
      <c r="C226" s="18">
        <v>2881.4</v>
      </c>
      <c r="D226" s="19">
        <f t="shared" si="14"/>
        <v>-6.0588235294117609E-2</v>
      </c>
      <c r="E226" s="19">
        <f t="shared" si="14"/>
        <v>-2.1808503415217007E-2</v>
      </c>
      <c r="F226" s="36">
        <f t="shared" si="15"/>
        <v>5.0604166666666668E-4</v>
      </c>
      <c r="G226" s="24">
        <f t="shared" si="16"/>
        <v>-6.1094276960784274E-2</v>
      </c>
      <c r="H226" s="21">
        <f t="shared" si="17"/>
        <v>-2.2314545081883672E-2</v>
      </c>
      <c r="I226" s="17"/>
      <c r="J226" s="17">
        <v>2.4289999999999998</v>
      </c>
    </row>
    <row r="227" spans="1:10" x14ac:dyDescent="0.35">
      <c r="A227" s="16">
        <v>43583</v>
      </c>
      <c r="B227" s="17">
        <v>17</v>
      </c>
      <c r="C227" s="18">
        <v>2945.64</v>
      </c>
      <c r="D227" s="19">
        <f t="shared" si="14"/>
        <v>8.418367346938771E-2</v>
      </c>
      <c r="E227" s="19">
        <f t="shared" si="14"/>
        <v>1.9592636434140331E-3</v>
      </c>
      <c r="F227" s="36">
        <f t="shared" si="15"/>
        <v>5.0645833333333337E-4</v>
      </c>
      <c r="G227" s="24">
        <f t="shared" si="16"/>
        <v>8.3677215136054375E-2</v>
      </c>
      <c r="H227" s="21">
        <f t="shared" si="17"/>
        <v>1.4528053100806998E-3</v>
      </c>
      <c r="I227" s="17"/>
      <c r="J227" s="17">
        <v>2.431</v>
      </c>
    </row>
    <row r="228" spans="1:10" x14ac:dyDescent="0.35">
      <c r="A228" s="16">
        <v>43576</v>
      </c>
      <c r="B228" s="17">
        <v>15.68</v>
      </c>
      <c r="C228" s="18">
        <v>2939.88</v>
      </c>
      <c r="D228" s="19">
        <f t="shared" si="14"/>
        <v>-0.13940724478594946</v>
      </c>
      <c r="E228" s="19">
        <f t="shared" si="14"/>
        <v>1.1996433771768178E-2</v>
      </c>
      <c r="F228" s="36">
        <f t="shared" si="15"/>
        <v>5.0479166666666673E-4</v>
      </c>
      <c r="G228" s="24">
        <f t="shared" si="16"/>
        <v>-0.13991203645261613</v>
      </c>
      <c r="H228" s="21">
        <f t="shared" si="17"/>
        <v>1.1491642105101511E-2</v>
      </c>
      <c r="I228" s="17"/>
      <c r="J228" s="17">
        <v>2.423</v>
      </c>
    </row>
    <row r="229" spans="1:10" x14ac:dyDescent="0.35">
      <c r="A229" s="16">
        <v>43569</v>
      </c>
      <c r="B229" s="17">
        <v>18.22</v>
      </c>
      <c r="C229" s="18">
        <v>2905.03</v>
      </c>
      <c r="D229" s="19">
        <f t="shared" si="14"/>
        <v>2.0728291316526537E-2</v>
      </c>
      <c r="E229" s="19">
        <f t="shared" si="14"/>
        <v>-8.1859799615457973E-4</v>
      </c>
      <c r="F229" s="36">
        <f t="shared" si="15"/>
        <v>5.0604166666666668E-4</v>
      </c>
      <c r="G229" s="24">
        <f t="shared" si="16"/>
        <v>2.0222249649859872E-2</v>
      </c>
      <c r="H229" s="21">
        <f t="shared" si="17"/>
        <v>-1.3246396628212465E-3</v>
      </c>
      <c r="I229" s="17"/>
      <c r="J229" s="17">
        <v>2.4289999999999998</v>
      </c>
    </row>
    <row r="230" spans="1:10" x14ac:dyDescent="0.35">
      <c r="A230" s="16">
        <v>43562</v>
      </c>
      <c r="B230" s="17">
        <v>17.850000000000001</v>
      </c>
      <c r="C230" s="18">
        <v>2907.41</v>
      </c>
      <c r="D230" s="19">
        <f t="shared" si="14"/>
        <v>-2.6186579378068564E-2</v>
      </c>
      <c r="E230" s="19">
        <f t="shared" si="14"/>
        <v>5.0713164681237544E-3</v>
      </c>
      <c r="F230" s="36">
        <f t="shared" si="15"/>
        <v>5.0854166666666658E-4</v>
      </c>
      <c r="G230" s="24">
        <f t="shared" si="16"/>
        <v>-2.6695121044735232E-2</v>
      </c>
      <c r="H230" s="21">
        <f t="shared" si="17"/>
        <v>4.5627748014570877E-3</v>
      </c>
      <c r="I230" s="17"/>
      <c r="J230" s="17">
        <v>2.4409999999999998</v>
      </c>
    </row>
    <row r="231" spans="1:10" x14ac:dyDescent="0.35">
      <c r="A231" s="16">
        <v>43555</v>
      </c>
      <c r="B231" s="17">
        <v>18.329999999999998</v>
      </c>
      <c r="C231" s="18">
        <v>2892.74</v>
      </c>
      <c r="D231" s="19">
        <f t="shared" si="14"/>
        <v>-1.7684887459807119E-2</v>
      </c>
      <c r="E231" s="19">
        <f t="shared" si="14"/>
        <v>2.0582839401636965E-2</v>
      </c>
      <c r="F231" s="36">
        <f t="shared" si="15"/>
        <v>5.0708333333333334E-4</v>
      </c>
      <c r="G231" s="24">
        <f t="shared" si="16"/>
        <v>-1.8191970793140451E-2</v>
      </c>
      <c r="H231" s="21">
        <f t="shared" si="17"/>
        <v>2.0075756068303634E-2</v>
      </c>
      <c r="I231" s="17"/>
      <c r="J231" s="17">
        <v>2.4340000000000002</v>
      </c>
    </row>
    <row r="232" spans="1:10" x14ac:dyDescent="0.35">
      <c r="A232" s="16">
        <v>43548</v>
      </c>
      <c r="B232" s="17">
        <v>18.66</v>
      </c>
      <c r="C232" s="18">
        <v>2834.4</v>
      </c>
      <c r="D232" s="19">
        <f t="shared" si="14"/>
        <v>5.7823129251700633E-2</v>
      </c>
      <c r="E232" s="19">
        <f t="shared" si="14"/>
        <v>1.202909262294205E-2</v>
      </c>
      <c r="F232" s="36">
        <f t="shared" si="15"/>
        <v>5.0000000000000001E-4</v>
      </c>
      <c r="G232" s="24">
        <f t="shared" si="16"/>
        <v>5.7323129251700633E-2</v>
      </c>
      <c r="H232" s="21">
        <f t="shared" si="17"/>
        <v>1.152909262294205E-2</v>
      </c>
      <c r="I232" s="17"/>
      <c r="J232" s="17">
        <v>2.4</v>
      </c>
    </row>
    <row r="233" spans="1:10" x14ac:dyDescent="0.35">
      <c r="A233" s="16">
        <v>43541</v>
      </c>
      <c r="B233" s="17">
        <v>17.64</v>
      </c>
      <c r="C233" s="18">
        <v>2800.71</v>
      </c>
      <c r="D233" s="19">
        <f t="shared" si="14"/>
        <v>-3.9215686274509776E-2</v>
      </c>
      <c r="E233" s="19">
        <f t="shared" si="14"/>
        <v>-7.7130750262180969E-3</v>
      </c>
      <c r="F233" s="36">
        <f t="shared" si="15"/>
        <v>5.1291666666666673E-4</v>
      </c>
      <c r="G233" s="24">
        <f t="shared" si="16"/>
        <v>-3.9728602941176444E-2</v>
      </c>
      <c r="H233" s="21">
        <f t="shared" si="17"/>
        <v>-8.2259916928847637E-3</v>
      </c>
      <c r="I233" s="17"/>
      <c r="J233" s="17">
        <v>2.4620000000000002</v>
      </c>
    </row>
    <row r="234" spans="1:10" x14ac:dyDescent="0.35">
      <c r="A234" s="16">
        <v>43534</v>
      </c>
      <c r="B234" s="17">
        <v>18.36</v>
      </c>
      <c r="C234" s="18">
        <v>2822.48</v>
      </c>
      <c r="D234" s="19">
        <f t="shared" si="14"/>
        <v>-3.0623020063358042E-2</v>
      </c>
      <c r="E234" s="19">
        <f t="shared" si="14"/>
        <v>2.894931591246297E-2</v>
      </c>
      <c r="F234" s="36">
        <f t="shared" si="15"/>
        <v>5.108333333333333E-4</v>
      </c>
      <c r="G234" s="24">
        <f t="shared" si="16"/>
        <v>-3.1133853396691374E-2</v>
      </c>
      <c r="H234" s="21">
        <f t="shared" si="17"/>
        <v>2.8438482579129638E-2</v>
      </c>
      <c r="I234" s="17"/>
      <c r="J234" s="17">
        <v>2.452</v>
      </c>
    </row>
    <row r="235" spans="1:10" x14ac:dyDescent="0.35">
      <c r="A235" s="16">
        <v>43527</v>
      </c>
      <c r="B235" s="17">
        <v>18.940000000000001</v>
      </c>
      <c r="C235" s="18">
        <v>2743.07</v>
      </c>
      <c r="D235" s="19">
        <f t="shared" si="14"/>
        <v>-3.6132315521628322E-2</v>
      </c>
      <c r="E235" s="19">
        <f t="shared" si="14"/>
        <v>-2.1621505943952402E-2</v>
      </c>
      <c r="F235" s="36">
        <f t="shared" si="15"/>
        <v>5.1125000000000009E-4</v>
      </c>
      <c r="G235" s="24">
        <f t="shared" si="16"/>
        <v>-3.664356552162832E-2</v>
      </c>
      <c r="H235" s="21">
        <f t="shared" si="17"/>
        <v>-2.2132755943952403E-2</v>
      </c>
      <c r="I235" s="17"/>
      <c r="J235" s="17">
        <v>2.4540000000000002</v>
      </c>
    </row>
    <row r="236" spans="1:10" x14ac:dyDescent="0.35">
      <c r="A236" s="16">
        <v>43520</v>
      </c>
      <c r="B236" s="17">
        <v>19.649999999999999</v>
      </c>
      <c r="C236" s="18">
        <v>2803.69</v>
      </c>
      <c r="D236" s="19">
        <f t="shared" si="14"/>
        <v>0</v>
      </c>
      <c r="E236" s="19">
        <f t="shared" si="14"/>
        <v>3.946044466406784E-3</v>
      </c>
      <c r="F236" s="36">
        <f t="shared" si="15"/>
        <v>5.0729166666666663E-4</v>
      </c>
      <c r="G236" s="24">
        <f t="shared" si="16"/>
        <v>-5.0729166666666663E-4</v>
      </c>
      <c r="H236" s="21">
        <f t="shared" si="17"/>
        <v>3.4387527997401172E-3</v>
      </c>
      <c r="I236" s="17"/>
      <c r="J236" s="17">
        <v>2.4350000000000001</v>
      </c>
    </row>
    <row r="237" spans="1:10" x14ac:dyDescent="0.35">
      <c r="A237" s="16">
        <v>43513</v>
      </c>
      <c r="B237" s="17">
        <v>19.649999999999999</v>
      </c>
      <c r="C237" s="18">
        <v>2792.67</v>
      </c>
      <c r="D237" s="19">
        <f t="shared" si="14"/>
        <v>-4.2864101315148728E-2</v>
      </c>
      <c r="E237" s="19">
        <f t="shared" si="14"/>
        <v>6.1500216169476651E-3</v>
      </c>
      <c r="F237" s="36">
        <f t="shared" si="15"/>
        <v>5.1041666666666672E-4</v>
      </c>
      <c r="G237" s="24">
        <f t="shared" si="16"/>
        <v>-4.3374517981815394E-2</v>
      </c>
      <c r="H237" s="21">
        <f t="shared" si="17"/>
        <v>5.6396049502809983E-3</v>
      </c>
      <c r="I237" s="17"/>
      <c r="J237" s="17">
        <v>2.4500000000000002</v>
      </c>
    </row>
    <row r="238" spans="1:10" x14ac:dyDescent="0.35">
      <c r="A238" s="16">
        <v>43506</v>
      </c>
      <c r="B238" s="17">
        <v>20.53</v>
      </c>
      <c r="C238" s="18">
        <v>2775.6</v>
      </c>
      <c r="D238" s="19">
        <f t="shared" si="14"/>
        <v>6.8661108386465219E-3</v>
      </c>
      <c r="E238" s="19">
        <f t="shared" si="14"/>
        <v>2.500849372941194E-2</v>
      </c>
      <c r="F238" s="36">
        <f t="shared" si="15"/>
        <v>5.05625E-4</v>
      </c>
      <c r="G238" s="24">
        <f t="shared" si="16"/>
        <v>6.3604858386465219E-3</v>
      </c>
      <c r="H238" s="21">
        <f t="shared" si="17"/>
        <v>2.4502868729411941E-2</v>
      </c>
      <c r="I238" s="17"/>
      <c r="J238" s="17">
        <v>2.427</v>
      </c>
    </row>
    <row r="239" spans="1:10" x14ac:dyDescent="0.35">
      <c r="A239" s="16">
        <v>43499</v>
      </c>
      <c r="B239" s="17">
        <v>20.39</v>
      </c>
      <c r="C239" s="18">
        <v>2707.88</v>
      </c>
      <c r="D239" s="19">
        <f t="shared" si="14"/>
        <v>-2.0182604517059E-2</v>
      </c>
      <c r="E239" s="19">
        <f t="shared" si="14"/>
        <v>4.9879365830052258E-4</v>
      </c>
      <c r="F239" s="36">
        <f t="shared" si="15"/>
        <v>5.0458333333333334E-4</v>
      </c>
      <c r="G239" s="24">
        <f t="shared" si="16"/>
        <v>-2.0687187850392332E-2</v>
      </c>
      <c r="H239" s="21">
        <f t="shared" si="17"/>
        <v>-5.7896750328107578E-6</v>
      </c>
      <c r="I239" s="17"/>
      <c r="J239" s="17">
        <v>2.4220000000000002</v>
      </c>
    </row>
    <row r="240" spans="1:10" x14ac:dyDescent="0.35">
      <c r="A240" s="16">
        <v>43492</v>
      </c>
      <c r="B240" s="17">
        <v>20.81</v>
      </c>
      <c r="C240" s="18">
        <v>2706.53</v>
      </c>
      <c r="D240" s="19">
        <f t="shared" si="14"/>
        <v>5.101010101010095E-2</v>
      </c>
      <c r="E240" s="19">
        <f t="shared" si="14"/>
        <v>1.5674957594680183E-2</v>
      </c>
      <c r="F240" s="36">
        <f t="shared" si="15"/>
        <v>4.9916666666666664E-4</v>
      </c>
      <c r="G240" s="24">
        <f t="shared" si="16"/>
        <v>5.0510934343434281E-2</v>
      </c>
      <c r="H240" s="21">
        <f t="shared" si="17"/>
        <v>1.5175790928013516E-2</v>
      </c>
      <c r="I240" s="17"/>
      <c r="J240" s="17">
        <v>2.3959999999999999</v>
      </c>
    </row>
    <row r="241" spans="1:10" x14ac:dyDescent="0.35">
      <c r="A241" s="16">
        <v>43485</v>
      </c>
      <c r="B241" s="17">
        <v>19.8</v>
      </c>
      <c r="C241" s="18">
        <v>2664.76</v>
      </c>
      <c r="D241" s="19">
        <f t="shared" si="14"/>
        <v>-1.7369727047146344E-2</v>
      </c>
      <c r="E241" s="19">
        <f t="shared" si="14"/>
        <v>-2.2278719890964638E-3</v>
      </c>
      <c r="F241" s="36">
        <f t="shared" si="15"/>
        <v>4.9645833333333334E-4</v>
      </c>
      <c r="G241" s="24">
        <f t="shared" si="16"/>
        <v>-1.7866185380479679E-2</v>
      </c>
      <c r="H241" s="21">
        <f t="shared" si="17"/>
        <v>-2.7243303224297969E-3</v>
      </c>
      <c r="I241" s="17"/>
      <c r="J241" s="17">
        <v>2.383</v>
      </c>
    </row>
    <row r="242" spans="1:10" x14ac:dyDescent="0.35">
      <c r="A242" s="16">
        <v>43478</v>
      </c>
      <c r="B242" s="17">
        <v>20.149999999999999</v>
      </c>
      <c r="C242" s="18">
        <v>2670.71</v>
      </c>
      <c r="D242" s="19">
        <f t="shared" si="14"/>
        <v>-0.12958963282937364</v>
      </c>
      <c r="E242" s="19">
        <f t="shared" si="14"/>
        <v>2.8675864512799132E-2</v>
      </c>
      <c r="F242" s="36">
        <f t="shared" si="15"/>
        <v>5.0083333333333327E-4</v>
      </c>
      <c r="G242" s="24">
        <f t="shared" si="16"/>
        <v>-0.13009046616270697</v>
      </c>
      <c r="H242" s="21">
        <f t="shared" si="17"/>
        <v>2.81750311794658E-2</v>
      </c>
      <c r="I242" s="17"/>
      <c r="J242" s="17">
        <v>2.4039999999999999</v>
      </c>
    </row>
    <row r="243" spans="1:10" x14ac:dyDescent="0.35">
      <c r="A243" s="16">
        <v>43471</v>
      </c>
      <c r="B243" s="17">
        <v>23.15</v>
      </c>
      <c r="C243" s="18">
        <v>2596.2600000000002</v>
      </c>
      <c r="D243" s="19">
        <f t="shared" si="14"/>
        <v>9.3012275731822358E-2</v>
      </c>
      <c r="E243" s="19">
        <f t="shared" si="14"/>
        <v>2.5403445579279094E-2</v>
      </c>
      <c r="F243" s="36">
        <f t="shared" si="15"/>
        <v>5.0499999999999992E-4</v>
      </c>
      <c r="G243" s="24">
        <f t="shared" si="16"/>
        <v>9.2507275731822353E-2</v>
      </c>
      <c r="H243" s="21">
        <f t="shared" si="17"/>
        <v>2.4898445579279095E-2</v>
      </c>
      <c r="I243" s="17"/>
      <c r="J243" s="17">
        <v>2.4239999999999999</v>
      </c>
    </row>
    <row r="244" spans="1:10" x14ac:dyDescent="0.35">
      <c r="A244" s="16">
        <v>43464</v>
      </c>
      <c r="B244" s="17">
        <v>21.18</v>
      </c>
      <c r="C244" s="18">
        <v>2531.94</v>
      </c>
      <c r="D244" s="19">
        <f t="shared" si="14"/>
        <v>-4.8517520215633492E-2</v>
      </c>
      <c r="E244" s="19">
        <f t="shared" si="14"/>
        <v>1.8586014627435032E-2</v>
      </c>
      <c r="F244" s="36">
        <f t="shared" si="15"/>
        <v>5.029166666666667E-4</v>
      </c>
      <c r="G244" s="24">
        <f t="shared" si="16"/>
        <v>-4.9020436882300157E-2</v>
      </c>
      <c r="H244" s="21">
        <f t="shared" si="17"/>
        <v>1.8083097960768367E-2</v>
      </c>
      <c r="I244" s="17"/>
      <c r="J244" s="17">
        <v>2.4140000000000001</v>
      </c>
    </row>
    <row r="245" spans="1:10" x14ac:dyDescent="0.35">
      <c r="A245" s="16">
        <v>43457</v>
      </c>
      <c r="B245" s="17">
        <v>22.26</v>
      </c>
      <c r="C245" s="18">
        <v>2485.7399999999998</v>
      </c>
      <c r="D245" s="19">
        <f t="shared" si="14"/>
        <v>4.4090056285178258E-2</v>
      </c>
      <c r="E245" s="19">
        <f t="shared" si="14"/>
        <v>2.8601931623507104E-2</v>
      </c>
      <c r="F245" s="36">
        <f t="shared" si="15"/>
        <v>4.9645833333333334E-4</v>
      </c>
      <c r="G245" s="24">
        <f t="shared" si="16"/>
        <v>4.3593597951844927E-2</v>
      </c>
      <c r="H245" s="21">
        <f t="shared" si="17"/>
        <v>2.8105473290173769E-2</v>
      </c>
      <c r="I245" s="17"/>
      <c r="J245" s="17">
        <v>2.383</v>
      </c>
    </row>
    <row r="246" spans="1:10" x14ac:dyDescent="0.35">
      <c r="A246" s="16">
        <v>43450</v>
      </c>
      <c r="B246" s="17">
        <v>21.32</v>
      </c>
      <c r="C246" s="18">
        <v>2416.62</v>
      </c>
      <c r="D246" s="19">
        <f t="shared" si="14"/>
        <v>-0.12551271534044295</v>
      </c>
      <c r="E246" s="19">
        <f t="shared" si="14"/>
        <v>-7.0512894478739985E-2</v>
      </c>
      <c r="F246" s="36">
        <f t="shared" si="15"/>
        <v>4.9708333333333343E-4</v>
      </c>
      <c r="G246" s="24">
        <f t="shared" si="16"/>
        <v>-0.12600979867377629</v>
      </c>
      <c r="H246" s="21">
        <f t="shared" si="17"/>
        <v>-7.1009977812073313E-2</v>
      </c>
      <c r="I246" s="17"/>
      <c r="J246" s="17">
        <v>2.3860000000000001</v>
      </c>
    </row>
    <row r="247" spans="1:10" x14ac:dyDescent="0.35">
      <c r="A247" s="16">
        <v>43443</v>
      </c>
      <c r="B247" s="17">
        <v>24.38</v>
      </c>
      <c r="C247" s="18">
        <v>2599.9499999999998</v>
      </c>
      <c r="D247" s="19">
        <f t="shared" si="14"/>
        <v>2.1793797150041927E-2</v>
      </c>
      <c r="E247" s="19">
        <f t="shared" si="14"/>
        <v>-1.2582223099943834E-2</v>
      </c>
      <c r="F247" s="36">
        <f t="shared" si="15"/>
        <v>5.0499999999999992E-4</v>
      </c>
      <c r="G247" s="24">
        <f t="shared" si="16"/>
        <v>2.1288797150041928E-2</v>
      </c>
      <c r="H247" s="21">
        <f t="shared" si="17"/>
        <v>-1.3087223099943835E-2</v>
      </c>
      <c r="I247" s="17"/>
      <c r="J247" s="17">
        <v>2.4239999999999999</v>
      </c>
    </row>
    <row r="248" spans="1:10" x14ac:dyDescent="0.35">
      <c r="A248" s="16">
        <v>43436</v>
      </c>
      <c r="B248" s="17">
        <v>23.86</v>
      </c>
      <c r="C248" s="18">
        <v>2633.08</v>
      </c>
      <c r="D248" s="19">
        <f t="shared" si="14"/>
        <v>2.0967051775780954E-2</v>
      </c>
      <c r="E248" s="19">
        <f t="shared" si="14"/>
        <v>-4.6044265389450723E-2</v>
      </c>
      <c r="F248" s="36">
        <f t="shared" si="15"/>
        <v>4.9916666666666664E-4</v>
      </c>
      <c r="G248" s="24">
        <f t="shared" si="16"/>
        <v>2.0467885109114289E-2</v>
      </c>
      <c r="H248" s="21">
        <f t="shared" si="17"/>
        <v>-4.6543432056117391E-2</v>
      </c>
      <c r="I248" s="17"/>
      <c r="J248" s="17">
        <v>2.3959999999999999</v>
      </c>
    </row>
    <row r="249" spans="1:10" x14ac:dyDescent="0.35">
      <c r="A249" s="16">
        <v>43429</v>
      </c>
      <c r="B249" s="17">
        <v>23.37</v>
      </c>
      <c r="C249" s="18">
        <v>2760.17</v>
      </c>
      <c r="D249" s="19">
        <f t="shared" si="14"/>
        <v>7.5966850828729449E-2</v>
      </c>
      <c r="E249" s="19">
        <f t="shared" si="14"/>
        <v>4.8473728993831067E-2</v>
      </c>
      <c r="F249" s="36">
        <f t="shared" si="15"/>
        <v>4.9229166666666659E-4</v>
      </c>
      <c r="G249" s="24">
        <f t="shared" si="16"/>
        <v>7.5474559162062776E-2</v>
      </c>
      <c r="H249" s="21">
        <f t="shared" si="17"/>
        <v>4.7981437327164402E-2</v>
      </c>
      <c r="I249" s="42"/>
      <c r="J249" s="17">
        <v>2.363</v>
      </c>
    </row>
    <row r="250" spans="1:10" x14ac:dyDescent="0.35">
      <c r="A250" s="16">
        <v>43422</v>
      </c>
      <c r="B250" s="17">
        <v>21.72</v>
      </c>
      <c r="C250" s="18">
        <v>2632.56</v>
      </c>
      <c r="D250" s="19">
        <f t="shared" si="14"/>
        <v>-8.0440304826418396E-2</v>
      </c>
      <c r="E250" s="19">
        <f t="shared" si="14"/>
        <v>-3.7901961429244957E-2</v>
      </c>
      <c r="F250" s="36">
        <f t="shared" si="15"/>
        <v>5.0083333333333327E-4</v>
      </c>
      <c r="G250" s="24">
        <f t="shared" si="16"/>
        <v>-8.0941138159751735E-2</v>
      </c>
      <c r="H250" s="21">
        <f t="shared" si="17"/>
        <v>-3.8402794762578289E-2</v>
      </c>
      <c r="I250" s="17"/>
      <c r="J250" s="17">
        <v>2.4039999999999999</v>
      </c>
    </row>
    <row r="251" spans="1:10" x14ac:dyDescent="0.35">
      <c r="A251" s="16">
        <v>43415</v>
      </c>
      <c r="B251" s="17">
        <v>23.62</v>
      </c>
      <c r="C251" s="18">
        <v>2736.27</v>
      </c>
      <c r="D251" s="19">
        <f t="shared" si="14"/>
        <v>1.0697475395806677E-2</v>
      </c>
      <c r="E251" s="19">
        <f t="shared" si="14"/>
        <v>-1.6087680375115654E-2</v>
      </c>
      <c r="F251" s="36">
        <f t="shared" si="15"/>
        <v>4.9062500000000007E-4</v>
      </c>
      <c r="G251" s="24">
        <f t="shared" si="16"/>
        <v>1.0206850395806677E-2</v>
      </c>
      <c r="H251" s="21">
        <f t="shared" si="17"/>
        <v>-1.6578305375115655E-2</v>
      </c>
      <c r="I251" s="17"/>
      <c r="J251" s="17">
        <v>2.355</v>
      </c>
    </row>
    <row r="252" spans="1:10" x14ac:dyDescent="0.35">
      <c r="A252" s="16">
        <v>43408</v>
      </c>
      <c r="B252" s="17">
        <v>23.37</v>
      </c>
      <c r="C252" s="18">
        <v>2781.01</v>
      </c>
      <c r="D252" s="19">
        <f t="shared" si="14"/>
        <v>1.212646167171938E-2</v>
      </c>
      <c r="E252" s="19">
        <f t="shared" si="14"/>
        <v>2.1281205702408323E-2</v>
      </c>
      <c r="F252" s="36">
        <f t="shared" si="15"/>
        <v>4.9062500000000007E-4</v>
      </c>
      <c r="G252" s="24">
        <f t="shared" si="16"/>
        <v>1.163583667171938E-2</v>
      </c>
      <c r="H252" s="21">
        <f t="shared" si="17"/>
        <v>2.0790580702408322E-2</v>
      </c>
      <c r="I252" s="17"/>
      <c r="J252" s="17">
        <v>2.355</v>
      </c>
    </row>
    <row r="253" spans="1:10" x14ac:dyDescent="0.35">
      <c r="A253" s="16">
        <v>43401</v>
      </c>
      <c r="B253" s="17">
        <v>23.09</v>
      </c>
      <c r="C253" s="18">
        <v>2723.06</v>
      </c>
      <c r="D253" s="19">
        <f t="shared" si="14"/>
        <v>4.6690843155031692E-2</v>
      </c>
      <c r="E253" s="19">
        <f t="shared" si="14"/>
        <v>2.4211171667249509E-2</v>
      </c>
      <c r="F253" s="36">
        <f t="shared" si="15"/>
        <v>4.8479166666666663E-4</v>
      </c>
      <c r="G253" s="24">
        <f t="shared" si="16"/>
        <v>4.6206051488365027E-2</v>
      </c>
      <c r="H253" s="21">
        <f t="shared" si="17"/>
        <v>2.3726380000582841E-2</v>
      </c>
      <c r="I253" s="17"/>
      <c r="J253" s="17">
        <v>2.327</v>
      </c>
    </row>
    <row r="254" spans="1:10" x14ac:dyDescent="0.35">
      <c r="A254" s="16">
        <v>43394</v>
      </c>
      <c r="B254" s="17">
        <v>22.06</v>
      </c>
      <c r="C254" s="18">
        <v>2658.69</v>
      </c>
      <c r="D254" s="19">
        <f t="shared" si="14"/>
        <v>0.27293710328909415</v>
      </c>
      <c r="E254" s="19">
        <f t="shared" si="14"/>
        <v>-3.9414259803886242E-2</v>
      </c>
      <c r="F254" s="36">
        <f t="shared" si="15"/>
        <v>4.8479166666666663E-4</v>
      </c>
      <c r="G254" s="24">
        <f t="shared" si="16"/>
        <v>0.2724523116224275</v>
      </c>
      <c r="H254" s="21">
        <f t="shared" si="17"/>
        <v>-3.9899051470552907E-2</v>
      </c>
      <c r="I254" s="17"/>
      <c r="J254" s="17">
        <v>2.327</v>
      </c>
    </row>
    <row r="255" spans="1:10" x14ac:dyDescent="0.35">
      <c r="A255" s="16">
        <v>43387</v>
      </c>
      <c r="B255" s="17">
        <v>17.329999999999998</v>
      </c>
      <c r="C255" s="18">
        <v>2767.78</v>
      </c>
      <c r="D255" s="19">
        <f t="shared" si="14"/>
        <v>4.6376811594202039E-3</v>
      </c>
      <c r="E255" s="19">
        <f t="shared" si="14"/>
        <v>2.3490042029106206E-4</v>
      </c>
      <c r="F255" s="36">
        <f t="shared" si="15"/>
        <v>4.8104166666666673E-4</v>
      </c>
      <c r="G255" s="24">
        <f t="shared" si="16"/>
        <v>4.1566394927535369E-3</v>
      </c>
      <c r="H255" s="21">
        <f t="shared" si="17"/>
        <v>-2.4614124637560466E-4</v>
      </c>
      <c r="I255" s="17"/>
      <c r="J255" s="17">
        <v>2.3090000000000002</v>
      </c>
    </row>
    <row r="256" spans="1:10" x14ac:dyDescent="0.35">
      <c r="A256" s="16">
        <v>43380</v>
      </c>
      <c r="B256" s="17">
        <v>17.25</v>
      </c>
      <c r="C256" s="18">
        <v>2767.13</v>
      </c>
      <c r="D256" s="19">
        <f t="shared" si="14"/>
        <v>-1.2027491408934776E-2</v>
      </c>
      <c r="E256" s="19">
        <f t="shared" si="14"/>
        <v>-4.1045616637267468E-2</v>
      </c>
      <c r="F256" s="36">
        <f t="shared" si="15"/>
        <v>4.7312499999999997E-4</v>
      </c>
      <c r="G256" s="24">
        <f t="shared" si="16"/>
        <v>-1.2500616408934776E-2</v>
      </c>
      <c r="H256" s="21">
        <f t="shared" si="17"/>
        <v>-4.1518741637267466E-2</v>
      </c>
      <c r="I256" s="17"/>
      <c r="J256" s="17">
        <v>2.2709999999999999</v>
      </c>
    </row>
    <row r="257" spans="1:10" x14ac:dyDescent="0.35">
      <c r="A257" s="16">
        <v>43373</v>
      </c>
      <c r="B257" s="17">
        <v>17.46</v>
      </c>
      <c r="C257" s="18">
        <v>2885.57</v>
      </c>
      <c r="D257" s="19">
        <f t="shared" si="14"/>
        <v>-1.076487252124636E-2</v>
      </c>
      <c r="E257" s="19">
        <f t="shared" si="14"/>
        <v>-9.749552158902941E-3</v>
      </c>
      <c r="F257" s="36">
        <f t="shared" si="15"/>
        <v>4.6187500000000005E-4</v>
      </c>
      <c r="G257" s="24">
        <f t="shared" si="16"/>
        <v>-1.1226747521246361E-2</v>
      </c>
      <c r="H257" s="21">
        <f t="shared" si="17"/>
        <v>-1.0211427158902942E-2</v>
      </c>
      <c r="I257" s="43"/>
      <c r="J257" s="17">
        <v>2.2170000000000001</v>
      </c>
    </row>
    <row r="258" spans="1:10" x14ac:dyDescent="0.35">
      <c r="A258" s="16">
        <v>43366</v>
      </c>
      <c r="B258" s="17">
        <v>17.649999999999999</v>
      </c>
      <c r="C258" s="18">
        <v>2913.98</v>
      </c>
      <c r="D258" s="19">
        <f t="shared" si="14"/>
        <v>-0.11484453360080249</v>
      </c>
      <c r="E258" s="19">
        <f t="shared" si="14"/>
        <v>-5.3555519904971982E-3</v>
      </c>
      <c r="F258" s="36">
        <f t="shared" si="15"/>
        <v>4.5812499999999998E-4</v>
      </c>
      <c r="G258" s="24">
        <f t="shared" si="16"/>
        <v>-0.11530265860080249</v>
      </c>
      <c r="H258" s="21">
        <f t="shared" si="17"/>
        <v>-5.8136769904971984E-3</v>
      </c>
      <c r="I258" s="17"/>
      <c r="J258" s="17">
        <v>2.1989999999999998</v>
      </c>
    </row>
    <row r="259" spans="1:10" x14ac:dyDescent="0.35">
      <c r="A259" s="16">
        <v>43359</v>
      </c>
      <c r="B259" s="17">
        <v>19.940000000000001</v>
      </c>
      <c r="C259" s="18">
        <v>2929.67</v>
      </c>
      <c r="D259" s="19">
        <f t="shared" ref="D259:E322" si="18">B259/B260-1</f>
        <v>1.3211382113821113E-2</v>
      </c>
      <c r="E259" s="19">
        <f t="shared" si="18"/>
        <v>8.4991979290736097E-3</v>
      </c>
      <c r="F259" s="36">
        <f t="shared" ref="F259:F322" si="19">J259/100/12/4</f>
        <v>4.5270833333333334E-4</v>
      </c>
      <c r="G259" s="24">
        <f t="shared" ref="G259:G322" si="20">D259-F259</f>
        <v>1.275867378048778E-2</v>
      </c>
      <c r="H259" s="21">
        <f t="shared" ref="H259:H322" si="21">E259-F259</f>
        <v>8.046489595740277E-3</v>
      </c>
      <c r="I259" s="17"/>
      <c r="J259" s="17">
        <v>2.173</v>
      </c>
    </row>
    <row r="260" spans="1:10" x14ac:dyDescent="0.35">
      <c r="A260" s="16">
        <v>43352</v>
      </c>
      <c r="B260" s="17">
        <v>19.68</v>
      </c>
      <c r="C260" s="18">
        <v>2904.98</v>
      </c>
      <c r="D260" s="19">
        <f t="shared" si="18"/>
        <v>0.12136752136752138</v>
      </c>
      <c r="E260" s="19">
        <f t="shared" si="18"/>
        <v>1.1595999554268044E-2</v>
      </c>
      <c r="F260" s="36">
        <f t="shared" si="19"/>
        <v>4.485416666666667E-4</v>
      </c>
      <c r="G260" s="24">
        <f t="shared" si="20"/>
        <v>0.12091897970085472</v>
      </c>
      <c r="H260" s="21">
        <f t="shared" si="21"/>
        <v>1.1147457887601377E-2</v>
      </c>
      <c r="I260" s="17"/>
      <c r="J260" s="17">
        <v>2.153</v>
      </c>
    </row>
    <row r="261" spans="1:10" x14ac:dyDescent="0.35">
      <c r="A261" s="16">
        <v>43345</v>
      </c>
      <c r="B261" s="17">
        <v>17.55</v>
      </c>
      <c r="C261" s="18">
        <v>2871.68</v>
      </c>
      <c r="D261" s="19">
        <f t="shared" si="18"/>
        <v>-0.12729985082048723</v>
      </c>
      <c r="E261" s="19">
        <f t="shared" si="18"/>
        <v>-1.0284264799139797E-2</v>
      </c>
      <c r="F261" s="36">
        <f t="shared" si="19"/>
        <v>4.4520833333333332E-4</v>
      </c>
      <c r="G261" s="24">
        <f t="shared" si="20"/>
        <v>-0.12774505915382056</v>
      </c>
      <c r="H261" s="21">
        <f t="shared" si="21"/>
        <v>-1.0729473132473131E-2</v>
      </c>
      <c r="I261" s="17"/>
      <c r="J261" s="17">
        <v>2.137</v>
      </c>
    </row>
    <row r="262" spans="1:10" x14ac:dyDescent="0.35">
      <c r="A262" s="16">
        <v>43338</v>
      </c>
      <c r="B262" s="17">
        <v>20.11</v>
      </c>
      <c r="C262" s="18">
        <v>2901.52</v>
      </c>
      <c r="D262" s="19">
        <f t="shared" si="18"/>
        <v>-6.5520446096654306E-2</v>
      </c>
      <c r="E262" s="19">
        <f t="shared" si="18"/>
        <v>9.3331802733511715E-3</v>
      </c>
      <c r="F262" s="36">
        <f t="shared" si="19"/>
        <v>4.3833333333333333E-4</v>
      </c>
      <c r="G262" s="24">
        <f t="shared" si="20"/>
        <v>-6.5958779429987638E-2</v>
      </c>
      <c r="H262" s="21">
        <f t="shared" si="21"/>
        <v>8.8948469400178375E-3</v>
      </c>
      <c r="I262" s="43"/>
      <c r="J262" s="17">
        <v>2.1040000000000001</v>
      </c>
    </row>
    <row r="263" spans="1:10" x14ac:dyDescent="0.35">
      <c r="A263" s="16">
        <v>43331</v>
      </c>
      <c r="B263" s="17">
        <v>21.52</v>
      </c>
      <c r="C263" s="18">
        <v>2874.69</v>
      </c>
      <c r="D263" s="19">
        <f t="shared" si="18"/>
        <v>5.6455571919489467E-2</v>
      </c>
      <c r="E263" s="19">
        <f t="shared" si="18"/>
        <v>8.6171507966303906E-3</v>
      </c>
      <c r="F263" s="36">
        <f t="shared" si="19"/>
        <v>4.3625000000000001E-4</v>
      </c>
      <c r="G263" s="24">
        <f t="shared" si="20"/>
        <v>5.6019321919489468E-2</v>
      </c>
      <c r="H263" s="21">
        <f t="shared" si="21"/>
        <v>8.1809007966303915E-3</v>
      </c>
      <c r="I263" s="17"/>
      <c r="J263" s="17">
        <v>2.0939999999999999</v>
      </c>
    </row>
    <row r="264" spans="1:10" x14ac:dyDescent="0.35">
      <c r="A264" s="16">
        <v>43324</v>
      </c>
      <c r="B264" s="17">
        <v>20.37</v>
      </c>
      <c r="C264" s="18">
        <v>2850.13</v>
      </c>
      <c r="D264" s="19">
        <f t="shared" si="18"/>
        <v>-0.14050632911392402</v>
      </c>
      <c r="E264" s="19">
        <f t="shared" si="18"/>
        <v>5.9471707702731802E-3</v>
      </c>
      <c r="F264" s="36">
        <f t="shared" si="19"/>
        <v>4.2562500000000001E-4</v>
      </c>
      <c r="G264" s="24">
        <f t="shared" si="20"/>
        <v>-0.14093195411392404</v>
      </c>
      <c r="H264" s="21">
        <f t="shared" si="21"/>
        <v>5.5215457702731804E-3</v>
      </c>
      <c r="I264" s="17"/>
      <c r="J264" s="17">
        <v>2.0430000000000001</v>
      </c>
    </row>
    <row r="265" spans="1:10" x14ac:dyDescent="0.35">
      <c r="A265" s="16">
        <v>43317</v>
      </c>
      <c r="B265" s="17">
        <v>23.7</v>
      </c>
      <c r="C265" s="18">
        <v>2833.28</v>
      </c>
      <c r="D265" s="19">
        <f t="shared" si="18"/>
        <v>2.1111589831968924E-2</v>
      </c>
      <c r="E265" s="19">
        <f t="shared" si="18"/>
        <v>-2.4891298607564449E-3</v>
      </c>
      <c r="F265" s="36">
        <f t="shared" si="19"/>
        <v>4.2604166666666664E-4</v>
      </c>
      <c r="G265" s="24">
        <f t="shared" si="20"/>
        <v>2.0685548165302256E-2</v>
      </c>
      <c r="H265" s="21">
        <f t="shared" si="21"/>
        <v>-2.9151715274231115E-3</v>
      </c>
      <c r="I265" s="17"/>
      <c r="J265" s="17">
        <v>2.0449999999999999</v>
      </c>
    </row>
    <row r="266" spans="1:10" x14ac:dyDescent="0.35">
      <c r="A266" s="16">
        <v>43310</v>
      </c>
      <c r="B266" s="17">
        <v>23.21</v>
      </c>
      <c r="C266" s="18">
        <v>2840.35</v>
      </c>
      <c r="D266" s="19">
        <f t="shared" si="18"/>
        <v>0.17163048965169114</v>
      </c>
      <c r="E266" s="19">
        <f t="shared" si="18"/>
        <v>7.6379477937575935E-3</v>
      </c>
      <c r="F266" s="36">
        <f t="shared" si="19"/>
        <v>4.1812500000000004E-4</v>
      </c>
      <c r="G266" s="24">
        <f t="shared" si="20"/>
        <v>0.17121236465169115</v>
      </c>
      <c r="H266" s="21">
        <f t="shared" si="21"/>
        <v>7.2198227937575934E-3</v>
      </c>
      <c r="I266" s="17"/>
      <c r="J266" s="17">
        <v>2.0070000000000001</v>
      </c>
    </row>
    <row r="267" spans="1:10" x14ac:dyDescent="0.35">
      <c r="A267" s="16">
        <v>43303</v>
      </c>
      <c r="B267" s="17">
        <v>19.809999999999999</v>
      </c>
      <c r="C267" s="18">
        <v>2818.82</v>
      </c>
      <c r="D267" s="19">
        <f t="shared" si="18"/>
        <v>-5.2606408417025463E-2</v>
      </c>
      <c r="E267" s="19">
        <f t="shared" si="18"/>
        <v>6.0638939550223814E-3</v>
      </c>
      <c r="F267" s="36">
        <f t="shared" si="19"/>
        <v>4.15E-4</v>
      </c>
      <c r="G267" s="24">
        <f t="shared" si="20"/>
        <v>-5.3021408417025462E-2</v>
      </c>
      <c r="H267" s="21">
        <f t="shared" si="21"/>
        <v>5.6488939550223809E-3</v>
      </c>
      <c r="I267" s="17"/>
      <c r="J267" s="17">
        <v>1.992</v>
      </c>
    </row>
    <row r="268" spans="1:10" x14ac:dyDescent="0.35">
      <c r="A268" s="16">
        <v>43296</v>
      </c>
      <c r="B268" s="17">
        <v>20.91</v>
      </c>
      <c r="C268" s="18">
        <v>2801.83</v>
      </c>
      <c r="D268" s="19">
        <f t="shared" si="18"/>
        <v>-1.6462841015992491E-2</v>
      </c>
      <c r="E268" s="19">
        <f t="shared" si="18"/>
        <v>1.8562743859118491E-4</v>
      </c>
      <c r="F268" s="36">
        <f t="shared" si="19"/>
        <v>4.1229166666666671E-4</v>
      </c>
      <c r="G268" s="24">
        <f t="shared" si="20"/>
        <v>-1.6875132682659159E-2</v>
      </c>
      <c r="H268" s="21">
        <f t="shared" si="21"/>
        <v>-2.266642280754818E-4</v>
      </c>
      <c r="I268" s="17"/>
      <c r="J268" s="17">
        <v>1.9790000000000001</v>
      </c>
    </row>
    <row r="269" spans="1:10" x14ac:dyDescent="0.35">
      <c r="A269" s="16">
        <v>43289</v>
      </c>
      <c r="B269" s="17">
        <v>21.26</v>
      </c>
      <c r="C269" s="18">
        <v>2801.31</v>
      </c>
      <c r="D269" s="19">
        <f t="shared" si="18"/>
        <v>3.2540067994172084E-2</v>
      </c>
      <c r="E269" s="19">
        <f t="shared" si="18"/>
        <v>1.5033589147118276E-2</v>
      </c>
      <c r="F269" s="36">
        <f t="shared" si="19"/>
        <v>4.1062500000000002E-4</v>
      </c>
      <c r="G269" s="24">
        <f t="shared" si="20"/>
        <v>3.2129442994172086E-2</v>
      </c>
      <c r="H269" s="21">
        <f t="shared" si="21"/>
        <v>1.4622964147118276E-2</v>
      </c>
      <c r="I269" s="17"/>
      <c r="J269" s="17">
        <v>1.9710000000000001</v>
      </c>
    </row>
    <row r="270" spans="1:10" x14ac:dyDescent="0.35">
      <c r="A270" s="16">
        <v>43282</v>
      </c>
      <c r="B270" s="17">
        <v>20.59</v>
      </c>
      <c r="C270" s="18">
        <v>2759.82</v>
      </c>
      <c r="D270" s="19">
        <f t="shared" si="18"/>
        <v>-9.9300087489063826E-2</v>
      </c>
      <c r="E270" s="19">
        <f t="shared" si="18"/>
        <v>1.5248108241335823E-2</v>
      </c>
      <c r="F270" s="36">
        <f t="shared" si="19"/>
        <v>4.0645833333333332E-4</v>
      </c>
      <c r="G270" s="24">
        <f t="shared" si="20"/>
        <v>-9.9706545822397158E-2</v>
      </c>
      <c r="H270" s="21">
        <f t="shared" si="21"/>
        <v>1.4841649908002489E-2</v>
      </c>
      <c r="I270" s="17"/>
      <c r="J270" s="17">
        <v>1.9510000000000001</v>
      </c>
    </row>
    <row r="271" spans="1:10" x14ac:dyDescent="0.35">
      <c r="A271" s="16">
        <v>43275</v>
      </c>
      <c r="B271" s="17">
        <v>22.86</v>
      </c>
      <c r="C271" s="18">
        <v>2718.37</v>
      </c>
      <c r="D271" s="19">
        <f t="shared" si="18"/>
        <v>2.7877697841726556E-2</v>
      </c>
      <c r="E271" s="19">
        <f t="shared" si="18"/>
        <v>-1.3252845858984896E-2</v>
      </c>
      <c r="F271" s="36">
        <f t="shared" si="19"/>
        <v>3.9999999999999996E-4</v>
      </c>
      <c r="G271" s="24">
        <f t="shared" si="20"/>
        <v>2.7477697841726555E-2</v>
      </c>
      <c r="H271" s="21">
        <f t="shared" si="21"/>
        <v>-1.3652845858984896E-2</v>
      </c>
      <c r="I271" s="17"/>
      <c r="J271" s="17">
        <v>1.92</v>
      </c>
    </row>
    <row r="272" spans="1:10" x14ac:dyDescent="0.35">
      <c r="A272" s="16">
        <v>43268</v>
      </c>
      <c r="B272" s="17">
        <v>22.24</v>
      </c>
      <c r="C272" s="18">
        <v>2754.88</v>
      </c>
      <c r="D272" s="19">
        <f t="shared" si="18"/>
        <v>-6.8676716917922986E-2</v>
      </c>
      <c r="E272" s="19">
        <f t="shared" si="18"/>
        <v>-8.9147593590581664E-3</v>
      </c>
      <c r="F272" s="36">
        <f t="shared" si="19"/>
        <v>3.9895833333333336E-4</v>
      </c>
      <c r="G272" s="24">
        <f t="shared" si="20"/>
        <v>-6.9075675251256324E-2</v>
      </c>
      <c r="H272" s="21">
        <f t="shared" si="21"/>
        <v>-9.3137176923914992E-3</v>
      </c>
      <c r="I272" s="17"/>
      <c r="J272" s="17">
        <v>1.915</v>
      </c>
    </row>
    <row r="273" spans="1:10" x14ac:dyDescent="0.35">
      <c r="A273" s="16">
        <v>43261</v>
      </c>
      <c r="B273" s="17">
        <v>23.88</v>
      </c>
      <c r="C273" s="18">
        <v>2779.66</v>
      </c>
      <c r="D273" s="19">
        <f t="shared" si="18"/>
        <v>0.12747875354107641</v>
      </c>
      <c r="E273" s="19">
        <f t="shared" si="18"/>
        <v>2.2669780462947209E-4</v>
      </c>
      <c r="F273" s="36">
        <f t="shared" si="19"/>
        <v>4.0270833333333331E-4</v>
      </c>
      <c r="G273" s="24">
        <f t="shared" si="20"/>
        <v>0.12707604520774307</v>
      </c>
      <c r="H273" s="21">
        <f t="shared" si="21"/>
        <v>-1.7601052870386123E-4</v>
      </c>
      <c r="I273" s="17"/>
      <c r="J273" s="17">
        <v>1.9330000000000001</v>
      </c>
    </row>
    <row r="274" spans="1:10" x14ac:dyDescent="0.35">
      <c r="A274" s="16">
        <v>43254</v>
      </c>
      <c r="B274" s="17">
        <v>21.18</v>
      </c>
      <c r="C274" s="18">
        <v>2779.03</v>
      </c>
      <c r="D274" s="19">
        <f t="shared" si="18"/>
        <v>8.8946015424164582E-2</v>
      </c>
      <c r="E274" s="19">
        <f t="shared" si="18"/>
        <v>1.6239916332068116E-2</v>
      </c>
      <c r="F274" s="36">
        <f t="shared" si="19"/>
        <v>4.0104166666666668E-4</v>
      </c>
      <c r="G274" s="24">
        <f t="shared" si="20"/>
        <v>8.8544973757497911E-2</v>
      </c>
      <c r="H274" s="21">
        <f t="shared" si="21"/>
        <v>1.5838874665401449E-2</v>
      </c>
      <c r="I274" s="43"/>
      <c r="J274" s="17">
        <v>1.925</v>
      </c>
    </row>
    <row r="275" spans="1:10" x14ac:dyDescent="0.35">
      <c r="A275" s="16">
        <v>43247</v>
      </c>
      <c r="B275" s="17">
        <v>19.45</v>
      </c>
      <c r="C275" s="18">
        <v>2734.62</v>
      </c>
      <c r="D275" s="19">
        <f t="shared" si="18"/>
        <v>4.6261430876815446E-2</v>
      </c>
      <c r="E275" s="19">
        <f t="shared" si="18"/>
        <v>4.883641454729748E-3</v>
      </c>
      <c r="F275" s="36">
        <f t="shared" si="19"/>
        <v>3.9791666666666664E-4</v>
      </c>
      <c r="G275" s="24">
        <f t="shared" si="20"/>
        <v>4.5863514210148781E-2</v>
      </c>
      <c r="H275" s="21">
        <f t="shared" si="21"/>
        <v>4.4857247880630818E-3</v>
      </c>
      <c r="I275" s="17"/>
      <c r="J275" s="17">
        <v>1.91</v>
      </c>
    </row>
    <row r="276" spans="1:10" x14ac:dyDescent="0.35">
      <c r="A276" s="16">
        <v>43240</v>
      </c>
      <c r="B276" s="17">
        <v>18.59</v>
      </c>
      <c r="C276" s="18">
        <v>2721.33</v>
      </c>
      <c r="D276" s="19">
        <f t="shared" si="18"/>
        <v>7.5880758807589377E-3</v>
      </c>
      <c r="E276" s="19">
        <f t="shared" si="18"/>
        <v>3.0814937135317244E-3</v>
      </c>
      <c r="F276" s="36">
        <f t="shared" si="19"/>
        <v>3.9520833333333335E-4</v>
      </c>
      <c r="G276" s="24">
        <f t="shared" si="20"/>
        <v>7.1928675474256043E-3</v>
      </c>
      <c r="H276" s="21">
        <f t="shared" si="21"/>
        <v>2.6862853801983911E-3</v>
      </c>
      <c r="I276" s="17"/>
      <c r="J276" s="17">
        <v>1.897</v>
      </c>
    </row>
    <row r="277" spans="1:10" x14ac:dyDescent="0.35">
      <c r="A277" s="16">
        <v>43233</v>
      </c>
      <c r="B277" s="17">
        <v>18.45</v>
      </c>
      <c r="C277" s="18">
        <v>2712.97</v>
      </c>
      <c r="D277" s="19">
        <f t="shared" si="18"/>
        <v>-8.0717488789237679E-2</v>
      </c>
      <c r="E277" s="19">
        <f t="shared" si="18"/>
        <v>-5.4074465121053406E-3</v>
      </c>
      <c r="F277" s="36">
        <f t="shared" si="19"/>
        <v>3.9562499999999998E-4</v>
      </c>
      <c r="G277" s="24">
        <f t="shared" si="20"/>
        <v>-8.1113113789237676E-2</v>
      </c>
      <c r="H277" s="21">
        <f t="shared" si="21"/>
        <v>-5.8030715121053407E-3</v>
      </c>
      <c r="I277" s="17"/>
      <c r="J277" s="17">
        <v>1.899</v>
      </c>
    </row>
    <row r="278" spans="1:10" x14ac:dyDescent="0.35">
      <c r="A278" s="16">
        <v>43226</v>
      </c>
      <c r="B278" s="17">
        <v>20.07</v>
      </c>
      <c r="C278" s="18">
        <v>2727.72</v>
      </c>
      <c r="D278" s="19">
        <f t="shared" si="18"/>
        <v>2.3457419683834857E-2</v>
      </c>
      <c r="E278" s="19">
        <f t="shared" si="18"/>
        <v>2.4141892754428351E-2</v>
      </c>
      <c r="F278" s="36">
        <f t="shared" si="19"/>
        <v>3.9687500000000004E-4</v>
      </c>
      <c r="G278" s="24">
        <f t="shared" si="20"/>
        <v>2.3060544683834856E-2</v>
      </c>
      <c r="H278" s="21">
        <f t="shared" si="21"/>
        <v>2.374501775442835E-2</v>
      </c>
      <c r="I278" s="17"/>
      <c r="J278" s="17">
        <v>1.905</v>
      </c>
    </row>
    <row r="279" spans="1:10" x14ac:dyDescent="0.35">
      <c r="A279" s="16">
        <v>43219</v>
      </c>
      <c r="B279" s="17">
        <v>19.61</v>
      </c>
      <c r="C279" s="18">
        <v>2663.42</v>
      </c>
      <c r="D279" s="19">
        <f t="shared" si="18"/>
        <v>5.1020408163249265E-4</v>
      </c>
      <c r="E279" s="19">
        <f t="shared" si="18"/>
        <v>-2.4307935473479869E-3</v>
      </c>
      <c r="F279" s="36">
        <f t="shared" si="19"/>
        <v>3.8250000000000003E-4</v>
      </c>
      <c r="G279" s="24">
        <f t="shared" si="20"/>
        <v>1.2770408163249262E-4</v>
      </c>
      <c r="H279" s="21">
        <f t="shared" si="21"/>
        <v>-2.8132935473479869E-3</v>
      </c>
      <c r="I279" s="43"/>
      <c r="J279" s="17">
        <v>1.8360000000000001</v>
      </c>
    </row>
    <row r="280" spans="1:10" x14ac:dyDescent="0.35">
      <c r="A280" s="16">
        <v>43212</v>
      </c>
      <c r="B280" s="17">
        <v>19.600000000000001</v>
      </c>
      <c r="C280" s="18">
        <v>2669.91</v>
      </c>
      <c r="D280" s="19">
        <f t="shared" si="18"/>
        <v>1.2919896640826822E-2</v>
      </c>
      <c r="E280" s="19">
        <f t="shared" si="18"/>
        <v>-8.6137805508368359E-5</v>
      </c>
      <c r="F280" s="36">
        <f t="shared" si="19"/>
        <v>3.7770833333333336E-4</v>
      </c>
      <c r="G280" s="24">
        <f t="shared" si="20"/>
        <v>1.2542188307493488E-2</v>
      </c>
      <c r="H280" s="21">
        <f t="shared" si="21"/>
        <v>-4.6384613884170172E-4</v>
      </c>
      <c r="I280" s="17"/>
      <c r="J280" s="17">
        <v>1.8129999999999999</v>
      </c>
    </row>
    <row r="281" spans="1:10" x14ac:dyDescent="0.35">
      <c r="A281" s="16">
        <v>43205</v>
      </c>
      <c r="B281" s="17">
        <v>19.350000000000001</v>
      </c>
      <c r="C281" s="18">
        <v>2670.14</v>
      </c>
      <c r="D281" s="19">
        <f t="shared" si="18"/>
        <v>-3.3466533466533388E-2</v>
      </c>
      <c r="E281" s="19">
        <f t="shared" si="18"/>
        <v>5.2102548657906311E-3</v>
      </c>
      <c r="F281" s="36">
        <f t="shared" si="19"/>
        <v>3.764583333333333E-4</v>
      </c>
      <c r="G281" s="24">
        <f t="shared" si="20"/>
        <v>-3.3842991799866724E-2</v>
      </c>
      <c r="H281" s="21">
        <f t="shared" si="21"/>
        <v>4.8337965324572974E-3</v>
      </c>
      <c r="I281" s="17"/>
      <c r="J281" s="17">
        <v>1.8069999999999999</v>
      </c>
    </row>
    <row r="282" spans="1:10" x14ac:dyDescent="0.35">
      <c r="A282" s="16">
        <v>43198</v>
      </c>
      <c r="B282" s="17">
        <v>20.02</v>
      </c>
      <c r="C282" s="18">
        <v>2656.3</v>
      </c>
      <c r="D282" s="19">
        <f t="shared" si="18"/>
        <v>3.5087719298245723E-3</v>
      </c>
      <c r="E282" s="19">
        <f t="shared" si="18"/>
        <v>1.9900402001175044E-2</v>
      </c>
      <c r="F282" s="36">
        <f t="shared" si="19"/>
        <v>3.6645833333333327E-4</v>
      </c>
      <c r="G282" s="24">
        <f t="shared" si="20"/>
        <v>3.1423135964912391E-3</v>
      </c>
      <c r="H282" s="21">
        <f t="shared" si="21"/>
        <v>1.9533943667841711E-2</v>
      </c>
      <c r="I282" s="17"/>
      <c r="J282" s="17">
        <v>1.7589999999999999</v>
      </c>
    </row>
    <row r="283" spans="1:10" x14ac:dyDescent="0.35">
      <c r="A283" s="16">
        <v>43191</v>
      </c>
      <c r="B283" s="17">
        <v>19.95</v>
      </c>
      <c r="C283" s="18">
        <v>2604.4699999999998</v>
      </c>
      <c r="D283" s="19">
        <f t="shared" si="18"/>
        <v>0.12457722660653903</v>
      </c>
      <c r="E283" s="19">
        <f t="shared" si="18"/>
        <v>-1.3783336551969616E-2</v>
      </c>
      <c r="F283" s="36">
        <f t="shared" si="19"/>
        <v>3.5833333333333333E-4</v>
      </c>
      <c r="G283" s="24">
        <f t="shared" si="20"/>
        <v>0.12421889327320569</v>
      </c>
      <c r="H283" s="21">
        <f t="shared" si="21"/>
        <v>-1.414166988530295E-2</v>
      </c>
      <c r="I283" s="17"/>
      <c r="J283" s="17">
        <v>1.72</v>
      </c>
    </row>
    <row r="284" spans="1:10" x14ac:dyDescent="0.35">
      <c r="A284" s="16">
        <v>43184</v>
      </c>
      <c r="B284" s="17">
        <v>17.739999999999998</v>
      </c>
      <c r="C284" s="18">
        <v>2640.87</v>
      </c>
      <c r="D284" s="19">
        <f t="shared" si="18"/>
        <v>-0.11741293532338326</v>
      </c>
      <c r="E284" s="19">
        <f t="shared" si="18"/>
        <v>2.0326396884393194E-2</v>
      </c>
      <c r="F284" s="36">
        <f t="shared" si="19"/>
        <v>3.5729166666666673E-4</v>
      </c>
      <c r="G284" s="24">
        <f t="shared" si="20"/>
        <v>-0.11777022699004992</v>
      </c>
      <c r="H284" s="21">
        <f t="shared" si="21"/>
        <v>1.9969105217726529E-2</v>
      </c>
      <c r="I284" s="17"/>
      <c r="J284" s="17">
        <v>1.7150000000000001</v>
      </c>
    </row>
    <row r="285" spans="1:10" x14ac:dyDescent="0.35">
      <c r="A285" s="16">
        <v>43177</v>
      </c>
      <c r="B285" s="17">
        <v>20.100000000000001</v>
      </c>
      <c r="C285" s="18">
        <v>2588.2600000000002</v>
      </c>
      <c r="D285" s="19">
        <f t="shared" si="18"/>
        <v>-6.1624649859943981E-2</v>
      </c>
      <c r="E285" s="19">
        <f t="shared" si="18"/>
        <v>-5.9501964019026077E-2</v>
      </c>
      <c r="F285" s="36">
        <f t="shared" si="19"/>
        <v>3.6000000000000002E-4</v>
      </c>
      <c r="G285" s="24">
        <f t="shared" si="20"/>
        <v>-6.198464985994398E-2</v>
      </c>
      <c r="H285" s="21">
        <f t="shared" si="21"/>
        <v>-5.9861964019026076E-2</v>
      </c>
      <c r="I285" s="17"/>
      <c r="J285" s="17">
        <v>1.728</v>
      </c>
    </row>
    <row r="286" spans="1:10" x14ac:dyDescent="0.35">
      <c r="A286" s="16">
        <v>43170</v>
      </c>
      <c r="B286" s="17">
        <v>21.42</v>
      </c>
      <c r="C286" s="18">
        <v>2752.01</v>
      </c>
      <c r="D286" s="19">
        <f t="shared" si="18"/>
        <v>-1.7881705639614665E-2</v>
      </c>
      <c r="E286" s="19">
        <f t="shared" si="18"/>
        <v>-1.2402344100453266E-2</v>
      </c>
      <c r="F286" s="36">
        <f t="shared" si="19"/>
        <v>3.7062500000000002E-4</v>
      </c>
      <c r="G286" s="24">
        <f t="shared" si="20"/>
        <v>-1.8252330639614664E-2</v>
      </c>
      <c r="H286" s="21">
        <f t="shared" si="21"/>
        <v>-1.2772969100453266E-2</v>
      </c>
      <c r="I286" s="17"/>
      <c r="J286" s="17">
        <v>1.7789999999999999</v>
      </c>
    </row>
    <row r="287" spans="1:10" x14ac:dyDescent="0.35">
      <c r="A287" s="16">
        <v>43163</v>
      </c>
      <c r="B287" s="17">
        <v>21.81</v>
      </c>
      <c r="C287" s="18">
        <v>2786.57</v>
      </c>
      <c r="D287" s="19">
        <f t="shared" si="18"/>
        <v>-2.3724261414503234E-2</v>
      </c>
      <c r="E287" s="19">
        <f t="shared" si="18"/>
        <v>3.5418485833720537E-2</v>
      </c>
      <c r="F287" s="36">
        <f t="shared" si="19"/>
        <v>3.4895833333333334E-4</v>
      </c>
      <c r="G287" s="24">
        <f t="shared" si="20"/>
        <v>-2.4073219747836567E-2</v>
      </c>
      <c r="H287" s="21">
        <f t="shared" si="21"/>
        <v>3.50695275003872E-2</v>
      </c>
      <c r="I287" s="17"/>
      <c r="J287" s="17">
        <v>1.675</v>
      </c>
    </row>
    <row r="288" spans="1:10" x14ac:dyDescent="0.35">
      <c r="A288" s="16">
        <v>43156</v>
      </c>
      <c r="B288" s="17">
        <v>22.34</v>
      </c>
      <c r="C288" s="18">
        <v>2691.25</v>
      </c>
      <c r="D288" s="19">
        <f t="shared" si="18"/>
        <v>-4.8146570089475871E-2</v>
      </c>
      <c r="E288" s="19">
        <f t="shared" si="18"/>
        <v>-2.0401849088195756E-2</v>
      </c>
      <c r="F288" s="36">
        <f t="shared" si="19"/>
        <v>3.4249999999999998E-4</v>
      </c>
      <c r="G288" s="24">
        <f t="shared" si="20"/>
        <v>-4.8489070089475873E-2</v>
      </c>
      <c r="H288" s="21">
        <f t="shared" si="21"/>
        <v>-2.0744349088195755E-2</v>
      </c>
      <c r="I288" s="17"/>
      <c r="J288" s="17">
        <v>1.6439999999999999</v>
      </c>
    </row>
    <row r="289" spans="1:10" x14ac:dyDescent="0.35">
      <c r="A289" s="16">
        <v>43149</v>
      </c>
      <c r="B289" s="17">
        <v>23.47</v>
      </c>
      <c r="C289" s="18">
        <v>2747.3</v>
      </c>
      <c r="D289" s="19">
        <f t="shared" si="18"/>
        <v>4.9172999552972607E-2</v>
      </c>
      <c r="E289" s="19">
        <f t="shared" si="18"/>
        <v>5.5193212845232598E-3</v>
      </c>
      <c r="F289" s="36">
        <f t="shared" si="19"/>
        <v>3.4249999999999998E-4</v>
      </c>
      <c r="G289" s="24">
        <f t="shared" si="20"/>
        <v>4.8830499552972605E-2</v>
      </c>
      <c r="H289" s="21">
        <f t="shared" si="21"/>
        <v>5.1768212845232598E-3</v>
      </c>
      <c r="I289" s="17"/>
      <c r="J289" s="17">
        <v>1.6439999999999999</v>
      </c>
    </row>
    <row r="290" spans="1:10" x14ac:dyDescent="0.35">
      <c r="A290" s="16">
        <v>43142</v>
      </c>
      <c r="B290" s="17">
        <v>22.37</v>
      </c>
      <c r="C290" s="18">
        <v>2732.22</v>
      </c>
      <c r="D290" s="19">
        <f t="shared" si="18"/>
        <v>8.1198646689221832E-2</v>
      </c>
      <c r="E290" s="19">
        <f t="shared" si="18"/>
        <v>4.3011204214464138E-2</v>
      </c>
      <c r="F290" s="36">
        <f t="shared" si="19"/>
        <v>3.3500000000000001E-4</v>
      </c>
      <c r="G290" s="24">
        <f t="shared" si="20"/>
        <v>8.086364668922183E-2</v>
      </c>
      <c r="H290" s="21">
        <f t="shared" si="21"/>
        <v>4.2676204214464136E-2</v>
      </c>
      <c r="I290" s="17"/>
      <c r="J290" s="17">
        <v>1.6080000000000001</v>
      </c>
    </row>
    <row r="291" spans="1:10" x14ac:dyDescent="0.35">
      <c r="A291" s="16">
        <v>43135</v>
      </c>
      <c r="B291" s="17">
        <v>20.69</v>
      </c>
      <c r="C291" s="18">
        <v>2619.5500000000002</v>
      </c>
      <c r="D291" s="19">
        <f t="shared" si="18"/>
        <v>-9.7294938917975582E-2</v>
      </c>
      <c r="E291" s="19">
        <f t="shared" si="18"/>
        <v>-5.161958343741968E-2</v>
      </c>
      <c r="F291" s="36">
        <f t="shared" si="19"/>
        <v>3.2541666666666667E-4</v>
      </c>
      <c r="G291" s="24">
        <f t="shared" si="20"/>
        <v>-9.7620355584642243E-2</v>
      </c>
      <c r="H291" s="21">
        <f t="shared" si="21"/>
        <v>-5.1945000104086349E-2</v>
      </c>
      <c r="I291" s="17"/>
      <c r="J291" s="17">
        <v>1.5620000000000001</v>
      </c>
    </row>
    <row r="292" spans="1:10" x14ac:dyDescent="0.35">
      <c r="A292" s="16">
        <v>43128</v>
      </c>
      <c r="B292" s="17">
        <v>22.92</v>
      </c>
      <c r="C292" s="18">
        <v>2762.13</v>
      </c>
      <c r="D292" s="19">
        <f t="shared" si="18"/>
        <v>2.624671916010568E-3</v>
      </c>
      <c r="E292" s="19">
        <f t="shared" si="18"/>
        <v>-3.8546819034623869E-2</v>
      </c>
      <c r="F292" s="36">
        <f t="shared" si="19"/>
        <v>3.0958333333333331E-4</v>
      </c>
      <c r="G292" s="24">
        <f t="shared" si="20"/>
        <v>2.3150885826772349E-3</v>
      </c>
      <c r="H292" s="21">
        <f t="shared" si="21"/>
        <v>-3.8856402367957205E-2</v>
      </c>
      <c r="I292" s="17"/>
      <c r="J292" s="17">
        <v>1.486</v>
      </c>
    </row>
    <row r="293" spans="1:10" x14ac:dyDescent="0.35">
      <c r="A293" s="16">
        <v>43121</v>
      </c>
      <c r="B293" s="17">
        <v>22.86</v>
      </c>
      <c r="C293" s="18">
        <v>2872.87</v>
      </c>
      <c r="D293" s="19">
        <f t="shared" si="18"/>
        <v>-2.0145735105014939E-2</v>
      </c>
      <c r="E293" s="19">
        <f t="shared" si="18"/>
        <v>2.2264526918834182E-2</v>
      </c>
      <c r="F293" s="36">
        <f t="shared" si="19"/>
        <v>2.9625000000000002E-4</v>
      </c>
      <c r="G293" s="24">
        <f t="shared" si="20"/>
        <v>-2.0441985105014941E-2</v>
      </c>
      <c r="H293" s="21">
        <f t="shared" si="21"/>
        <v>2.1968276918834181E-2</v>
      </c>
      <c r="I293" s="17"/>
      <c r="J293" s="17">
        <v>1.4219999999999999</v>
      </c>
    </row>
    <row r="294" spans="1:10" x14ac:dyDescent="0.35">
      <c r="A294" s="16">
        <v>43114</v>
      </c>
      <c r="B294" s="17">
        <v>23.33</v>
      </c>
      <c r="C294" s="18">
        <v>2810.3</v>
      </c>
      <c r="D294" s="19">
        <f t="shared" si="18"/>
        <v>4.1053101294065142E-2</v>
      </c>
      <c r="E294" s="19">
        <f t="shared" si="18"/>
        <v>8.6352934420581562E-3</v>
      </c>
      <c r="F294" s="36">
        <f t="shared" si="19"/>
        <v>2.9874999999999997E-4</v>
      </c>
      <c r="G294" s="24">
        <f t="shared" si="20"/>
        <v>4.0754351294065141E-2</v>
      </c>
      <c r="H294" s="21">
        <f t="shared" si="21"/>
        <v>8.3365434420581558E-3</v>
      </c>
      <c r="I294" s="17"/>
      <c r="J294" s="17">
        <v>1.4339999999999999</v>
      </c>
    </row>
    <row r="295" spans="1:10" x14ac:dyDescent="0.35">
      <c r="A295" s="16">
        <v>43107</v>
      </c>
      <c r="B295" s="17">
        <v>22.41</v>
      </c>
      <c r="C295" s="18">
        <v>2786.24</v>
      </c>
      <c r="D295" s="19">
        <f t="shared" si="18"/>
        <v>6.1582188536238869E-2</v>
      </c>
      <c r="E295" s="19">
        <f t="shared" si="18"/>
        <v>1.5708218653737394E-2</v>
      </c>
      <c r="F295" s="36">
        <f t="shared" si="19"/>
        <v>3.0104166666666669E-4</v>
      </c>
      <c r="G295" s="24">
        <f t="shared" si="20"/>
        <v>6.1281146869572201E-2</v>
      </c>
      <c r="H295" s="21">
        <f t="shared" si="21"/>
        <v>1.5407176987070727E-2</v>
      </c>
      <c r="I295" s="17"/>
      <c r="J295" s="17">
        <v>1.4450000000000001</v>
      </c>
    </row>
    <row r="296" spans="1:10" x14ac:dyDescent="0.35">
      <c r="A296" s="16">
        <v>43100</v>
      </c>
      <c r="B296" s="17">
        <v>21.11</v>
      </c>
      <c r="C296" s="18">
        <v>2743.15</v>
      </c>
      <c r="D296" s="19">
        <f t="shared" si="18"/>
        <v>1.6859344894026851E-2</v>
      </c>
      <c r="E296" s="19">
        <f t="shared" si="18"/>
        <v>2.6009777043024318E-2</v>
      </c>
      <c r="F296" s="36">
        <f t="shared" si="19"/>
        <v>2.9249999999999995E-4</v>
      </c>
      <c r="G296" s="24">
        <f t="shared" si="20"/>
        <v>1.656684489402685E-2</v>
      </c>
      <c r="H296" s="21">
        <f t="shared" si="21"/>
        <v>2.5717277043024317E-2</v>
      </c>
      <c r="I296" s="17"/>
      <c r="J296" s="17">
        <v>1.4039999999999999</v>
      </c>
    </row>
    <row r="297" spans="1:10" x14ac:dyDescent="0.35">
      <c r="A297" s="16">
        <v>43093</v>
      </c>
      <c r="B297" s="17">
        <v>20.76</v>
      </c>
      <c r="C297" s="18">
        <v>2673.61</v>
      </c>
      <c r="D297" s="19">
        <f t="shared" si="18"/>
        <v>-4.2435424354243412E-2</v>
      </c>
      <c r="E297" s="19">
        <f t="shared" si="18"/>
        <v>-3.6260779476324778E-3</v>
      </c>
      <c r="F297" s="36">
        <f t="shared" si="19"/>
        <v>2.8979166666666666E-4</v>
      </c>
      <c r="G297" s="24">
        <f t="shared" si="20"/>
        <v>-4.2725216020910076E-2</v>
      </c>
      <c r="H297" s="21">
        <f t="shared" si="21"/>
        <v>-3.9158696142991443E-3</v>
      </c>
      <c r="I297" s="17"/>
      <c r="J297" s="17">
        <v>1.391</v>
      </c>
    </row>
    <row r="298" spans="1:10" x14ac:dyDescent="0.35">
      <c r="A298" s="16">
        <v>43086</v>
      </c>
      <c r="B298" s="17">
        <v>21.68</v>
      </c>
      <c r="C298" s="18">
        <v>2683.34</v>
      </c>
      <c r="D298" s="19">
        <f t="shared" si="18"/>
        <v>-5.3275109170305646E-2</v>
      </c>
      <c r="E298" s="19">
        <f t="shared" si="18"/>
        <v>2.8141011506797042E-3</v>
      </c>
      <c r="F298" s="36">
        <f t="shared" si="19"/>
        <v>2.78125E-4</v>
      </c>
      <c r="G298" s="24">
        <f t="shared" si="20"/>
        <v>-5.3553234170305643E-2</v>
      </c>
      <c r="H298" s="21">
        <f t="shared" si="21"/>
        <v>2.5359761506797041E-3</v>
      </c>
      <c r="I298" s="17"/>
      <c r="J298" s="17">
        <v>1.335</v>
      </c>
    </row>
    <row r="299" spans="1:10" x14ac:dyDescent="0.35">
      <c r="A299" s="16">
        <v>43079</v>
      </c>
      <c r="B299" s="17">
        <v>22.9</v>
      </c>
      <c r="C299" s="18">
        <v>2675.81</v>
      </c>
      <c r="D299" s="19">
        <f t="shared" si="18"/>
        <v>8.9957163255592443E-2</v>
      </c>
      <c r="E299" s="19">
        <f t="shared" si="18"/>
        <v>9.1683952479728603E-3</v>
      </c>
      <c r="F299" s="36">
        <f t="shared" si="19"/>
        <v>2.7437499999999999E-4</v>
      </c>
      <c r="G299" s="24">
        <f t="shared" si="20"/>
        <v>8.9682788255592449E-2</v>
      </c>
      <c r="H299" s="21">
        <f t="shared" si="21"/>
        <v>8.89402024797286E-3</v>
      </c>
      <c r="I299" s="17"/>
      <c r="J299" s="17">
        <v>1.3169999999999999</v>
      </c>
    </row>
    <row r="300" spans="1:10" x14ac:dyDescent="0.35">
      <c r="A300" s="16">
        <v>43072</v>
      </c>
      <c r="B300" s="17">
        <v>21.01</v>
      </c>
      <c r="C300" s="18">
        <v>2651.5</v>
      </c>
      <c r="D300" s="19">
        <f t="shared" si="18"/>
        <v>2.7886497064579352E-2</v>
      </c>
      <c r="E300" s="19">
        <f t="shared" si="18"/>
        <v>3.512198075860562E-3</v>
      </c>
      <c r="F300" s="36">
        <f t="shared" si="19"/>
        <v>2.675E-4</v>
      </c>
      <c r="G300" s="24">
        <f t="shared" si="20"/>
        <v>2.7618997064579352E-2</v>
      </c>
      <c r="H300" s="21">
        <f t="shared" si="21"/>
        <v>3.244698075860562E-3</v>
      </c>
      <c r="I300" s="17"/>
      <c r="J300" s="17">
        <v>1.284</v>
      </c>
    </row>
    <row r="301" spans="1:10" x14ac:dyDescent="0.35">
      <c r="A301" s="16">
        <v>43065</v>
      </c>
      <c r="B301" s="17">
        <v>20.440000000000001</v>
      </c>
      <c r="C301" s="18">
        <v>2642.22</v>
      </c>
      <c r="D301" s="19">
        <f t="shared" si="18"/>
        <v>-2.8517110266159551E-2</v>
      </c>
      <c r="E301" s="19">
        <f t="shared" si="18"/>
        <v>1.529345762790002E-2</v>
      </c>
      <c r="F301" s="36">
        <f t="shared" si="19"/>
        <v>2.6374999999999999E-4</v>
      </c>
      <c r="G301" s="24">
        <f t="shared" si="20"/>
        <v>-2.8780860266159551E-2</v>
      </c>
      <c r="H301" s="21">
        <f t="shared" si="21"/>
        <v>1.502970762790002E-2</v>
      </c>
      <c r="I301" s="17"/>
      <c r="J301" s="17">
        <v>1.266</v>
      </c>
    </row>
    <row r="302" spans="1:10" x14ac:dyDescent="0.35">
      <c r="A302" s="16">
        <v>43058</v>
      </c>
      <c r="B302" s="17">
        <v>21.04</v>
      </c>
      <c r="C302" s="18">
        <v>2602.42</v>
      </c>
      <c r="D302" s="19">
        <f t="shared" si="18"/>
        <v>1.9047619047618536E-3</v>
      </c>
      <c r="E302" s="19">
        <f t="shared" si="18"/>
        <v>9.1397328266475952E-3</v>
      </c>
      <c r="F302" s="36">
        <f t="shared" si="19"/>
        <v>2.6479166666666665E-4</v>
      </c>
      <c r="G302" s="24">
        <f t="shared" si="20"/>
        <v>1.6399702380951869E-3</v>
      </c>
      <c r="H302" s="21">
        <f t="shared" si="21"/>
        <v>8.8749411599809286E-3</v>
      </c>
      <c r="I302" s="17"/>
      <c r="J302" s="17">
        <v>1.2709999999999999</v>
      </c>
    </row>
    <row r="303" spans="1:10" x14ac:dyDescent="0.35">
      <c r="A303" s="16">
        <v>43051</v>
      </c>
      <c r="B303" s="17">
        <v>21</v>
      </c>
      <c r="C303" s="18">
        <v>2578.85</v>
      </c>
      <c r="D303" s="19">
        <f t="shared" si="18"/>
        <v>3.9603960396039639E-2</v>
      </c>
      <c r="E303" s="19">
        <f t="shared" si="18"/>
        <v>-1.3360182782791163E-3</v>
      </c>
      <c r="F303" s="36">
        <f t="shared" si="19"/>
        <v>2.6479166666666665E-4</v>
      </c>
      <c r="G303" s="24">
        <f t="shared" si="20"/>
        <v>3.9339168729372972E-2</v>
      </c>
      <c r="H303" s="21">
        <f t="shared" si="21"/>
        <v>-1.600809944945783E-3</v>
      </c>
      <c r="I303" s="17"/>
      <c r="J303" s="17">
        <v>1.2709999999999999</v>
      </c>
    </row>
    <row r="304" spans="1:10" x14ac:dyDescent="0.35">
      <c r="A304" s="16">
        <v>43044</v>
      </c>
      <c r="B304" s="17">
        <v>20.2</v>
      </c>
      <c r="C304" s="18">
        <v>2582.3000000000002</v>
      </c>
      <c r="D304" s="19">
        <f t="shared" si="18"/>
        <v>-1.0289073983341557E-2</v>
      </c>
      <c r="E304" s="19">
        <f t="shared" si="18"/>
        <v>-2.1407815011746933E-3</v>
      </c>
      <c r="F304" s="36">
        <f t="shared" si="19"/>
        <v>2.5625000000000002E-4</v>
      </c>
      <c r="G304" s="24">
        <f t="shared" si="20"/>
        <v>-1.0545323983341556E-2</v>
      </c>
      <c r="H304" s="21">
        <f t="shared" si="21"/>
        <v>-2.3970315011746933E-3</v>
      </c>
      <c r="I304" s="17"/>
      <c r="J304" s="17">
        <v>1.23</v>
      </c>
    </row>
    <row r="305" spans="1:10" x14ac:dyDescent="0.35">
      <c r="A305" s="16">
        <v>43037</v>
      </c>
      <c r="B305" s="17">
        <v>20.41</v>
      </c>
      <c r="C305" s="18">
        <v>2587.84</v>
      </c>
      <c r="D305" s="19">
        <f t="shared" si="18"/>
        <v>-4.5815801776531107E-2</v>
      </c>
      <c r="E305" s="19">
        <f t="shared" si="18"/>
        <v>2.6229431979760687E-3</v>
      </c>
      <c r="F305" s="36">
        <f t="shared" si="19"/>
        <v>2.4520833333333334E-4</v>
      </c>
      <c r="G305" s="24">
        <f t="shared" si="20"/>
        <v>-4.6061010109864436E-2</v>
      </c>
      <c r="H305" s="21">
        <f t="shared" si="21"/>
        <v>2.3777348646427353E-3</v>
      </c>
      <c r="I305" s="17"/>
      <c r="J305" s="17">
        <v>1.177</v>
      </c>
    </row>
    <row r="306" spans="1:10" x14ac:dyDescent="0.35">
      <c r="A306" s="16">
        <v>43030</v>
      </c>
      <c r="B306" s="17">
        <v>21.39</v>
      </c>
      <c r="C306" s="18">
        <v>2581.0700000000002</v>
      </c>
      <c r="D306" s="19">
        <f t="shared" si="18"/>
        <v>-7.0404172099087337E-2</v>
      </c>
      <c r="E306" s="19">
        <f t="shared" si="18"/>
        <v>2.2755425771101567E-3</v>
      </c>
      <c r="F306" s="36">
        <f t="shared" si="19"/>
        <v>2.2916666666666669E-4</v>
      </c>
      <c r="G306" s="24">
        <f t="shared" si="20"/>
        <v>-7.0633338765754006E-2</v>
      </c>
      <c r="H306" s="21">
        <f t="shared" si="21"/>
        <v>2.0463759104434901E-3</v>
      </c>
      <c r="I306" s="17"/>
      <c r="J306" s="17">
        <v>1.1000000000000001</v>
      </c>
    </row>
    <row r="307" spans="1:10" x14ac:dyDescent="0.35">
      <c r="A307" s="16">
        <v>43023</v>
      </c>
      <c r="B307" s="17">
        <v>23.01</v>
      </c>
      <c r="C307" s="18">
        <v>2575.21</v>
      </c>
      <c r="D307" s="19">
        <f t="shared" si="18"/>
        <v>-2.9113924050632844E-2</v>
      </c>
      <c r="E307" s="19">
        <f t="shared" si="18"/>
        <v>8.632405989417169E-3</v>
      </c>
      <c r="F307" s="36">
        <f t="shared" si="19"/>
        <v>2.2979166666666666E-4</v>
      </c>
      <c r="G307" s="24">
        <f t="shared" si="20"/>
        <v>-2.9343715717299511E-2</v>
      </c>
      <c r="H307" s="21">
        <f t="shared" si="21"/>
        <v>8.4026143227505026E-3</v>
      </c>
      <c r="I307" s="17"/>
      <c r="J307" s="17">
        <v>1.103</v>
      </c>
    </row>
    <row r="308" spans="1:10" x14ac:dyDescent="0.35">
      <c r="A308" s="16">
        <v>43016</v>
      </c>
      <c r="B308" s="17">
        <v>23.7</v>
      </c>
      <c r="C308" s="18">
        <v>2553.17</v>
      </c>
      <c r="D308" s="19">
        <f t="shared" si="18"/>
        <v>-3.7831021437578771E-3</v>
      </c>
      <c r="E308" s="19">
        <f t="shared" si="18"/>
        <v>1.5062781201335973E-3</v>
      </c>
      <c r="F308" s="36">
        <f t="shared" si="19"/>
        <v>2.2437499999999999E-4</v>
      </c>
      <c r="G308" s="24">
        <f t="shared" si="20"/>
        <v>-4.0074771437578769E-3</v>
      </c>
      <c r="H308" s="21">
        <f t="shared" si="21"/>
        <v>1.2819031201335973E-3</v>
      </c>
      <c r="I308" s="17"/>
      <c r="J308" s="17">
        <v>1.077</v>
      </c>
    </row>
    <row r="309" spans="1:10" x14ac:dyDescent="0.35">
      <c r="A309" s="16">
        <v>43009</v>
      </c>
      <c r="B309" s="17">
        <v>23.79</v>
      </c>
      <c r="C309" s="18">
        <v>2549.33</v>
      </c>
      <c r="D309" s="19">
        <f t="shared" si="18"/>
        <v>4.6174142480211122E-2</v>
      </c>
      <c r="E309" s="19">
        <f t="shared" si="18"/>
        <v>1.1895878318302966E-2</v>
      </c>
      <c r="F309" s="36">
        <f t="shared" si="19"/>
        <v>2.229166666666667E-4</v>
      </c>
      <c r="G309" s="24">
        <f t="shared" si="20"/>
        <v>4.5951225813544452E-2</v>
      </c>
      <c r="H309" s="21">
        <f t="shared" si="21"/>
        <v>1.16729616516363E-2</v>
      </c>
      <c r="I309" s="17"/>
      <c r="J309" s="17">
        <v>1.07</v>
      </c>
    </row>
    <row r="310" spans="1:10" x14ac:dyDescent="0.35">
      <c r="A310" s="16">
        <v>43002</v>
      </c>
      <c r="B310" s="17">
        <v>22.74</v>
      </c>
      <c r="C310" s="18">
        <v>2519.36</v>
      </c>
      <c r="D310" s="19">
        <f t="shared" si="18"/>
        <v>-2.8620247757368711E-2</v>
      </c>
      <c r="E310" s="19">
        <f t="shared" si="18"/>
        <v>6.8499172734612923E-3</v>
      </c>
      <c r="F310" s="36">
        <f t="shared" si="19"/>
        <v>2.2020833333333332E-4</v>
      </c>
      <c r="G310" s="24">
        <f t="shared" si="20"/>
        <v>-2.8840456090702044E-2</v>
      </c>
      <c r="H310" s="21">
        <f t="shared" si="21"/>
        <v>6.6297089401279588E-3</v>
      </c>
      <c r="I310" s="17"/>
      <c r="J310" s="17">
        <v>1.0569999999999999</v>
      </c>
    </row>
    <row r="311" spans="1:10" x14ac:dyDescent="0.35">
      <c r="A311" s="16">
        <v>42995</v>
      </c>
      <c r="B311" s="17">
        <v>23.41</v>
      </c>
      <c r="C311" s="18">
        <v>2502.2199999999998</v>
      </c>
      <c r="D311" s="19">
        <f t="shared" si="18"/>
        <v>-7.5434439178515E-2</v>
      </c>
      <c r="E311" s="19">
        <f t="shared" si="18"/>
        <v>7.9592677473661055E-4</v>
      </c>
      <c r="F311" s="36">
        <f t="shared" si="19"/>
        <v>2.1437499999999997E-4</v>
      </c>
      <c r="G311" s="24">
        <f t="shared" si="20"/>
        <v>-7.5648814178515003E-2</v>
      </c>
      <c r="H311" s="21">
        <f t="shared" si="21"/>
        <v>5.8155177473661062E-4</v>
      </c>
      <c r="I311" s="17"/>
      <c r="J311" s="17">
        <v>1.0289999999999999</v>
      </c>
    </row>
    <row r="312" spans="1:10" x14ac:dyDescent="0.35">
      <c r="A312" s="16">
        <v>42988</v>
      </c>
      <c r="B312" s="17">
        <v>25.32</v>
      </c>
      <c r="C312" s="18">
        <v>2500.23</v>
      </c>
      <c r="D312" s="19">
        <f t="shared" si="18"/>
        <v>0.10615989515072077</v>
      </c>
      <c r="E312" s="19">
        <f t="shared" si="18"/>
        <v>1.5763194565760585E-2</v>
      </c>
      <c r="F312" s="36">
        <f t="shared" si="19"/>
        <v>2.1604166666666666E-4</v>
      </c>
      <c r="G312" s="24">
        <f t="shared" si="20"/>
        <v>0.10594385348405411</v>
      </c>
      <c r="H312" s="21">
        <f t="shared" si="21"/>
        <v>1.5547152899093919E-2</v>
      </c>
      <c r="I312" s="17"/>
      <c r="J312" s="17">
        <v>1.0369999999999999</v>
      </c>
    </row>
    <row r="313" spans="1:10" x14ac:dyDescent="0.35">
      <c r="A313" s="16">
        <v>42981</v>
      </c>
      <c r="B313" s="17">
        <v>22.89</v>
      </c>
      <c r="C313" s="18">
        <v>2461.4299999999998</v>
      </c>
      <c r="D313" s="19">
        <f t="shared" si="18"/>
        <v>-3.3769523005487523E-2</v>
      </c>
      <c r="E313" s="19">
        <f t="shared" si="18"/>
        <v>-6.1052674082898717E-3</v>
      </c>
      <c r="F313" s="36">
        <f t="shared" si="19"/>
        <v>2.18125E-4</v>
      </c>
      <c r="G313" s="24">
        <f t="shared" si="20"/>
        <v>-3.3987648005487522E-2</v>
      </c>
      <c r="H313" s="21">
        <f t="shared" si="21"/>
        <v>-6.3233924082898713E-3</v>
      </c>
      <c r="I313" s="17"/>
      <c r="J313" s="17">
        <v>1.0469999999999999</v>
      </c>
    </row>
    <row r="314" spans="1:10" x14ac:dyDescent="0.35">
      <c r="A314" s="16">
        <v>42974</v>
      </c>
      <c r="B314" s="17">
        <v>23.69</v>
      </c>
      <c r="C314" s="18">
        <v>2476.5500000000002</v>
      </c>
      <c r="D314" s="19">
        <f t="shared" si="18"/>
        <v>2.1120689655172553E-2</v>
      </c>
      <c r="E314" s="19">
        <f t="shared" si="18"/>
        <v>1.3712367737050091E-2</v>
      </c>
      <c r="F314" s="36">
        <f t="shared" si="19"/>
        <v>2.1062499999999998E-4</v>
      </c>
      <c r="G314" s="24">
        <f t="shared" si="20"/>
        <v>2.0910064655172554E-2</v>
      </c>
      <c r="H314" s="21">
        <f t="shared" si="21"/>
        <v>1.350174273705009E-2</v>
      </c>
      <c r="I314" s="17"/>
      <c r="J314" s="17">
        <v>1.0109999999999999</v>
      </c>
    </row>
    <row r="315" spans="1:10" x14ac:dyDescent="0.35">
      <c r="A315" s="16">
        <v>42967</v>
      </c>
      <c r="B315" s="17">
        <v>23.2</v>
      </c>
      <c r="C315" s="18">
        <v>2443.0500000000002</v>
      </c>
      <c r="D315" s="19">
        <f t="shared" si="18"/>
        <v>1.7271157167528806E-3</v>
      </c>
      <c r="E315" s="19">
        <f t="shared" si="18"/>
        <v>7.2148584857043563E-3</v>
      </c>
      <c r="F315" s="36">
        <f t="shared" si="19"/>
        <v>2.127083333333333E-4</v>
      </c>
      <c r="G315" s="24">
        <f t="shared" si="20"/>
        <v>1.5144073834195471E-3</v>
      </c>
      <c r="H315" s="21">
        <f t="shared" si="21"/>
        <v>7.0021501523710233E-3</v>
      </c>
      <c r="I315" s="17"/>
      <c r="J315" s="17">
        <v>1.0209999999999999</v>
      </c>
    </row>
    <row r="316" spans="1:10" x14ac:dyDescent="0.35">
      <c r="A316" s="16">
        <v>42960</v>
      </c>
      <c r="B316" s="17">
        <v>23.16</v>
      </c>
      <c r="C316" s="18">
        <v>2425.5500000000002</v>
      </c>
      <c r="D316" s="19">
        <f t="shared" si="18"/>
        <v>-2.9337803855825628E-2</v>
      </c>
      <c r="E316" s="19">
        <f t="shared" si="18"/>
        <v>-6.4596202054626461E-3</v>
      </c>
      <c r="F316" s="36">
        <f t="shared" si="19"/>
        <v>2.1124999999999998E-4</v>
      </c>
      <c r="G316" s="24">
        <f t="shared" si="20"/>
        <v>-2.9549053855825628E-2</v>
      </c>
      <c r="H316" s="21">
        <f t="shared" si="21"/>
        <v>-6.6708702054626458E-3</v>
      </c>
      <c r="I316" s="17"/>
      <c r="J316" s="17">
        <v>1.014</v>
      </c>
    </row>
    <row r="317" spans="1:10" x14ac:dyDescent="0.35">
      <c r="A317" s="16">
        <v>42953</v>
      </c>
      <c r="B317" s="17">
        <v>23.86</v>
      </c>
      <c r="C317" s="18">
        <v>2441.3200000000002</v>
      </c>
      <c r="D317" s="19">
        <f t="shared" si="18"/>
        <v>2.9424127784782872E-3</v>
      </c>
      <c r="E317" s="19">
        <f t="shared" si="18"/>
        <v>-1.4336874149618595E-2</v>
      </c>
      <c r="F317" s="36">
        <f t="shared" si="19"/>
        <v>2.1645833333333334E-4</v>
      </c>
      <c r="G317" s="24">
        <f t="shared" si="20"/>
        <v>2.7259544451449539E-3</v>
      </c>
      <c r="H317" s="21">
        <f t="shared" si="21"/>
        <v>-1.4553332482951929E-2</v>
      </c>
      <c r="I317" s="17"/>
      <c r="J317" s="17">
        <v>1.0389999999999999</v>
      </c>
    </row>
    <row r="318" spans="1:10" x14ac:dyDescent="0.35">
      <c r="A318" s="16">
        <v>42946</v>
      </c>
      <c r="B318" s="17">
        <v>23.79</v>
      </c>
      <c r="C318" s="18">
        <v>2476.83</v>
      </c>
      <c r="D318" s="19">
        <f t="shared" si="18"/>
        <v>6.4905998209489724E-2</v>
      </c>
      <c r="E318" s="19">
        <f t="shared" si="18"/>
        <v>1.9133530196997484E-3</v>
      </c>
      <c r="F318" s="36">
        <f t="shared" si="19"/>
        <v>2.2437499999999999E-4</v>
      </c>
      <c r="G318" s="24">
        <f t="shared" si="20"/>
        <v>6.4681623209489725E-2</v>
      </c>
      <c r="H318" s="21">
        <f t="shared" si="21"/>
        <v>1.6889780196997484E-3</v>
      </c>
      <c r="I318" s="17"/>
      <c r="J318" s="17">
        <v>1.077</v>
      </c>
    </row>
    <row r="319" spans="1:10" x14ac:dyDescent="0.35">
      <c r="A319" s="16">
        <v>42939</v>
      </c>
      <c r="B319" s="17">
        <v>22.34</v>
      </c>
      <c r="C319" s="18">
        <v>2472.1</v>
      </c>
      <c r="D319" s="19">
        <f t="shared" si="18"/>
        <v>2.0557332115121119E-2</v>
      </c>
      <c r="E319" s="19">
        <f t="shared" si="18"/>
        <v>-1.7795465391867715E-4</v>
      </c>
      <c r="F319" s="36">
        <f t="shared" si="19"/>
        <v>2.2500000000000002E-4</v>
      </c>
      <c r="G319" s="24">
        <f t="shared" si="20"/>
        <v>2.0332332115121119E-2</v>
      </c>
      <c r="H319" s="21">
        <f t="shared" si="21"/>
        <v>-4.029546539186772E-4</v>
      </c>
      <c r="I319" s="17"/>
      <c r="J319" s="17">
        <v>1.08</v>
      </c>
    </row>
    <row r="320" spans="1:10" x14ac:dyDescent="0.35">
      <c r="A320" s="16">
        <v>42932</v>
      </c>
      <c r="B320" s="17">
        <v>21.89</v>
      </c>
      <c r="C320" s="18">
        <v>2472.54</v>
      </c>
      <c r="D320" s="19">
        <f t="shared" si="18"/>
        <v>1.8306636155605016E-3</v>
      </c>
      <c r="E320" s="19">
        <f t="shared" si="18"/>
        <v>5.3959101684646349E-3</v>
      </c>
      <c r="F320" s="36">
        <f t="shared" si="19"/>
        <v>2.4354166666666667E-4</v>
      </c>
      <c r="G320" s="24">
        <f t="shared" si="20"/>
        <v>1.587121948893835E-3</v>
      </c>
      <c r="H320" s="21">
        <f t="shared" si="21"/>
        <v>5.1523685017979678E-3</v>
      </c>
      <c r="I320" s="17"/>
      <c r="J320" s="17">
        <v>1.169</v>
      </c>
    </row>
    <row r="321" spans="1:10" x14ac:dyDescent="0.35">
      <c r="A321" s="16">
        <v>42925</v>
      </c>
      <c r="B321" s="17">
        <v>21.85</v>
      </c>
      <c r="C321" s="18">
        <v>2459.27</v>
      </c>
      <c r="D321" s="19">
        <f t="shared" si="18"/>
        <v>4.6455938697318233E-2</v>
      </c>
      <c r="E321" s="19">
        <f t="shared" si="18"/>
        <v>1.4056688575693421E-2</v>
      </c>
      <c r="F321" s="36">
        <f t="shared" si="19"/>
        <v>2.1541666666666668E-4</v>
      </c>
      <c r="G321" s="24">
        <f t="shared" si="20"/>
        <v>4.6240522030651564E-2</v>
      </c>
      <c r="H321" s="21">
        <f t="shared" si="21"/>
        <v>1.3841271909026755E-2</v>
      </c>
      <c r="I321" s="17"/>
      <c r="J321" s="17">
        <v>1.034</v>
      </c>
    </row>
    <row r="322" spans="1:10" x14ac:dyDescent="0.35">
      <c r="A322" s="16">
        <v>42918</v>
      </c>
      <c r="B322" s="17">
        <v>20.88</v>
      </c>
      <c r="C322" s="18">
        <v>2425.1799999999998</v>
      </c>
      <c r="D322" s="19">
        <f t="shared" si="18"/>
        <v>-0.13396930734135215</v>
      </c>
      <c r="E322" s="19">
        <f t="shared" si="18"/>
        <v>7.3037579278789622E-4</v>
      </c>
      <c r="F322" s="36">
        <f t="shared" si="19"/>
        <v>2.1541666666666668E-4</v>
      </c>
      <c r="G322" s="24">
        <f t="shared" si="20"/>
        <v>-0.13418472400801881</v>
      </c>
      <c r="H322" s="21">
        <f t="shared" si="21"/>
        <v>5.1495912612122951E-4</v>
      </c>
      <c r="I322" s="17"/>
      <c r="J322" s="17">
        <v>1.034</v>
      </c>
    </row>
    <row r="323" spans="1:10" x14ac:dyDescent="0.35">
      <c r="A323" s="16">
        <v>42911</v>
      </c>
      <c r="B323" s="17">
        <v>24.11</v>
      </c>
      <c r="C323" s="18">
        <v>2423.41</v>
      </c>
      <c r="D323" s="19">
        <f t="shared" ref="D323:E386" si="22">B323/B324-1</f>
        <v>-5.6729264475743335E-2</v>
      </c>
      <c r="E323" s="19">
        <f t="shared" si="22"/>
        <v>-6.1067136939672029E-3</v>
      </c>
      <c r="F323" s="36">
        <f t="shared" ref="F323:F386" si="23">J323/100/12/4</f>
        <v>2.127083333333333E-4</v>
      </c>
      <c r="G323" s="24">
        <f t="shared" ref="G323:G386" si="24">D323-F323</f>
        <v>-5.6941972809076667E-2</v>
      </c>
      <c r="H323" s="21">
        <f t="shared" ref="H323:H386" si="25">E323-F323</f>
        <v>-6.3194220273005359E-3</v>
      </c>
      <c r="I323" s="17"/>
      <c r="J323" s="17">
        <v>1.0209999999999999</v>
      </c>
    </row>
    <row r="324" spans="1:10" x14ac:dyDescent="0.35">
      <c r="A324" s="16">
        <v>42904</v>
      </c>
      <c r="B324" s="17">
        <v>25.56</v>
      </c>
      <c r="C324" s="18">
        <v>2438.3000000000002</v>
      </c>
      <c r="D324" s="19">
        <f t="shared" si="22"/>
        <v>3.2310177705977328E-2</v>
      </c>
      <c r="E324" s="19">
        <f t="shared" si="22"/>
        <v>2.1165978258637086E-3</v>
      </c>
      <c r="F324" s="36">
        <f t="shared" si="23"/>
        <v>1.9958333333333332E-4</v>
      </c>
      <c r="G324" s="24">
        <f t="shared" si="24"/>
        <v>3.2110594372643991E-2</v>
      </c>
      <c r="H324" s="21">
        <f t="shared" si="25"/>
        <v>1.9170144925303753E-3</v>
      </c>
      <c r="I324" s="17"/>
      <c r="J324" s="17">
        <v>0.95799999999999996</v>
      </c>
    </row>
    <row r="325" spans="1:10" x14ac:dyDescent="0.35">
      <c r="A325" s="16">
        <v>42897</v>
      </c>
      <c r="B325" s="17">
        <v>24.76</v>
      </c>
      <c r="C325" s="18">
        <v>2433.15</v>
      </c>
      <c r="D325" s="19">
        <f t="shared" si="22"/>
        <v>3.9462636439966392E-2</v>
      </c>
      <c r="E325" s="19">
        <f t="shared" si="22"/>
        <v>5.6748787919924659E-4</v>
      </c>
      <c r="F325" s="36">
        <f t="shared" si="23"/>
        <v>2.1062499999999998E-4</v>
      </c>
      <c r="G325" s="24">
        <f t="shared" si="24"/>
        <v>3.9252011439966393E-2</v>
      </c>
      <c r="H325" s="21">
        <f t="shared" si="25"/>
        <v>3.5686287919924661E-4</v>
      </c>
      <c r="I325" s="17"/>
      <c r="J325" s="17">
        <v>1.0109999999999999</v>
      </c>
    </row>
    <row r="326" spans="1:10" x14ac:dyDescent="0.35">
      <c r="A326" s="16">
        <v>42890</v>
      </c>
      <c r="B326" s="17">
        <v>23.82</v>
      </c>
      <c r="C326" s="18">
        <v>2431.77</v>
      </c>
      <c r="D326" s="19">
        <f t="shared" si="22"/>
        <v>5.1191526919682317E-2</v>
      </c>
      <c r="E326" s="19">
        <f t="shared" si="22"/>
        <v>-2.9929440319467204E-3</v>
      </c>
      <c r="F326" s="36">
        <f t="shared" si="23"/>
        <v>2.0958333333333332E-4</v>
      </c>
      <c r="G326" s="24">
        <f t="shared" si="24"/>
        <v>5.0981943586348985E-2</v>
      </c>
      <c r="H326" s="21">
        <f t="shared" si="25"/>
        <v>-3.2025273652800538E-3</v>
      </c>
      <c r="I326" s="17"/>
      <c r="J326" s="17">
        <v>1.006</v>
      </c>
    </row>
    <row r="327" spans="1:10" x14ac:dyDescent="0.35">
      <c r="A327" s="16">
        <v>42883</v>
      </c>
      <c r="B327" s="17">
        <v>22.66</v>
      </c>
      <c r="C327" s="18">
        <v>2439.0700000000002</v>
      </c>
      <c r="D327" s="19">
        <f t="shared" si="22"/>
        <v>4.5202952029520294E-2</v>
      </c>
      <c r="E327" s="19">
        <f t="shared" si="22"/>
        <v>9.6240613953026966E-3</v>
      </c>
      <c r="F327" s="36">
        <f t="shared" si="23"/>
        <v>2.0375000000000002E-4</v>
      </c>
      <c r="G327" s="24">
        <f t="shared" si="24"/>
        <v>4.4999202029520291E-2</v>
      </c>
      <c r="H327" s="21">
        <f t="shared" si="25"/>
        <v>9.4203113953026957E-3</v>
      </c>
      <c r="I327" s="17"/>
      <c r="J327" s="17">
        <v>0.97799999999999998</v>
      </c>
    </row>
    <row r="328" spans="1:10" x14ac:dyDescent="0.35">
      <c r="A328" s="16">
        <v>42876</v>
      </c>
      <c r="B328" s="17">
        <v>21.68</v>
      </c>
      <c r="C328" s="18">
        <v>2415.8200000000002</v>
      </c>
      <c r="D328" s="19">
        <f t="shared" si="22"/>
        <v>4.6332046332046462E-2</v>
      </c>
      <c r="E328" s="19">
        <f t="shared" si="22"/>
        <v>1.431312533326623E-2</v>
      </c>
      <c r="F328" s="36">
        <f t="shared" si="23"/>
        <v>1.9479166666666668E-4</v>
      </c>
      <c r="G328" s="24">
        <f t="shared" si="24"/>
        <v>4.6137254665379795E-2</v>
      </c>
      <c r="H328" s="21">
        <f t="shared" si="25"/>
        <v>1.4118333666599564E-2</v>
      </c>
      <c r="I328" s="17"/>
      <c r="J328" s="17">
        <v>0.93500000000000005</v>
      </c>
    </row>
    <row r="329" spans="1:10" x14ac:dyDescent="0.35">
      <c r="A329" s="16">
        <v>42869</v>
      </c>
      <c r="B329" s="17">
        <v>20.72</v>
      </c>
      <c r="C329" s="18">
        <v>2381.73</v>
      </c>
      <c r="D329" s="19">
        <f t="shared" si="22"/>
        <v>-4.2956120092378702E-2</v>
      </c>
      <c r="E329" s="19">
        <f t="shared" si="22"/>
        <v>-3.8353757999080029E-3</v>
      </c>
      <c r="F329" s="36">
        <f t="shared" si="23"/>
        <v>1.9041666666666667E-4</v>
      </c>
      <c r="G329" s="24">
        <f t="shared" si="24"/>
        <v>-4.3146536759045367E-2</v>
      </c>
      <c r="H329" s="21">
        <f t="shared" si="25"/>
        <v>-4.0257924665746698E-3</v>
      </c>
      <c r="I329" s="17"/>
      <c r="J329" s="17">
        <v>0.91400000000000003</v>
      </c>
    </row>
    <row r="330" spans="1:10" x14ac:dyDescent="0.35">
      <c r="A330" s="16">
        <v>42862</v>
      </c>
      <c r="B330" s="17">
        <v>21.65</v>
      </c>
      <c r="C330" s="18">
        <v>2390.9</v>
      </c>
      <c r="D330" s="19">
        <f t="shared" si="22"/>
        <v>5.3015564202334664E-2</v>
      </c>
      <c r="E330" s="19">
        <f t="shared" si="22"/>
        <v>-3.4968678233977535E-3</v>
      </c>
      <c r="F330" s="36">
        <f t="shared" si="23"/>
        <v>1.8312499999999999E-4</v>
      </c>
      <c r="G330" s="24">
        <f t="shared" si="24"/>
        <v>5.2832439202334665E-2</v>
      </c>
      <c r="H330" s="21">
        <f t="shared" si="25"/>
        <v>-3.6799928233977536E-3</v>
      </c>
      <c r="I330" s="17"/>
      <c r="J330" s="17">
        <v>0.879</v>
      </c>
    </row>
    <row r="331" spans="1:10" x14ac:dyDescent="0.35">
      <c r="A331" s="16">
        <v>42855</v>
      </c>
      <c r="B331" s="17">
        <v>20.56</v>
      </c>
      <c r="C331" s="18">
        <v>2399.29</v>
      </c>
      <c r="D331" s="19">
        <f t="shared" si="22"/>
        <v>-1.8147086914995336E-2</v>
      </c>
      <c r="E331" s="19">
        <f t="shared" si="22"/>
        <v>6.3291670161900182E-3</v>
      </c>
      <c r="F331" s="36">
        <f t="shared" si="23"/>
        <v>1.8583333333333334E-4</v>
      </c>
      <c r="G331" s="24">
        <f t="shared" si="24"/>
        <v>-1.8332920248328669E-2</v>
      </c>
      <c r="H331" s="21">
        <f t="shared" si="25"/>
        <v>6.1433336828566852E-3</v>
      </c>
      <c r="I331" s="17"/>
      <c r="J331" s="17">
        <v>0.89200000000000002</v>
      </c>
    </row>
    <row r="332" spans="1:10" x14ac:dyDescent="0.35">
      <c r="A332" s="16">
        <v>42848</v>
      </c>
      <c r="B332" s="17">
        <v>20.94</v>
      </c>
      <c r="C332" s="18">
        <v>2384.1999999999998</v>
      </c>
      <c r="D332" s="19">
        <f t="shared" si="22"/>
        <v>2.7982326951399239E-2</v>
      </c>
      <c r="E332" s="19">
        <f t="shared" si="22"/>
        <v>1.5119066373169732E-2</v>
      </c>
      <c r="F332" s="36">
        <f t="shared" si="23"/>
        <v>1.6729166666666669E-4</v>
      </c>
      <c r="G332" s="24">
        <f t="shared" si="24"/>
        <v>2.7815035284732573E-2</v>
      </c>
      <c r="H332" s="21">
        <f t="shared" si="25"/>
        <v>1.4951774706503065E-2</v>
      </c>
      <c r="I332" s="17"/>
      <c r="J332" s="17">
        <v>0.80300000000000005</v>
      </c>
    </row>
    <row r="333" spans="1:10" x14ac:dyDescent="0.35">
      <c r="A333" s="16">
        <v>42841</v>
      </c>
      <c r="B333" s="17">
        <v>20.37</v>
      </c>
      <c r="C333" s="18">
        <v>2348.69</v>
      </c>
      <c r="D333" s="19">
        <f t="shared" si="22"/>
        <v>4.9333991119882015E-3</v>
      </c>
      <c r="E333" s="19">
        <f t="shared" si="22"/>
        <v>8.4759226260762155E-3</v>
      </c>
      <c r="F333" s="36">
        <f t="shared" si="23"/>
        <v>1.6354166666666668E-4</v>
      </c>
      <c r="G333" s="24">
        <f t="shared" si="24"/>
        <v>4.7698574453215346E-3</v>
      </c>
      <c r="H333" s="21">
        <f t="shared" si="25"/>
        <v>8.3123809594095495E-3</v>
      </c>
      <c r="I333" s="17"/>
      <c r="J333" s="17">
        <v>0.78500000000000003</v>
      </c>
    </row>
    <row r="334" spans="1:10" x14ac:dyDescent="0.35">
      <c r="A334" s="16">
        <v>42834</v>
      </c>
      <c r="B334" s="17">
        <v>20.27</v>
      </c>
      <c r="C334" s="18">
        <v>2328.9499999999998</v>
      </c>
      <c r="D334" s="19">
        <f t="shared" si="22"/>
        <v>4.9578582052551834E-3</v>
      </c>
      <c r="E334" s="19">
        <f t="shared" si="22"/>
        <v>-1.1288282092428936E-2</v>
      </c>
      <c r="F334" s="36">
        <f t="shared" si="23"/>
        <v>1.6875000000000004E-4</v>
      </c>
      <c r="G334" s="24">
        <f t="shared" si="24"/>
        <v>4.7891082052551838E-3</v>
      </c>
      <c r="H334" s="21">
        <f t="shared" si="25"/>
        <v>-1.1457032092428937E-2</v>
      </c>
      <c r="I334" s="17"/>
      <c r="J334" s="17">
        <v>0.81</v>
      </c>
    </row>
    <row r="335" spans="1:10" x14ac:dyDescent="0.35">
      <c r="A335" s="16">
        <v>42827</v>
      </c>
      <c r="B335" s="17">
        <v>20.170000000000002</v>
      </c>
      <c r="C335" s="18">
        <v>2355.54</v>
      </c>
      <c r="D335" s="19">
        <f t="shared" si="22"/>
        <v>8.7331536388140174E-2</v>
      </c>
      <c r="E335" s="19">
        <f t="shared" si="22"/>
        <v>-3.0388704543914402E-3</v>
      </c>
      <c r="F335" s="36">
        <f t="shared" si="23"/>
        <v>1.708333333333333E-4</v>
      </c>
      <c r="G335" s="24">
        <f t="shared" si="24"/>
        <v>8.7160703054806846E-2</v>
      </c>
      <c r="H335" s="21">
        <f t="shared" si="25"/>
        <v>-3.2097037877247734E-3</v>
      </c>
      <c r="I335" s="17"/>
      <c r="J335" s="17">
        <v>0.82</v>
      </c>
    </row>
    <row r="336" spans="1:10" x14ac:dyDescent="0.35">
      <c r="A336" s="16">
        <v>42820</v>
      </c>
      <c r="B336" s="17">
        <v>18.55</v>
      </c>
      <c r="C336" s="18">
        <v>2362.7199999999998</v>
      </c>
      <c r="D336" s="19">
        <f t="shared" si="22"/>
        <v>5.7582668187001307E-2</v>
      </c>
      <c r="E336" s="19">
        <f t="shared" si="22"/>
        <v>7.994948762361398E-3</v>
      </c>
      <c r="F336" s="36">
        <f t="shared" si="23"/>
        <v>1.5875000000000001E-4</v>
      </c>
      <c r="G336" s="24">
        <f t="shared" si="24"/>
        <v>5.7423918187001308E-2</v>
      </c>
      <c r="H336" s="21">
        <f t="shared" si="25"/>
        <v>7.8361987623613988E-3</v>
      </c>
      <c r="I336" s="17"/>
      <c r="J336" s="17">
        <v>0.76200000000000001</v>
      </c>
    </row>
    <row r="337" spans="1:10" x14ac:dyDescent="0.35">
      <c r="A337" s="16">
        <v>42813</v>
      </c>
      <c r="B337" s="17">
        <v>17.54</v>
      </c>
      <c r="C337" s="18">
        <v>2343.98</v>
      </c>
      <c r="D337" s="19">
        <f t="shared" si="22"/>
        <v>6.3109581181870489E-3</v>
      </c>
      <c r="E337" s="19">
        <f t="shared" si="22"/>
        <v>-1.4409755072006702E-2</v>
      </c>
      <c r="F337" s="36">
        <f t="shared" si="23"/>
        <v>1.6020833333333333E-4</v>
      </c>
      <c r="G337" s="24">
        <f t="shared" si="24"/>
        <v>6.1507497848537155E-3</v>
      </c>
      <c r="H337" s="21">
        <f t="shared" si="25"/>
        <v>-1.4569963405340036E-2</v>
      </c>
      <c r="I337" s="17"/>
      <c r="J337" s="17">
        <v>0.76900000000000002</v>
      </c>
    </row>
    <row r="338" spans="1:10" x14ac:dyDescent="0.35">
      <c r="A338" s="16">
        <v>42806</v>
      </c>
      <c r="B338" s="17">
        <v>17.43</v>
      </c>
      <c r="C338" s="18">
        <v>2378.25</v>
      </c>
      <c r="D338" s="19">
        <f t="shared" si="22"/>
        <v>7.2615384615384526E-2</v>
      </c>
      <c r="E338" s="19">
        <f t="shared" si="22"/>
        <v>2.381353789092211E-3</v>
      </c>
      <c r="F338" s="36">
        <f t="shared" si="23"/>
        <v>1.5187499999999999E-4</v>
      </c>
      <c r="G338" s="24">
        <f t="shared" si="24"/>
        <v>7.246350961538453E-2</v>
      </c>
      <c r="H338" s="21">
        <f t="shared" si="25"/>
        <v>2.2294787890922109E-3</v>
      </c>
      <c r="I338" s="17"/>
      <c r="J338" s="17">
        <v>0.72899999999999998</v>
      </c>
    </row>
    <row r="339" spans="1:10" x14ac:dyDescent="0.35">
      <c r="A339" s="16">
        <v>42799</v>
      </c>
      <c r="B339" s="17">
        <v>16.25</v>
      </c>
      <c r="C339" s="18">
        <v>2372.6</v>
      </c>
      <c r="D339" s="19">
        <f t="shared" si="22"/>
        <v>-3.100775193798444E-2</v>
      </c>
      <c r="E339" s="19">
        <f t="shared" si="22"/>
        <v>-4.4143811474034456E-3</v>
      </c>
      <c r="F339" s="36">
        <f t="shared" si="23"/>
        <v>1.55625E-4</v>
      </c>
      <c r="G339" s="24">
        <f t="shared" si="24"/>
        <v>-3.116337693798444E-2</v>
      </c>
      <c r="H339" s="21">
        <f t="shared" si="25"/>
        <v>-4.5700061474034459E-3</v>
      </c>
      <c r="I339" s="17"/>
      <c r="J339" s="17">
        <v>0.747</v>
      </c>
    </row>
    <row r="340" spans="1:10" x14ac:dyDescent="0.35">
      <c r="A340" s="16">
        <v>42792</v>
      </c>
      <c r="B340" s="17">
        <v>16.77</v>
      </c>
      <c r="C340" s="18">
        <v>2383.12</v>
      </c>
      <c r="D340" s="19">
        <f t="shared" si="22"/>
        <v>-2.1015761821365997E-2</v>
      </c>
      <c r="E340" s="19">
        <f t="shared" si="22"/>
        <v>6.6657091925959033E-3</v>
      </c>
      <c r="F340" s="36">
        <f t="shared" si="23"/>
        <v>1.4708333333333332E-4</v>
      </c>
      <c r="G340" s="24">
        <f t="shared" si="24"/>
        <v>-2.1162845154699329E-2</v>
      </c>
      <c r="H340" s="21">
        <f t="shared" si="25"/>
        <v>6.5186258592625701E-3</v>
      </c>
      <c r="I340" s="17"/>
      <c r="J340" s="17">
        <v>0.70599999999999996</v>
      </c>
    </row>
    <row r="341" spans="1:10" x14ac:dyDescent="0.35">
      <c r="A341" s="16">
        <v>42785</v>
      </c>
      <c r="B341" s="17">
        <v>17.13</v>
      </c>
      <c r="C341" s="18">
        <v>2367.34</v>
      </c>
      <c r="D341" s="19">
        <f t="shared" si="22"/>
        <v>-5.6198347107437985E-2</v>
      </c>
      <c r="E341" s="19">
        <f t="shared" si="22"/>
        <v>6.8817094540567503E-3</v>
      </c>
      <c r="F341" s="36">
        <f t="shared" si="23"/>
        <v>1.0729166666666667E-4</v>
      </c>
      <c r="G341" s="24">
        <f t="shared" si="24"/>
        <v>-5.6305638774104654E-2</v>
      </c>
      <c r="H341" s="21">
        <f t="shared" si="25"/>
        <v>6.7744177873900833E-3</v>
      </c>
      <c r="I341" s="17"/>
      <c r="J341" s="17">
        <v>0.51500000000000001</v>
      </c>
    </row>
    <row r="342" spans="1:10" x14ac:dyDescent="0.35">
      <c r="A342" s="16">
        <v>42778</v>
      </c>
      <c r="B342" s="17">
        <v>18.149999999999999</v>
      </c>
      <c r="C342" s="18">
        <v>2351.16</v>
      </c>
      <c r="D342" s="19">
        <f t="shared" si="22"/>
        <v>1.1142061281337101E-2</v>
      </c>
      <c r="E342" s="19">
        <f t="shared" si="22"/>
        <v>1.5137515651310274E-2</v>
      </c>
      <c r="F342" s="36">
        <f t="shared" si="23"/>
        <v>1.09375E-4</v>
      </c>
      <c r="G342" s="24">
        <f t="shared" si="24"/>
        <v>1.1032686281337101E-2</v>
      </c>
      <c r="H342" s="21">
        <f t="shared" si="25"/>
        <v>1.5028140651310274E-2</v>
      </c>
      <c r="I342" s="17"/>
      <c r="J342" s="17">
        <v>0.52500000000000002</v>
      </c>
    </row>
    <row r="343" spans="1:10" x14ac:dyDescent="0.35">
      <c r="A343" s="16">
        <v>42771</v>
      </c>
      <c r="B343" s="17">
        <v>17.95</v>
      </c>
      <c r="C343" s="18">
        <v>2316.1</v>
      </c>
      <c r="D343" s="19">
        <f t="shared" si="22"/>
        <v>7.1002386634844816E-2</v>
      </c>
      <c r="E343" s="19">
        <f t="shared" si="22"/>
        <v>8.1308598340745775E-3</v>
      </c>
      <c r="F343" s="36">
        <f t="shared" si="23"/>
        <v>1.1208333333333334E-4</v>
      </c>
      <c r="G343" s="24">
        <f t="shared" si="24"/>
        <v>7.0890303301511484E-2</v>
      </c>
      <c r="H343" s="21">
        <f t="shared" si="25"/>
        <v>8.0187765007412436E-3</v>
      </c>
      <c r="I343" s="17"/>
      <c r="J343" s="17">
        <v>0.53800000000000003</v>
      </c>
    </row>
    <row r="344" spans="1:10" x14ac:dyDescent="0.35">
      <c r="A344" s="16">
        <v>42764</v>
      </c>
      <c r="B344" s="17">
        <v>16.760000000000002</v>
      </c>
      <c r="C344" s="18">
        <v>2297.42</v>
      </c>
      <c r="D344" s="19">
        <f t="shared" si="22"/>
        <v>-5.9311981020164772E-3</v>
      </c>
      <c r="E344" s="19">
        <f t="shared" si="22"/>
        <v>1.1897031843082218E-3</v>
      </c>
      <c r="F344" s="36">
        <f t="shared" si="23"/>
        <v>1.0520833333333333E-4</v>
      </c>
      <c r="G344" s="24">
        <f t="shared" si="24"/>
        <v>-6.0364064353498103E-3</v>
      </c>
      <c r="H344" s="21">
        <f t="shared" si="25"/>
        <v>1.0844948509748885E-3</v>
      </c>
      <c r="I344" s="17"/>
      <c r="J344" s="17">
        <v>0.505</v>
      </c>
    </row>
    <row r="345" spans="1:10" x14ac:dyDescent="0.35">
      <c r="A345" s="16">
        <v>42757</v>
      </c>
      <c r="B345" s="17">
        <v>16.86</v>
      </c>
      <c r="C345" s="18">
        <v>2294.69</v>
      </c>
      <c r="D345" s="19">
        <f t="shared" si="22"/>
        <v>3.308823529411753E-2</v>
      </c>
      <c r="E345" s="19">
        <f t="shared" si="22"/>
        <v>1.0293619100871343E-2</v>
      </c>
      <c r="F345" s="36">
        <f t="shared" si="23"/>
        <v>1.0729166666666667E-4</v>
      </c>
      <c r="G345" s="24">
        <f t="shared" si="24"/>
        <v>3.2980943627450861E-2</v>
      </c>
      <c r="H345" s="21">
        <f t="shared" si="25"/>
        <v>1.0186327434204676E-2</v>
      </c>
      <c r="I345" s="17"/>
      <c r="J345" s="17">
        <v>0.51500000000000001</v>
      </c>
    </row>
    <row r="346" spans="1:10" x14ac:dyDescent="0.35">
      <c r="A346" s="16">
        <v>42750</v>
      </c>
      <c r="B346" s="17">
        <v>16.32</v>
      </c>
      <c r="C346" s="18">
        <v>2271.31</v>
      </c>
      <c r="D346" s="19">
        <f t="shared" si="22"/>
        <v>2.9652996845425994E-2</v>
      </c>
      <c r="E346" s="19">
        <f t="shared" si="22"/>
        <v>-1.463967924594578E-3</v>
      </c>
      <c r="F346" s="36">
        <f t="shared" si="23"/>
        <v>1.0354166666666666E-4</v>
      </c>
      <c r="G346" s="24">
        <f t="shared" si="24"/>
        <v>2.9549455178759329E-2</v>
      </c>
      <c r="H346" s="21">
        <f t="shared" si="25"/>
        <v>-1.5675095912612447E-3</v>
      </c>
      <c r="I346" s="17"/>
      <c r="J346" s="17">
        <v>0.497</v>
      </c>
    </row>
    <row r="347" spans="1:10" x14ac:dyDescent="0.35">
      <c r="A347" s="16">
        <v>42743</v>
      </c>
      <c r="B347" s="17">
        <v>15.85</v>
      </c>
      <c r="C347" s="18">
        <v>2274.64</v>
      </c>
      <c r="D347" s="19">
        <f t="shared" si="22"/>
        <v>3.7982973149967236E-2</v>
      </c>
      <c r="E347" s="19">
        <f t="shared" si="22"/>
        <v>-1.0276770107775501E-3</v>
      </c>
      <c r="F347" s="36">
        <f t="shared" si="23"/>
        <v>1.1041666666666666E-4</v>
      </c>
      <c r="G347" s="24">
        <f t="shared" si="24"/>
        <v>3.7872556483300568E-2</v>
      </c>
      <c r="H347" s="21">
        <f t="shared" si="25"/>
        <v>-1.1380936774442168E-3</v>
      </c>
      <c r="I347" s="17"/>
      <c r="J347" s="17">
        <v>0.53</v>
      </c>
    </row>
    <row r="348" spans="1:10" x14ac:dyDescent="0.35">
      <c r="A348" s="16">
        <v>42736</v>
      </c>
      <c r="B348" s="17">
        <v>15.27</v>
      </c>
      <c r="C348" s="18">
        <v>2276.98</v>
      </c>
      <c r="D348" s="19">
        <f t="shared" si="22"/>
        <v>7.1578947368420964E-2</v>
      </c>
      <c r="E348" s="19">
        <f t="shared" si="22"/>
        <v>1.7040150435718715E-2</v>
      </c>
      <c r="F348" s="36">
        <f t="shared" si="23"/>
        <v>1.0833333333333333E-4</v>
      </c>
      <c r="G348" s="24">
        <f t="shared" si="24"/>
        <v>7.1470614035087629E-2</v>
      </c>
      <c r="H348" s="21">
        <f t="shared" si="25"/>
        <v>1.6931817102385383E-2</v>
      </c>
      <c r="I348" s="17"/>
      <c r="J348" s="17">
        <v>0.52</v>
      </c>
    </row>
    <row r="349" spans="1:10" x14ac:dyDescent="0.35">
      <c r="A349" s="16">
        <v>42729</v>
      </c>
      <c r="B349" s="17">
        <v>14.25</v>
      </c>
      <c r="C349" s="18">
        <v>2238.83</v>
      </c>
      <c r="D349" s="19">
        <f t="shared" si="22"/>
        <v>2.1097046413500742E-3</v>
      </c>
      <c r="E349" s="19">
        <f t="shared" si="22"/>
        <v>-1.1025757689538396E-2</v>
      </c>
      <c r="F349" s="36">
        <f t="shared" si="23"/>
        <v>1.0458333333333333E-4</v>
      </c>
      <c r="G349" s="24">
        <f t="shared" si="24"/>
        <v>2.0051213080167409E-3</v>
      </c>
      <c r="H349" s="21">
        <f t="shared" si="25"/>
        <v>-1.1130341022871729E-2</v>
      </c>
      <c r="I349" s="17"/>
      <c r="J349" s="17">
        <v>0.502</v>
      </c>
    </row>
    <row r="350" spans="1:10" x14ac:dyDescent="0.35">
      <c r="A350" s="16">
        <v>42722</v>
      </c>
      <c r="B350" s="17">
        <v>14.22</v>
      </c>
      <c r="C350" s="18">
        <v>2263.79</v>
      </c>
      <c r="D350" s="19">
        <f t="shared" si="22"/>
        <v>5.3333333333333455E-2</v>
      </c>
      <c r="E350" s="19">
        <f t="shared" si="22"/>
        <v>2.5331367052392473E-3</v>
      </c>
      <c r="F350" s="36">
        <f t="shared" si="23"/>
        <v>1.0833333333333333E-4</v>
      </c>
      <c r="G350" s="24">
        <f t="shared" si="24"/>
        <v>5.3225000000000119E-2</v>
      </c>
      <c r="H350" s="21">
        <f t="shared" si="25"/>
        <v>2.4248033719059137E-3</v>
      </c>
      <c r="I350" s="17"/>
      <c r="J350" s="17">
        <v>0.52</v>
      </c>
    </row>
    <row r="351" spans="1:10" x14ac:dyDescent="0.35">
      <c r="A351" s="16">
        <v>42715</v>
      </c>
      <c r="B351" s="17">
        <v>13.5</v>
      </c>
      <c r="C351" s="18">
        <v>2258.0700000000002</v>
      </c>
      <c r="D351" s="19">
        <f t="shared" si="22"/>
        <v>5.3864168618267039E-2</v>
      </c>
      <c r="E351" s="19">
        <f t="shared" si="22"/>
        <v>-6.4615207587415124E-4</v>
      </c>
      <c r="F351" s="36">
        <f t="shared" si="23"/>
        <v>1.0520833333333333E-4</v>
      </c>
      <c r="G351" s="24">
        <f t="shared" si="24"/>
        <v>5.3758960284933703E-2</v>
      </c>
      <c r="H351" s="21">
        <f t="shared" si="25"/>
        <v>-7.5136040920748459E-4</v>
      </c>
      <c r="I351" s="17"/>
      <c r="J351" s="17">
        <v>0.505</v>
      </c>
    </row>
    <row r="352" spans="1:10" x14ac:dyDescent="0.35">
      <c r="A352" s="16">
        <v>42708</v>
      </c>
      <c r="B352" s="17">
        <v>12.81</v>
      </c>
      <c r="C352" s="18">
        <v>2259.5300000000002</v>
      </c>
      <c r="D352" s="19">
        <f t="shared" si="22"/>
        <v>5.8677685950413228E-2</v>
      </c>
      <c r="E352" s="19">
        <f t="shared" si="22"/>
        <v>3.0830995232555614E-2</v>
      </c>
      <c r="F352" s="36">
        <f t="shared" si="23"/>
        <v>1.1270833333333335E-4</v>
      </c>
      <c r="G352" s="24">
        <f t="shared" si="24"/>
        <v>5.8564977617079891E-2</v>
      </c>
      <c r="H352" s="21">
        <f t="shared" si="25"/>
        <v>3.0718286899222281E-2</v>
      </c>
      <c r="I352" s="17"/>
      <c r="J352" s="17">
        <v>0.54100000000000004</v>
      </c>
    </row>
    <row r="353" spans="1:10" x14ac:dyDescent="0.35">
      <c r="A353" s="16">
        <v>42701</v>
      </c>
      <c r="B353" s="17">
        <v>12.1</v>
      </c>
      <c r="C353" s="18">
        <v>2191.9499999999998</v>
      </c>
      <c r="D353" s="19">
        <f t="shared" si="22"/>
        <v>-7.7040427154843605E-2</v>
      </c>
      <c r="E353" s="19">
        <f t="shared" si="22"/>
        <v>-9.6686018930580708E-3</v>
      </c>
      <c r="F353" s="36">
        <f t="shared" si="23"/>
        <v>9.8958333333333331E-5</v>
      </c>
      <c r="G353" s="24">
        <f t="shared" si="24"/>
        <v>-7.7139385488176934E-2</v>
      </c>
      <c r="H353" s="21">
        <f t="shared" si="25"/>
        <v>-9.7675602263914037E-3</v>
      </c>
      <c r="I353" s="17"/>
      <c r="J353" s="17">
        <v>0.47499999999999998</v>
      </c>
    </row>
    <row r="354" spans="1:10" x14ac:dyDescent="0.35">
      <c r="A354" s="16">
        <v>42694</v>
      </c>
      <c r="B354" s="17">
        <v>13.11</v>
      </c>
      <c r="C354" s="18">
        <v>2213.35</v>
      </c>
      <c r="D354" s="19">
        <f t="shared" si="22"/>
        <v>6.3260340632603329E-2</v>
      </c>
      <c r="E354" s="19">
        <f t="shared" si="22"/>
        <v>1.4414042806728089E-2</v>
      </c>
      <c r="F354" s="36">
        <f t="shared" si="23"/>
        <v>1.0458333333333333E-4</v>
      </c>
      <c r="G354" s="24">
        <f t="shared" si="24"/>
        <v>6.3155757299269991E-2</v>
      </c>
      <c r="H354" s="21">
        <f t="shared" si="25"/>
        <v>1.4309459473394756E-2</v>
      </c>
      <c r="I354" s="17"/>
      <c r="J354" s="17">
        <v>0.502</v>
      </c>
    </row>
    <row r="355" spans="1:10" x14ac:dyDescent="0.35">
      <c r="A355" s="16">
        <v>42687</v>
      </c>
      <c r="B355" s="17">
        <v>12.33</v>
      </c>
      <c r="C355" s="18">
        <v>2181.9</v>
      </c>
      <c r="D355" s="19">
        <f t="shared" si="22"/>
        <v>-1.9093078758949944E-2</v>
      </c>
      <c r="E355" s="19">
        <f t="shared" si="22"/>
        <v>8.0620942964726439E-3</v>
      </c>
      <c r="F355" s="36">
        <f t="shared" si="23"/>
        <v>9.0416666666666664E-5</v>
      </c>
      <c r="G355" s="24">
        <f t="shared" si="24"/>
        <v>-1.918349542561661E-2</v>
      </c>
      <c r="H355" s="21">
        <f t="shared" si="25"/>
        <v>7.9716776298059764E-3</v>
      </c>
      <c r="I355" s="17"/>
      <c r="J355" s="17">
        <v>0.434</v>
      </c>
    </row>
    <row r="356" spans="1:10" x14ac:dyDescent="0.35">
      <c r="A356" s="16">
        <v>42680</v>
      </c>
      <c r="B356" s="17">
        <v>12.57</v>
      </c>
      <c r="C356" s="18">
        <v>2164.4499999999998</v>
      </c>
      <c r="D356" s="19">
        <f t="shared" si="22"/>
        <v>-1.0236220472440882E-2</v>
      </c>
      <c r="E356" s="19">
        <f t="shared" si="22"/>
        <v>3.8015902703843363E-2</v>
      </c>
      <c r="F356" s="36">
        <f t="shared" si="23"/>
        <v>9.8958333333333331E-5</v>
      </c>
      <c r="G356" s="24">
        <f t="shared" si="24"/>
        <v>-1.0335178805774215E-2</v>
      </c>
      <c r="H356" s="21">
        <f t="shared" si="25"/>
        <v>3.7916944370510026E-2</v>
      </c>
      <c r="I356" s="17"/>
      <c r="J356" s="17">
        <v>0.47499999999999998</v>
      </c>
    </row>
    <row r="357" spans="1:10" x14ac:dyDescent="0.35">
      <c r="A357" s="16">
        <v>42673</v>
      </c>
      <c r="B357" s="17">
        <v>12.7</v>
      </c>
      <c r="C357" s="18">
        <v>2085.1799999999998</v>
      </c>
      <c r="D357" s="19">
        <f t="shared" si="22"/>
        <v>-4.7261815453863543E-2</v>
      </c>
      <c r="E357" s="19">
        <f t="shared" si="22"/>
        <v>-1.9389487445977016E-2</v>
      </c>
      <c r="F357" s="36">
        <f t="shared" si="23"/>
        <v>7.7708333333333329E-5</v>
      </c>
      <c r="G357" s="24">
        <f t="shared" si="24"/>
        <v>-4.7339523787196879E-2</v>
      </c>
      <c r="H357" s="21">
        <f t="shared" si="25"/>
        <v>-1.9467195779310349E-2</v>
      </c>
      <c r="I357" s="17"/>
      <c r="J357" s="17">
        <v>0.373</v>
      </c>
    </row>
    <row r="358" spans="1:10" x14ac:dyDescent="0.35">
      <c r="A358" s="16">
        <v>42666</v>
      </c>
      <c r="B358" s="17">
        <v>13.33</v>
      </c>
      <c r="C358" s="18">
        <v>2126.41</v>
      </c>
      <c r="D358" s="19">
        <f t="shared" si="22"/>
        <v>-7.496251874062887E-4</v>
      </c>
      <c r="E358" s="19">
        <f t="shared" si="22"/>
        <v>-6.8887892544228224E-3</v>
      </c>
      <c r="F358" s="36">
        <f t="shared" si="23"/>
        <v>6.0208333333333331E-5</v>
      </c>
      <c r="G358" s="24">
        <f t="shared" si="24"/>
        <v>-8.0983352073962203E-4</v>
      </c>
      <c r="H358" s="21">
        <f t="shared" si="25"/>
        <v>-6.9489975877561555E-3</v>
      </c>
      <c r="I358" s="17"/>
      <c r="J358" s="17">
        <v>0.28899999999999998</v>
      </c>
    </row>
    <row r="359" spans="1:10" x14ac:dyDescent="0.35">
      <c r="A359" s="16">
        <v>42659</v>
      </c>
      <c r="B359" s="17">
        <v>13.34</v>
      </c>
      <c r="C359" s="18">
        <v>2141.16</v>
      </c>
      <c r="D359" s="19">
        <f t="shared" si="22"/>
        <v>1.8320610687022842E-2</v>
      </c>
      <c r="E359" s="19">
        <f t="shared" si="22"/>
        <v>3.8350101735600273E-3</v>
      </c>
      <c r="F359" s="36">
        <f t="shared" si="23"/>
        <v>6.9166666666666663E-5</v>
      </c>
      <c r="G359" s="24">
        <f t="shared" si="24"/>
        <v>1.8251444020356177E-2</v>
      </c>
      <c r="H359" s="21">
        <f t="shared" si="25"/>
        <v>3.7658435068933607E-3</v>
      </c>
      <c r="I359" s="17"/>
      <c r="J359" s="17">
        <v>0.33200000000000002</v>
      </c>
    </row>
    <row r="360" spans="1:10" x14ac:dyDescent="0.35">
      <c r="A360" s="16">
        <v>42652</v>
      </c>
      <c r="B360" s="17">
        <v>13.1</v>
      </c>
      <c r="C360" s="18">
        <v>2132.98</v>
      </c>
      <c r="D360" s="19">
        <f t="shared" si="22"/>
        <v>-7.6277650648359785E-4</v>
      </c>
      <c r="E360" s="19">
        <f t="shared" si="22"/>
        <v>-9.6390464958628908E-3</v>
      </c>
      <c r="F360" s="36">
        <f t="shared" si="23"/>
        <v>6.3333333333333332E-5</v>
      </c>
      <c r="G360" s="24">
        <f t="shared" si="24"/>
        <v>-8.2610983981693117E-4</v>
      </c>
      <c r="H360" s="21">
        <f t="shared" si="25"/>
        <v>-9.7023798291962244E-3</v>
      </c>
      <c r="I360" s="17"/>
      <c r="J360" s="17">
        <v>0.30399999999999999</v>
      </c>
    </row>
    <row r="361" spans="1:10" x14ac:dyDescent="0.35">
      <c r="A361" s="16">
        <v>42645</v>
      </c>
      <c r="B361" s="17">
        <v>13.11</v>
      </c>
      <c r="C361" s="18">
        <v>2153.7399999999998</v>
      </c>
      <c r="D361" s="19">
        <f t="shared" si="22"/>
        <v>-3.6029411764705865E-2</v>
      </c>
      <c r="E361" s="19">
        <f t="shared" si="22"/>
        <v>-6.7011949618821509E-3</v>
      </c>
      <c r="F361" s="36">
        <f t="shared" si="23"/>
        <v>6.8125000000000003E-5</v>
      </c>
      <c r="G361" s="24">
        <f t="shared" si="24"/>
        <v>-3.6097536764705868E-2</v>
      </c>
      <c r="H361" s="21">
        <f t="shared" si="25"/>
        <v>-6.7693199618821505E-3</v>
      </c>
      <c r="I361" s="17"/>
      <c r="J361" s="17">
        <v>0.32700000000000001</v>
      </c>
    </row>
    <row r="362" spans="1:10" x14ac:dyDescent="0.35">
      <c r="A362" s="16">
        <v>42638</v>
      </c>
      <c r="B362" s="17">
        <v>13.6</v>
      </c>
      <c r="C362" s="18">
        <v>2168.27</v>
      </c>
      <c r="D362" s="19">
        <f t="shared" si="22"/>
        <v>-1.6630513376717282E-2</v>
      </c>
      <c r="E362" s="19">
        <f t="shared" si="22"/>
        <v>1.6538164818056256E-3</v>
      </c>
      <c r="F362" s="36">
        <f t="shared" si="23"/>
        <v>5.9166666666666657E-5</v>
      </c>
      <c r="G362" s="24">
        <f t="shared" si="24"/>
        <v>-1.6689680043383948E-2</v>
      </c>
      <c r="H362" s="21">
        <f t="shared" si="25"/>
        <v>1.594649815138959E-3</v>
      </c>
      <c r="I362" s="17"/>
      <c r="J362" s="17">
        <v>0.28399999999999997</v>
      </c>
    </row>
    <row r="363" spans="1:10" x14ac:dyDescent="0.35">
      <c r="A363" s="16">
        <v>42631</v>
      </c>
      <c r="B363" s="17">
        <v>13.83</v>
      </c>
      <c r="C363" s="18">
        <v>2164.69</v>
      </c>
      <c r="D363" s="19">
        <f t="shared" si="22"/>
        <v>1.0226442658875179E-2</v>
      </c>
      <c r="E363" s="19">
        <f t="shared" si="22"/>
        <v>1.1934591147927387E-2</v>
      </c>
      <c r="F363" s="36">
        <f t="shared" si="23"/>
        <v>3.8541666666666671E-5</v>
      </c>
      <c r="G363" s="24">
        <f t="shared" si="24"/>
        <v>1.0187900992208513E-2</v>
      </c>
      <c r="H363" s="21">
        <f t="shared" si="25"/>
        <v>1.1896049481260721E-2</v>
      </c>
      <c r="I363" s="17"/>
      <c r="J363" s="17">
        <v>0.185</v>
      </c>
    </row>
    <row r="364" spans="1:10" x14ac:dyDescent="0.35">
      <c r="A364" s="16">
        <v>42624</v>
      </c>
      <c r="B364" s="17">
        <v>13.69</v>
      </c>
      <c r="C364" s="18">
        <v>2139.16</v>
      </c>
      <c r="D364" s="19">
        <f t="shared" si="22"/>
        <v>5.6327160493827133E-2</v>
      </c>
      <c r="E364" s="19">
        <f t="shared" si="22"/>
        <v>5.3341228775125593E-3</v>
      </c>
      <c r="F364" s="36">
        <f t="shared" si="23"/>
        <v>6.0208333333333331E-5</v>
      </c>
      <c r="G364" s="24">
        <f t="shared" si="24"/>
        <v>5.6266952160493801E-2</v>
      </c>
      <c r="H364" s="21">
        <f t="shared" si="25"/>
        <v>5.2739145441792262E-3</v>
      </c>
      <c r="I364" s="17"/>
      <c r="J364" s="17">
        <v>0.28899999999999998</v>
      </c>
    </row>
    <row r="365" spans="1:10" x14ac:dyDescent="0.35">
      <c r="A365" s="16">
        <v>42617</v>
      </c>
      <c r="B365" s="17">
        <v>12.96</v>
      </c>
      <c r="C365" s="18">
        <v>2127.81</v>
      </c>
      <c r="D365" s="19">
        <f t="shared" si="22"/>
        <v>-1.7437452615617799E-2</v>
      </c>
      <c r="E365" s="19">
        <f t="shared" si="22"/>
        <v>-2.3931412214791004E-2</v>
      </c>
      <c r="F365" s="36">
        <f t="shared" si="23"/>
        <v>7.3958333333333333E-5</v>
      </c>
      <c r="G365" s="24">
        <f t="shared" si="24"/>
        <v>-1.7511410948951131E-2</v>
      </c>
      <c r="H365" s="21">
        <f t="shared" si="25"/>
        <v>-2.4005370548124336E-2</v>
      </c>
      <c r="I365" s="17"/>
      <c r="J365" s="17">
        <v>0.35499999999999998</v>
      </c>
    </row>
    <row r="366" spans="1:10" x14ac:dyDescent="0.35">
      <c r="A366" s="16">
        <v>42610</v>
      </c>
      <c r="B366" s="17">
        <v>13.19</v>
      </c>
      <c r="C366" s="18">
        <v>2179.98</v>
      </c>
      <c r="D366" s="19">
        <f t="shared" si="22"/>
        <v>-0.10088616223585556</v>
      </c>
      <c r="E366" s="19">
        <f t="shared" si="22"/>
        <v>5.0437059713053234E-3</v>
      </c>
      <c r="F366" s="36">
        <f t="shared" si="23"/>
        <v>6.7083333333333342E-5</v>
      </c>
      <c r="G366" s="24">
        <f t="shared" si="24"/>
        <v>-0.10095324556918889</v>
      </c>
      <c r="H366" s="21">
        <f t="shared" si="25"/>
        <v>4.9766226379719903E-3</v>
      </c>
      <c r="I366" s="17"/>
      <c r="J366" s="17">
        <v>0.32200000000000001</v>
      </c>
    </row>
    <row r="367" spans="1:10" x14ac:dyDescent="0.35">
      <c r="A367" s="16">
        <v>42603</v>
      </c>
      <c r="B367" s="17">
        <v>14.67</v>
      </c>
      <c r="C367" s="18">
        <v>2169.04</v>
      </c>
      <c r="D367" s="19">
        <f t="shared" si="22"/>
        <v>-2.200000000000002E-2</v>
      </c>
      <c r="E367" s="19">
        <f t="shared" si="22"/>
        <v>-6.790697248462596E-3</v>
      </c>
      <c r="F367" s="36">
        <f t="shared" si="23"/>
        <v>6.8125000000000003E-5</v>
      </c>
      <c r="G367" s="24">
        <f t="shared" si="24"/>
        <v>-2.2068125000000018E-2</v>
      </c>
      <c r="H367" s="21">
        <f t="shared" si="25"/>
        <v>-6.8588222484625956E-3</v>
      </c>
      <c r="I367" s="17"/>
      <c r="J367" s="17">
        <v>0.32700000000000001</v>
      </c>
    </row>
    <row r="368" spans="1:10" x14ac:dyDescent="0.35">
      <c r="A368" s="16">
        <v>42596</v>
      </c>
      <c r="B368" s="17">
        <v>15</v>
      </c>
      <c r="C368" s="18">
        <v>2183.87</v>
      </c>
      <c r="D368" s="19">
        <f t="shared" si="22"/>
        <v>-2.6595744680850686E-3</v>
      </c>
      <c r="E368" s="19">
        <f t="shared" si="22"/>
        <v>-8.2415695611515183E-5</v>
      </c>
      <c r="F368" s="36">
        <f t="shared" si="23"/>
        <v>6.4374999999999993E-5</v>
      </c>
      <c r="G368" s="24">
        <f t="shared" si="24"/>
        <v>-2.7239494680850688E-3</v>
      </c>
      <c r="H368" s="21">
        <f t="shared" si="25"/>
        <v>-1.4679069561151516E-4</v>
      </c>
      <c r="I368" s="17"/>
      <c r="J368" s="17">
        <v>0.309</v>
      </c>
    </row>
    <row r="369" spans="1:10" x14ac:dyDescent="0.35">
      <c r="A369" s="16">
        <v>42589</v>
      </c>
      <c r="B369" s="17">
        <v>15.04</v>
      </c>
      <c r="C369" s="18">
        <v>2184.0500000000002</v>
      </c>
      <c r="D369" s="19">
        <f t="shared" si="22"/>
        <v>-1.9556714471968717E-2</v>
      </c>
      <c r="E369" s="19">
        <f t="shared" si="22"/>
        <v>5.4057273222873903E-4</v>
      </c>
      <c r="F369" s="36">
        <f t="shared" si="23"/>
        <v>5.8749999999999991E-5</v>
      </c>
      <c r="G369" s="24">
        <f t="shared" si="24"/>
        <v>-1.9615464471968717E-2</v>
      </c>
      <c r="H369" s="21">
        <f t="shared" si="25"/>
        <v>4.8182273222873904E-4</v>
      </c>
      <c r="I369" s="17"/>
      <c r="J369" s="17">
        <v>0.28199999999999997</v>
      </c>
    </row>
    <row r="370" spans="1:10" x14ac:dyDescent="0.35">
      <c r="A370" s="16">
        <v>42582</v>
      </c>
      <c r="B370" s="17">
        <v>15.34</v>
      </c>
      <c r="C370" s="18">
        <v>2182.87</v>
      </c>
      <c r="D370" s="19">
        <f t="shared" si="22"/>
        <v>-1.9808306709265255E-2</v>
      </c>
      <c r="E370" s="19">
        <f t="shared" si="22"/>
        <v>4.2648141332350953E-3</v>
      </c>
      <c r="F370" s="36">
        <f t="shared" si="23"/>
        <v>5.6041666666666669E-5</v>
      </c>
      <c r="G370" s="24">
        <f t="shared" si="24"/>
        <v>-1.9864348375931921E-2</v>
      </c>
      <c r="H370" s="21">
        <f t="shared" si="25"/>
        <v>4.2087724665684284E-3</v>
      </c>
      <c r="I370" s="17"/>
      <c r="J370" s="17">
        <v>0.26900000000000002</v>
      </c>
    </row>
    <row r="371" spans="1:10" x14ac:dyDescent="0.35">
      <c r="A371" s="16">
        <v>42575</v>
      </c>
      <c r="B371" s="17">
        <v>15.65</v>
      </c>
      <c r="C371" s="18">
        <v>2173.6</v>
      </c>
      <c r="D371" s="19">
        <f t="shared" si="22"/>
        <v>5.6005398110661186E-2</v>
      </c>
      <c r="E371" s="19">
        <f t="shared" si="22"/>
        <v>-6.5746219592388577E-4</v>
      </c>
      <c r="F371" s="36">
        <f t="shared" si="23"/>
        <v>5.3958333333333342E-5</v>
      </c>
      <c r="G371" s="24">
        <f t="shared" si="24"/>
        <v>5.5951439777327854E-2</v>
      </c>
      <c r="H371" s="21">
        <f t="shared" si="25"/>
        <v>-7.1142052925721915E-4</v>
      </c>
      <c r="I371" s="17"/>
      <c r="J371" s="17">
        <v>0.25900000000000001</v>
      </c>
    </row>
    <row r="372" spans="1:10" x14ac:dyDescent="0.35">
      <c r="A372" s="16">
        <v>42568</v>
      </c>
      <c r="B372" s="17">
        <v>14.82</v>
      </c>
      <c r="C372" s="18">
        <v>2175.0300000000002</v>
      </c>
      <c r="D372" s="19">
        <f t="shared" si="22"/>
        <v>8.8495575221239076E-3</v>
      </c>
      <c r="E372" s="19">
        <f t="shared" si="22"/>
        <v>6.1478253629023705E-3</v>
      </c>
      <c r="F372" s="36">
        <f t="shared" si="23"/>
        <v>6.6041666666666668E-5</v>
      </c>
      <c r="G372" s="24">
        <f t="shared" si="24"/>
        <v>8.7835158554572402E-3</v>
      </c>
      <c r="H372" s="21">
        <f t="shared" si="25"/>
        <v>6.081783696235704E-3</v>
      </c>
      <c r="I372" s="17"/>
      <c r="J372" s="17">
        <v>0.317</v>
      </c>
    </row>
    <row r="373" spans="1:10" x14ac:dyDescent="0.35">
      <c r="A373" s="16">
        <v>42561</v>
      </c>
      <c r="B373" s="17">
        <v>14.69</v>
      </c>
      <c r="C373" s="18">
        <v>2161.7399999999998</v>
      </c>
      <c r="D373" s="19">
        <f t="shared" si="22"/>
        <v>1.660899653979242E-2</v>
      </c>
      <c r="E373" s="19">
        <f t="shared" si="22"/>
        <v>1.4949058641250623E-2</v>
      </c>
      <c r="F373" s="36">
        <f t="shared" si="23"/>
        <v>6.6041666666666668E-5</v>
      </c>
      <c r="G373" s="24">
        <f t="shared" si="24"/>
        <v>1.6542954873125754E-2</v>
      </c>
      <c r="H373" s="21">
        <f t="shared" si="25"/>
        <v>1.4883016974583956E-2</v>
      </c>
      <c r="I373" s="17"/>
      <c r="J373" s="17">
        <v>0.317</v>
      </c>
    </row>
    <row r="374" spans="1:10" x14ac:dyDescent="0.35">
      <c r="A374" s="16">
        <v>42554</v>
      </c>
      <c r="B374" s="17">
        <v>14.45</v>
      </c>
      <c r="C374" s="18">
        <v>2129.9</v>
      </c>
      <c r="D374" s="19">
        <f t="shared" si="22"/>
        <v>1.3860013860014231E-3</v>
      </c>
      <c r="E374" s="19">
        <f t="shared" si="22"/>
        <v>1.2815330844765827E-2</v>
      </c>
      <c r="F374" s="36">
        <f t="shared" si="23"/>
        <v>5.9791666666666659E-5</v>
      </c>
      <c r="G374" s="24">
        <f t="shared" si="24"/>
        <v>1.3262097193347563E-3</v>
      </c>
      <c r="H374" s="21">
        <f t="shared" si="25"/>
        <v>1.275553917809916E-2</v>
      </c>
      <c r="I374" s="17"/>
      <c r="J374" s="17">
        <v>0.28699999999999998</v>
      </c>
    </row>
    <row r="375" spans="1:10" x14ac:dyDescent="0.35">
      <c r="A375" s="16">
        <v>42547</v>
      </c>
      <c r="B375" s="17">
        <v>14.43</v>
      </c>
      <c r="C375" s="18">
        <v>2102.9499999999998</v>
      </c>
      <c r="D375" s="19">
        <f t="shared" si="22"/>
        <v>0.12034161490683215</v>
      </c>
      <c r="E375" s="19">
        <f t="shared" si="22"/>
        <v>3.2168292096337758E-2</v>
      </c>
      <c r="F375" s="36">
        <f t="shared" si="23"/>
        <v>5.3958333333333342E-5</v>
      </c>
      <c r="G375" s="24">
        <f t="shared" si="24"/>
        <v>0.12028765657349881</v>
      </c>
      <c r="H375" s="21">
        <f t="shared" si="25"/>
        <v>3.2114333763004425E-2</v>
      </c>
      <c r="I375" s="17"/>
      <c r="J375" s="17">
        <v>0.25900000000000001</v>
      </c>
    </row>
    <row r="376" spans="1:10" x14ac:dyDescent="0.35">
      <c r="A376" s="16">
        <v>42540</v>
      </c>
      <c r="B376" s="17">
        <v>12.88</v>
      </c>
      <c r="C376" s="18">
        <v>2037.41</v>
      </c>
      <c r="D376" s="19">
        <f t="shared" si="22"/>
        <v>-0.10306406685236758</v>
      </c>
      <c r="E376" s="19">
        <f t="shared" si="22"/>
        <v>-1.6323712594509376E-2</v>
      </c>
      <c r="F376" s="36">
        <f t="shared" si="23"/>
        <v>5.3958333333333342E-5</v>
      </c>
      <c r="G376" s="24">
        <f t="shared" si="24"/>
        <v>-0.10311802518570092</v>
      </c>
      <c r="H376" s="21">
        <f t="shared" si="25"/>
        <v>-1.6377670927842709E-2</v>
      </c>
      <c r="I376" s="17"/>
      <c r="J376" s="17">
        <v>0.25900000000000001</v>
      </c>
    </row>
    <row r="377" spans="1:10" x14ac:dyDescent="0.35">
      <c r="A377" s="16">
        <v>42533</v>
      </c>
      <c r="B377" s="17">
        <v>14.36</v>
      </c>
      <c r="C377" s="18">
        <v>2071.2199999999998</v>
      </c>
      <c r="D377" s="19">
        <f t="shared" si="22"/>
        <v>-1.5764222069910905E-2</v>
      </c>
      <c r="E377" s="19">
        <f t="shared" si="22"/>
        <v>-1.1855520092363458E-2</v>
      </c>
      <c r="F377" s="36">
        <f t="shared" si="23"/>
        <v>5.5416666666666667E-5</v>
      </c>
      <c r="G377" s="24">
        <f t="shared" si="24"/>
        <v>-1.581963873657757E-2</v>
      </c>
      <c r="H377" s="21">
        <f t="shared" si="25"/>
        <v>-1.1910936759030126E-2</v>
      </c>
      <c r="I377" s="17"/>
      <c r="J377" s="17">
        <v>0.26600000000000001</v>
      </c>
    </row>
    <row r="378" spans="1:10" x14ac:dyDescent="0.35">
      <c r="A378" s="16">
        <v>42526</v>
      </c>
      <c r="B378" s="17">
        <v>14.59</v>
      </c>
      <c r="C378" s="18">
        <v>2096.0700000000002</v>
      </c>
      <c r="D378" s="19">
        <f t="shared" si="22"/>
        <v>-6.8493150684934001E-4</v>
      </c>
      <c r="E378" s="19">
        <f t="shared" si="22"/>
        <v>-1.4577467808091216E-3</v>
      </c>
      <c r="F378" s="36">
        <f t="shared" si="23"/>
        <v>5.333333333333334E-5</v>
      </c>
      <c r="G378" s="24">
        <f t="shared" si="24"/>
        <v>-7.382648401826733E-4</v>
      </c>
      <c r="H378" s="21">
        <f t="shared" si="25"/>
        <v>-1.511080114142455E-3</v>
      </c>
      <c r="I378" s="17"/>
      <c r="J378" s="17">
        <v>0.25600000000000001</v>
      </c>
    </row>
    <row r="379" spans="1:10" x14ac:dyDescent="0.35">
      <c r="A379" s="16">
        <v>42519</v>
      </c>
      <c r="B379" s="17">
        <v>14.6</v>
      </c>
      <c r="C379" s="18">
        <v>2099.13</v>
      </c>
      <c r="D379" s="19">
        <f t="shared" si="22"/>
        <v>-1.8157363819771288E-2</v>
      </c>
      <c r="E379" s="19">
        <f t="shared" si="22"/>
        <v>3.3348260650045702E-5</v>
      </c>
      <c r="F379" s="36">
        <f t="shared" si="23"/>
        <v>6.0208333333333331E-5</v>
      </c>
      <c r="G379" s="24">
        <f t="shared" si="24"/>
        <v>-1.8217572153104621E-2</v>
      </c>
      <c r="H379" s="21">
        <f t="shared" si="25"/>
        <v>-2.6860072683287628E-5</v>
      </c>
      <c r="I379" s="17"/>
      <c r="J379" s="17">
        <v>0.28899999999999998</v>
      </c>
    </row>
    <row r="380" spans="1:10" x14ac:dyDescent="0.35">
      <c r="A380" s="16">
        <v>42512</v>
      </c>
      <c r="B380" s="17">
        <v>14.87</v>
      </c>
      <c r="C380" s="18">
        <v>2099.06</v>
      </c>
      <c r="D380" s="19">
        <f t="shared" si="22"/>
        <v>1.2253233492171445E-2</v>
      </c>
      <c r="E380" s="19">
        <f t="shared" si="22"/>
        <v>2.2774226241521589E-2</v>
      </c>
      <c r="F380" s="36">
        <f t="shared" si="23"/>
        <v>6.6041666666666668E-5</v>
      </c>
      <c r="G380" s="24">
        <f t="shared" si="24"/>
        <v>1.2187191825504777E-2</v>
      </c>
      <c r="H380" s="21">
        <f t="shared" si="25"/>
        <v>2.2708184574854923E-2</v>
      </c>
      <c r="I380" s="17"/>
      <c r="J380" s="17">
        <v>0.317</v>
      </c>
    </row>
    <row r="381" spans="1:10" x14ac:dyDescent="0.35">
      <c r="A381" s="16">
        <v>42505</v>
      </c>
      <c r="B381" s="17">
        <v>14.69</v>
      </c>
      <c r="C381" s="18">
        <v>2052.3200000000002</v>
      </c>
      <c r="D381" s="19">
        <f t="shared" si="22"/>
        <v>6.1416184971098131E-2</v>
      </c>
      <c r="E381" s="19">
        <f t="shared" si="22"/>
        <v>2.7899795271206784E-3</v>
      </c>
      <c r="F381" s="36">
        <f t="shared" si="23"/>
        <v>6.6041666666666668E-5</v>
      </c>
      <c r="G381" s="24">
        <f t="shared" si="24"/>
        <v>6.1350143304431462E-2</v>
      </c>
      <c r="H381" s="21">
        <f t="shared" si="25"/>
        <v>2.7239378604540119E-3</v>
      </c>
      <c r="I381" s="17"/>
      <c r="J381" s="17">
        <v>0.317</v>
      </c>
    </row>
    <row r="382" spans="1:10" x14ac:dyDescent="0.35">
      <c r="A382" s="16">
        <v>42498</v>
      </c>
      <c r="B382" s="17">
        <v>13.84</v>
      </c>
      <c r="C382" s="18">
        <v>2046.61</v>
      </c>
      <c r="D382" s="19">
        <f t="shared" si="22"/>
        <v>-3.4193998604326592E-2</v>
      </c>
      <c r="E382" s="19">
        <f t="shared" si="22"/>
        <v>-5.1187571093848083E-3</v>
      </c>
      <c r="F382" s="36">
        <f t="shared" si="23"/>
        <v>5.6458333333333335E-5</v>
      </c>
      <c r="G382" s="24">
        <f t="shared" si="24"/>
        <v>-3.4250456937659927E-2</v>
      </c>
      <c r="H382" s="21">
        <f t="shared" si="25"/>
        <v>-5.175215442718142E-3</v>
      </c>
      <c r="I382" s="17"/>
      <c r="J382" s="17">
        <v>0.27100000000000002</v>
      </c>
    </row>
    <row r="383" spans="1:10" x14ac:dyDescent="0.35">
      <c r="A383" s="16">
        <v>42491</v>
      </c>
      <c r="B383" s="17">
        <v>14.33</v>
      </c>
      <c r="C383" s="18">
        <v>2057.14</v>
      </c>
      <c r="D383" s="19">
        <f t="shared" si="22"/>
        <v>-0.1071651090342679</v>
      </c>
      <c r="E383" s="19">
        <f t="shared" si="22"/>
        <v>-3.9509998547427871E-3</v>
      </c>
      <c r="F383" s="36">
        <f t="shared" si="23"/>
        <v>4.0208333333333333E-5</v>
      </c>
      <c r="G383" s="24">
        <f t="shared" si="24"/>
        <v>-0.10720531736760124</v>
      </c>
      <c r="H383" s="21">
        <f t="shared" si="25"/>
        <v>-3.9912081880761202E-3</v>
      </c>
      <c r="I383" s="17"/>
      <c r="J383" s="17">
        <v>0.193</v>
      </c>
    </row>
    <row r="384" spans="1:10" x14ac:dyDescent="0.35">
      <c r="A384" s="16">
        <v>42484</v>
      </c>
      <c r="B384" s="17">
        <v>16.05</v>
      </c>
      <c r="C384" s="18">
        <v>2065.3000000000002</v>
      </c>
      <c r="D384" s="19">
        <f t="shared" si="22"/>
        <v>-5.1418439716312103E-2</v>
      </c>
      <c r="E384" s="19">
        <f t="shared" si="22"/>
        <v>-1.2564664033888118E-2</v>
      </c>
      <c r="F384" s="36">
        <f t="shared" si="23"/>
        <v>4.2708333333333326E-5</v>
      </c>
      <c r="G384" s="24">
        <f t="shared" si="24"/>
        <v>-5.1461148049645439E-2</v>
      </c>
      <c r="H384" s="21">
        <f t="shared" si="25"/>
        <v>-1.2607372367221452E-2</v>
      </c>
      <c r="I384" s="17"/>
      <c r="J384" s="17">
        <v>0.20499999999999999</v>
      </c>
    </row>
    <row r="385" spans="1:10" x14ac:dyDescent="0.35">
      <c r="A385" s="16">
        <v>42477</v>
      </c>
      <c r="B385" s="17">
        <v>16.920000000000002</v>
      </c>
      <c r="C385" s="18">
        <v>2091.58</v>
      </c>
      <c r="D385" s="19">
        <f t="shared" si="22"/>
        <v>-2.9463759575719672E-3</v>
      </c>
      <c r="E385" s="19">
        <f t="shared" si="22"/>
        <v>5.2145160592675932E-3</v>
      </c>
      <c r="F385" s="36">
        <f t="shared" si="23"/>
        <v>4.9166666666666658E-5</v>
      </c>
      <c r="G385" s="24">
        <f t="shared" si="24"/>
        <v>-2.9955426242386338E-3</v>
      </c>
      <c r="H385" s="21">
        <f t="shared" si="25"/>
        <v>5.1653493926009262E-3</v>
      </c>
      <c r="I385" s="17"/>
      <c r="J385" s="17">
        <v>0.23599999999999999</v>
      </c>
    </row>
    <row r="386" spans="1:10" x14ac:dyDescent="0.35">
      <c r="A386" s="16">
        <v>42470</v>
      </c>
      <c r="B386" s="17">
        <v>16.97</v>
      </c>
      <c r="C386" s="18">
        <v>2080.73</v>
      </c>
      <c r="D386" s="19">
        <f t="shared" si="22"/>
        <v>1.7996400719855865E-2</v>
      </c>
      <c r="E386" s="19">
        <f t="shared" si="22"/>
        <v>1.6179917952725109E-2</v>
      </c>
      <c r="F386" s="36">
        <f t="shared" si="23"/>
        <v>4.7499999999999996E-5</v>
      </c>
      <c r="G386" s="24">
        <f t="shared" si="24"/>
        <v>1.7948900719855866E-2</v>
      </c>
      <c r="H386" s="21">
        <f t="shared" si="25"/>
        <v>1.613241795272511E-2</v>
      </c>
      <c r="I386" s="17"/>
      <c r="J386" s="17">
        <v>0.22800000000000001</v>
      </c>
    </row>
    <row r="387" spans="1:10" x14ac:dyDescent="0.35">
      <c r="A387" s="16">
        <v>42463</v>
      </c>
      <c r="B387" s="17">
        <v>16.670000000000002</v>
      </c>
      <c r="C387" s="18">
        <v>2047.6</v>
      </c>
      <c r="D387" s="19">
        <f t="shared" ref="D387:E450" si="26">B387/B388-1</f>
        <v>5.2398989898990056E-2</v>
      </c>
      <c r="E387" s="19">
        <f t="shared" si="26"/>
        <v>-1.2147936587578179E-2</v>
      </c>
      <c r="F387" s="36">
        <f t="shared" ref="F387:F450" si="27">J387/100/12/4</f>
        <v>4.8124999999999997E-5</v>
      </c>
      <c r="G387" s="24">
        <f t="shared" ref="G387:G450" si="28">D387-F387</f>
        <v>5.2350864898990053E-2</v>
      </c>
      <c r="H387" s="21">
        <f t="shared" ref="H387:H450" si="29">E387-F387</f>
        <v>-1.2196061587578178E-2</v>
      </c>
      <c r="I387" s="17"/>
      <c r="J387" s="17">
        <v>0.23100000000000001</v>
      </c>
    </row>
    <row r="388" spans="1:10" x14ac:dyDescent="0.35">
      <c r="A388" s="16">
        <v>42456</v>
      </c>
      <c r="B388" s="17">
        <v>15.84</v>
      </c>
      <c r="C388" s="18">
        <v>2072.7800000000002</v>
      </c>
      <c r="D388" s="19">
        <f t="shared" si="26"/>
        <v>4.3478260869565188E-2</v>
      </c>
      <c r="E388" s="19">
        <f t="shared" si="26"/>
        <v>1.8094835800662068E-2</v>
      </c>
      <c r="F388" s="36">
        <f t="shared" si="27"/>
        <v>4.854166666666667E-5</v>
      </c>
      <c r="G388" s="24">
        <f t="shared" si="28"/>
        <v>4.3429719202898523E-2</v>
      </c>
      <c r="H388" s="21">
        <f t="shared" si="29"/>
        <v>1.8046294133995402E-2</v>
      </c>
      <c r="I388" s="17"/>
      <c r="J388" s="17">
        <v>0.23300000000000001</v>
      </c>
    </row>
    <row r="389" spans="1:10" x14ac:dyDescent="0.35">
      <c r="A389" s="16">
        <v>42449</v>
      </c>
      <c r="B389" s="17">
        <v>15.18</v>
      </c>
      <c r="C389" s="18">
        <v>2035.94</v>
      </c>
      <c r="D389" s="19">
        <f t="shared" si="26"/>
        <v>-2.1907216494845394E-2</v>
      </c>
      <c r="E389" s="19">
        <f t="shared" si="26"/>
        <v>-6.655022004508182E-3</v>
      </c>
      <c r="F389" s="36">
        <f t="shared" si="27"/>
        <v>6.0833333333333333E-5</v>
      </c>
      <c r="G389" s="24">
        <f t="shared" si="28"/>
        <v>-2.1968049828178727E-2</v>
      </c>
      <c r="H389" s="21">
        <f t="shared" si="29"/>
        <v>-6.7158553378415158E-3</v>
      </c>
      <c r="I389" s="17"/>
      <c r="J389" s="17">
        <v>0.29199999999999998</v>
      </c>
    </row>
    <row r="390" spans="1:10" x14ac:dyDescent="0.35">
      <c r="A390" s="16">
        <v>42442</v>
      </c>
      <c r="B390" s="17">
        <v>15.52</v>
      </c>
      <c r="C390" s="18">
        <v>2049.58</v>
      </c>
      <c r="D390" s="19">
        <f t="shared" si="26"/>
        <v>0.12219812002892261</v>
      </c>
      <c r="E390" s="19">
        <f t="shared" si="26"/>
        <v>1.3544721316987918E-2</v>
      </c>
      <c r="F390" s="36">
        <f t="shared" si="27"/>
        <v>6.1249999999999998E-5</v>
      </c>
      <c r="G390" s="24">
        <f t="shared" si="28"/>
        <v>0.12213687002892261</v>
      </c>
      <c r="H390" s="21">
        <f t="shared" si="29"/>
        <v>1.3483471316987917E-2</v>
      </c>
      <c r="I390" s="17"/>
      <c r="J390" s="17">
        <v>0.29399999999999998</v>
      </c>
    </row>
    <row r="391" spans="1:10" x14ac:dyDescent="0.35">
      <c r="A391" s="16">
        <v>42435</v>
      </c>
      <c r="B391" s="17">
        <v>13.83</v>
      </c>
      <c r="C391" s="18">
        <v>2022.19</v>
      </c>
      <c r="D391" s="19">
        <f t="shared" si="26"/>
        <v>3.2089552238806052E-2</v>
      </c>
      <c r="E391" s="19">
        <f t="shared" si="26"/>
        <v>1.1100055500277595E-2</v>
      </c>
      <c r="F391" s="36">
        <f t="shared" si="27"/>
        <v>6.666666666666667E-5</v>
      </c>
      <c r="G391" s="24">
        <f t="shared" si="28"/>
        <v>3.2022885572139385E-2</v>
      </c>
      <c r="H391" s="21">
        <f t="shared" si="29"/>
        <v>1.1033388833610928E-2</v>
      </c>
      <c r="I391" s="17"/>
      <c r="J391" s="17">
        <v>0.32</v>
      </c>
    </row>
    <row r="392" spans="1:10" x14ac:dyDescent="0.35">
      <c r="A392" s="16">
        <v>42428</v>
      </c>
      <c r="B392" s="17">
        <v>13.4</v>
      </c>
      <c r="C392" s="18">
        <v>1999.99</v>
      </c>
      <c r="D392" s="19">
        <f t="shared" si="26"/>
        <v>5.594956658786443E-2</v>
      </c>
      <c r="E392" s="19">
        <f t="shared" si="26"/>
        <v>2.6662559995893398E-2</v>
      </c>
      <c r="F392" s="36">
        <f t="shared" si="27"/>
        <v>5.7500000000000009E-5</v>
      </c>
      <c r="G392" s="24">
        <f t="shared" si="28"/>
        <v>5.5892066587864428E-2</v>
      </c>
      <c r="H392" s="21">
        <f t="shared" si="29"/>
        <v>2.6605059995893399E-2</v>
      </c>
      <c r="I392" s="17"/>
      <c r="J392" s="17">
        <v>0.27600000000000002</v>
      </c>
    </row>
    <row r="393" spans="1:10" x14ac:dyDescent="0.35">
      <c r="A393" s="16">
        <v>42421</v>
      </c>
      <c r="B393" s="17">
        <v>12.69</v>
      </c>
      <c r="C393" s="18">
        <v>1948.05</v>
      </c>
      <c r="D393" s="19">
        <f t="shared" si="26"/>
        <v>0.14221422142214224</v>
      </c>
      <c r="E393" s="19">
        <f t="shared" si="26"/>
        <v>1.5783875105590761E-2</v>
      </c>
      <c r="F393" s="36">
        <f t="shared" si="27"/>
        <v>6.6249999999999998E-5</v>
      </c>
      <c r="G393" s="24">
        <f t="shared" si="28"/>
        <v>0.14214797142214225</v>
      </c>
      <c r="H393" s="21">
        <f t="shared" si="29"/>
        <v>1.5717625105590761E-2</v>
      </c>
      <c r="I393" s="17"/>
      <c r="J393" s="17">
        <v>0.318</v>
      </c>
    </row>
    <row r="394" spans="1:10" x14ac:dyDescent="0.35">
      <c r="A394" s="16">
        <v>42414</v>
      </c>
      <c r="B394" s="17">
        <v>11.11</v>
      </c>
      <c r="C394" s="18">
        <v>1917.78</v>
      </c>
      <c r="D394" s="19">
        <f t="shared" si="26"/>
        <v>0.10327706057596808</v>
      </c>
      <c r="E394" s="19">
        <f t="shared" si="26"/>
        <v>2.8421583243063431E-2</v>
      </c>
      <c r="F394" s="36">
        <f t="shared" si="27"/>
        <v>6.1458333333333327E-5</v>
      </c>
      <c r="G394" s="24">
        <f t="shared" si="28"/>
        <v>0.10321560224263475</v>
      </c>
      <c r="H394" s="21">
        <f t="shared" si="29"/>
        <v>2.8360124909730097E-2</v>
      </c>
      <c r="I394" s="17"/>
      <c r="J394" s="17">
        <v>0.29499999999999998</v>
      </c>
    </row>
    <row r="395" spans="1:10" x14ac:dyDescent="0.35">
      <c r="A395" s="16">
        <v>42407</v>
      </c>
      <c r="B395" s="17">
        <v>10.07</v>
      </c>
      <c r="C395" s="18">
        <v>1864.78</v>
      </c>
      <c r="D395" s="19">
        <f t="shared" si="26"/>
        <v>-7.1033210332103303E-2</v>
      </c>
      <c r="E395" s="19">
        <f t="shared" si="26"/>
        <v>-8.1221244115847746E-3</v>
      </c>
      <c r="F395" s="36">
        <f t="shared" si="27"/>
        <v>6.041666666666666E-5</v>
      </c>
      <c r="G395" s="24">
        <f t="shared" si="28"/>
        <v>-7.1093626998769963E-2</v>
      </c>
      <c r="H395" s="21">
        <f t="shared" si="29"/>
        <v>-8.1825410782514416E-3</v>
      </c>
      <c r="I395" s="17"/>
      <c r="J395" s="17">
        <v>0.28999999999999998</v>
      </c>
    </row>
    <row r="396" spans="1:10" x14ac:dyDescent="0.35">
      <c r="A396" s="16">
        <v>42400</v>
      </c>
      <c r="B396" s="17">
        <v>10.84</v>
      </c>
      <c r="C396" s="18">
        <v>1880.05</v>
      </c>
      <c r="D396" s="19">
        <f t="shared" si="26"/>
        <v>-0.14980392156862743</v>
      </c>
      <c r="E396" s="19">
        <f t="shared" si="26"/>
        <v>-3.1021935430668446E-2</v>
      </c>
      <c r="F396" s="36">
        <f t="shared" si="27"/>
        <v>6.0833333333333333E-5</v>
      </c>
      <c r="G396" s="24">
        <f t="shared" si="28"/>
        <v>-0.14986475490196077</v>
      </c>
      <c r="H396" s="21">
        <f t="shared" si="29"/>
        <v>-3.1082768764001779E-2</v>
      </c>
      <c r="I396" s="17"/>
      <c r="J396" s="17">
        <v>0.29199999999999998</v>
      </c>
    </row>
    <row r="397" spans="1:10" x14ac:dyDescent="0.35">
      <c r="A397" s="16">
        <v>42393</v>
      </c>
      <c r="B397" s="17">
        <v>12.75</v>
      </c>
      <c r="C397" s="18">
        <v>1940.24</v>
      </c>
      <c r="D397" s="19">
        <f t="shared" si="26"/>
        <v>-5.555555555555558E-2</v>
      </c>
      <c r="E397" s="19">
        <f t="shared" si="26"/>
        <v>1.7483874351040818E-2</v>
      </c>
      <c r="F397" s="36">
        <f t="shared" si="27"/>
        <v>6.5624999999999996E-5</v>
      </c>
      <c r="G397" s="24">
        <f t="shared" si="28"/>
        <v>-5.562118055555558E-2</v>
      </c>
      <c r="H397" s="21">
        <f t="shared" si="29"/>
        <v>1.7418249351040818E-2</v>
      </c>
      <c r="I397" s="17"/>
      <c r="J397" s="17">
        <v>0.315</v>
      </c>
    </row>
    <row r="398" spans="1:10" x14ac:dyDescent="0.35">
      <c r="A398" s="16">
        <v>42386</v>
      </c>
      <c r="B398" s="17">
        <v>13.5</v>
      </c>
      <c r="C398" s="18">
        <v>1906.9</v>
      </c>
      <c r="D398" s="19">
        <f t="shared" si="26"/>
        <v>-1.2435991221653286E-2</v>
      </c>
      <c r="E398" s="19">
        <f t="shared" si="26"/>
        <v>1.4130498369967048E-2</v>
      </c>
      <c r="F398" s="36">
        <f t="shared" si="27"/>
        <v>6.2500000000000001E-5</v>
      </c>
      <c r="G398" s="24">
        <f t="shared" si="28"/>
        <v>-1.2498491221653286E-2</v>
      </c>
      <c r="H398" s="21">
        <f t="shared" si="29"/>
        <v>1.4067998369967048E-2</v>
      </c>
      <c r="I398" s="17"/>
      <c r="J398" s="17">
        <v>0.3</v>
      </c>
    </row>
    <row r="399" spans="1:10" x14ac:dyDescent="0.35">
      <c r="A399" s="16">
        <v>42379</v>
      </c>
      <c r="B399" s="17">
        <v>13.67</v>
      </c>
      <c r="C399" s="18">
        <v>1880.33</v>
      </c>
      <c r="D399" s="19">
        <f t="shared" si="26"/>
        <v>-2.8429282160625458E-2</v>
      </c>
      <c r="E399" s="19">
        <f t="shared" si="26"/>
        <v>-2.1695811199617054E-2</v>
      </c>
      <c r="F399" s="36">
        <f t="shared" si="27"/>
        <v>4.9374999999999994E-5</v>
      </c>
      <c r="G399" s="24">
        <f t="shared" si="28"/>
        <v>-2.8478657160625458E-2</v>
      </c>
      <c r="H399" s="21">
        <f t="shared" si="29"/>
        <v>-2.1745186199617055E-2</v>
      </c>
      <c r="I399" s="17"/>
      <c r="J399" s="17">
        <v>0.23699999999999999</v>
      </c>
    </row>
    <row r="400" spans="1:10" x14ac:dyDescent="0.35">
      <c r="A400" s="16">
        <v>42372</v>
      </c>
      <c r="B400" s="17">
        <v>14.07</v>
      </c>
      <c r="C400" s="18">
        <v>1922.03</v>
      </c>
      <c r="D400" s="19">
        <f t="shared" si="26"/>
        <v>-0.12062499999999998</v>
      </c>
      <c r="E400" s="19">
        <f t="shared" si="26"/>
        <v>-5.9644607963051821E-2</v>
      </c>
      <c r="F400" s="36">
        <f t="shared" si="27"/>
        <v>4.2291666666666667E-5</v>
      </c>
      <c r="G400" s="24">
        <f t="shared" si="28"/>
        <v>-0.12066729166666665</v>
      </c>
      <c r="H400" s="21">
        <f t="shared" si="29"/>
        <v>-5.9686899629718487E-2</v>
      </c>
      <c r="I400" s="17"/>
      <c r="J400" s="17">
        <v>0.20300000000000001</v>
      </c>
    </row>
    <row r="401" spans="1:10" x14ac:dyDescent="0.35">
      <c r="A401" s="16">
        <v>42365</v>
      </c>
      <c r="B401" s="17">
        <v>16</v>
      </c>
      <c r="C401" s="18">
        <v>2043.94</v>
      </c>
      <c r="D401" s="19">
        <f t="shared" si="26"/>
        <v>4.0988939492518028E-2</v>
      </c>
      <c r="E401" s="19">
        <f t="shared" si="26"/>
        <v>-8.2727233028785374E-3</v>
      </c>
      <c r="F401" s="36">
        <f t="shared" si="27"/>
        <v>3.7083333333333331E-5</v>
      </c>
      <c r="G401" s="24">
        <f t="shared" si="28"/>
        <v>4.0951856159184695E-2</v>
      </c>
      <c r="H401" s="21">
        <f t="shared" si="29"/>
        <v>-8.3098066362118708E-3</v>
      </c>
      <c r="I401" s="17"/>
      <c r="J401" s="17">
        <v>0.17799999999999999</v>
      </c>
    </row>
    <row r="402" spans="1:10" x14ac:dyDescent="0.35">
      <c r="A402" s="16">
        <v>42358</v>
      </c>
      <c r="B402" s="17">
        <v>15.37</v>
      </c>
      <c r="C402" s="18">
        <v>2060.9899999999998</v>
      </c>
      <c r="D402" s="19">
        <f t="shared" si="26"/>
        <v>6.5104166666674068E-4</v>
      </c>
      <c r="E402" s="19">
        <f t="shared" si="26"/>
        <v>2.7643289870608934E-2</v>
      </c>
      <c r="F402" s="36">
        <f t="shared" si="27"/>
        <v>4.1875000000000001E-5</v>
      </c>
      <c r="G402" s="24">
        <f t="shared" si="28"/>
        <v>6.0916666666674065E-4</v>
      </c>
      <c r="H402" s="21">
        <f t="shared" si="29"/>
        <v>2.7601414870608933E-2</v>
      </c>
      <c r="I402" s="17"/>
      <c r="J402" s="17">
        <v>0.20100000000000001</v>
      </c>
    </row>
    <row r="403" spans="1:10" x14ac:dyDescent="0.35">
      <c r="A403" s="16">
        <v>42351</v>
      </c>
      <c r="B403" s="17">
        <v>15.36</v>
      </c>
      <c r="C403" s="18">
        <v>2005.55</v>
      </c>
      <c r="D403" s="19">
        <f t="shared" si="26"/>
        <v>6.1506565307532846E-2</v>
      </c>
      <c r="E403" s="19">
        <f t="shared" si="26"/>
        <v>-3.3890387950525902E-3</v>
      </c>
      <c r="F403" s="36">
        <f t="shared" si="27"/>
        <v>3.9166666666666665E-5</v>
      </c>
      <c r="G403" s="24">
        <f t="shared" si="28"/>
        <v>6.1467398640866179E-2</v>
      </c>
      <c r="H403" s="21">
        <f t="shared" si="29"/>
        <v>-3.4282054617192567E-3</v>
      </c>
      <c r="I403" s="17"/>
      <c r="J403" s="17">
        <v>0.188</v>
      </c>
    </row>
    <row r="404" spans="1:10" x14ac:dyDescent="0.35">
      <c r="A404" s="16">
        <v>42344</v>
      </c>
      <c r="B404" s="17">
        <v>14.47</v>
      </c>
      <c r="C404" s="18">
        <v>2012.37</v>
      </c>
      <c r="D404" s="19">
        <f t="shared" si="26"/>
        <v>-5.7942708333333259E-2</v>
      </c>
      <c r="E404" s="19">
        <f t="shared" si="26"/>
        <v>-3.7921489322031543E-2</v>
      </c>
      <c r="F404" s="36">
        <f t="shared" si="27"/>
        <v>4.708333333333333E-5</v>
      </c>
      <c r="G404" s="24">
        <f t="shared" si="28"/>
        <v>-5.7989791666666596E-2</v>
      </c>
      <c r="H404" s="21">
        <f t="shared" si="29"/>
        <v>-3.7968572655364879E-2</v>
      </c>
      <c r="I404" s="17"/>
      <c r="J404" s="17">
        <v>0.22600000000000001</v>
      </c>
    </row>
    <row r="405" spans="1:10" x14ac:dyDescent="0.35">
      <c r="A405" s="16">
        <v>42337</v>
      </c>
      <c r="B405" s="17">
        <v>15.36</v>
      </c>
      <c r="C405" s="18">
        <v>2091.69</v>
      </c>
      <c r="D405" s="19">
        <f t="shared" si="26"/>
        <v>-5.1813471502590858E-3</v>
      </c>
      <c r="E405" s="19">
        <f t="shared" si="26"/>
        <v>7.5594107487164663E-4</v>
      </c>
      <c r="F405" s="36">
        <f t="shared" si="27"/>
        <v>4.604166666666667E-5</v>
      </c>
      <c r="G405" s="24">
        <f t="shared" si="28"/>
        <v>-5.2273888169257522E-3</v>
      </c>
      <c r="H405" s="21">
        <f t="shared" si="29"/>
        <v>7.0989940820497996E-4</v>
      </c>
      <c r="I405" s="17"/>
      <c r="J405" s="17">
        <v>0.221</v>
      </c>
    </row>
    <row r="406" spans="1:10" x14ac:dyDescent="0.35">
      <c r="A406" s="16">
        <v>42330</v>
      </c>
      <c r="B406" s="17">
        <v>15.44</v>
      </c>
      <c r="C406" s="18">
        <v>2090.11</v>
      </c>
      <c r="D406" s="19">
        <f t="shared" si="26"/>
        <v>5.2488070892978911E-2</v>
      </c>
      <c r="E406" s="19">
        <f t="shared" si="26"/>
        <v>4.4993944963800381E-4</v>
      </c>
      <c r="F406" s="36">
        <f t="shared" si="27"/>
        <v>3.6041666666666664E-5</v>
      </c>
      <c r="G406" s="24">
        <f t="shared" si="28"/>
        <v>5.2452029226312244E-2</v>
      </c>
      <c r="H406" s="21">
        <f t="shared" si="29"/>
        <v>4.1389778297133716E-4</v>
      </c>
      <c r="I406" s="17"/>
      <c r="J406" s="17">
        <v>0.17299999999999999</v>
      </c>
    </row>
    <row r="407" spans="1:10" x14ac:dyDescent="0.35">
      <c r="A407" s="16">
        <v>42323</v>
      </c>
      <c r="B407" s="17">
        <v>14.67</v>
      </c>
      <c r="C407" s="18">
        <v>2089.17</v>
      </c>
      <c r="D407" s="19">
        <f t="shared" si="26"/>
        <v>6.2273714699493166E-2</v>
      </c>
      <c r="E407" s="19">
        <f t="shared" si="26"/>
        <v>3.2688429294527088E-2</v>
      </c>
      <c r="F407" s="36">
        <f t="shared" si="27"/>
        <v>2.1666666666666664E-5</v>
      </c>
      <c r="G407" s="24">
        <f t="shared" si="28"/>
        <v>6.2252048032826496E-2</v>
      </c>
      <c r="H407" s="21">
        <f t="shared" si="29"/>
        <v>3.2666762627860418E-2</v>
      </c>
      <c r="I407" s="17"/>
      <c r="J407" s="17">
        <v>0.104</v>
      </c>
    </row>
    <row r="408" spans="1:10" x14ac:dyDescent="0.35">
      <c r="A408" s="16">
        <v>42316</v>
      </c>
      <c r="B408" s="17">
        <v>13.81</v>
      </c>
      <c r="C408" s="18">
        <v>2023.04</v>
      </c>
      <c r="D408" s="19">
        <f t="shared" si="26"/>
        <v>-0.10845706907682373</v>
      </c>
      <c r="E408" s="19">
        <f t="shared" si="26"/>
        <v>-3.6280487804878025E-2</v>
      </c>
      <c r="F408" s="36">
        <f t="shared" si="27"/>
        <v>2.6041666666666668E-5</v>
      </c>
      <c r="G408" s="24">
        <f t="shared" si="28"/>
        <v>-0.1084831107434904</v>
      </c>
      <c r="H408" s="21">
        <f t="shared" si="29"/>
        <v>-3.6306529471544689E-2</v>
      </c>
      <c r="I408" s="17"/>
      <c r="J408" s="17">
        <v>0.125</v>
      </c>
    </row>
    <row r="409" spans="1:10" x14ac:dyDescent="0.35">
      <c r="A409" s="16">
        <v>42309</v>
      </c>
      <c r="B409" s="17">
        <v>15.49</v>
      </c>
      <c r="C409" s="18">
        <v>2099.1999999999998</v>
      </c>
      <c r="D409" s="19">
        <f t="shared" si="26"/>
        <v>0.12246376811594195</v>
      </c>
      <c r="E409" s="19">
        <f t="shared" si="26"/>
        <v>9.541397353031611E-3</v>
      </c>
      <c r="F409" s="36">
        <f t="shared" si="27"/>
        <v>1.7500000000000002E-5</v>
      </c>
      <c r="G409" s="24">
        <f t="shared" si="28"/>
        <v>0.12244626811594195</v>
      </c>
      <c r="H409" s="21">
        <f t="shared" si="29"/>
        <v>9.5238973530316108E-3</v>
      </c>
      <c r="I409" s="17"/>
      <c r="J409" s="17">
        <v>8.4000000000000005E-2</v>
      </c>
    </row>
    <row r="410" spans="1:10" x14ac:dyDescent="0.35">
      <c r="A410" s="16">
        <v>42302</v>
      </c>
      <c r="B410" s="17">
        <v>13.8</v>
      </c>
      <c r="C410" s="18">
        <v>2079.36</v>
      </c>
      <c r="D410" s="19">
        <f t="shared" si="26"/>
        <v>-1.0043041606886516E-2</v>
      </c>
      <c r="E410" s="19">
        <f t="shared" si="26"/>
        <v>2.0287690046503215E-3</v>
      </c>
      <c r="F410" s="36">
        <f t="shared" si="27"/>
        <v>1.6458333333333335E-5</v>
      </c>
      <c r="G410" s="24">
        <f t="shared" si="28"/>
        <v>-1.0059499940219849E-2</v>
      </c>
      <c r="H410" s="21">
        <f t="shared" si="29"/>
        <v>2.0123106713169883E-3</v>
      </c>
      <c r="I410" s="17"/>
      <c r="J410" s="17">
        <v>7.9000000000000001E-2</v>
      </c>
    </row>
    <row r="411" spans="1:10" x14ac:dyDescent="0.35">
      <c r="A411" s="16">
        <v>42295</v>
      </c>
      <c r="B411" s="17">
        <v>13.94</v>
      </c>
      <c r="C411" s="18">
        <v>2075.15</v>
      </c>
      <c r="D411" s="19">
        <f t="shared" si="26"/>
        <v>-7.8651685393258508E-2</v>
      </c>
      <c r="E411" s="19">
        <f t="shared" si="26"/>
        <v>2.0677680991190828E-2</v>
      </c>
      <c r="F411" s="36">
        <f t="shared" si="27"/>
        <v>1.6666666666666669E-6</v>
      </c>
      <c r="G411" s="24">
        <f t="shared" si="28"/>
        <v>-7.8653352059925172E-2</v>
      </c>
      <c r="H411" s="21">
        <f t="shared" si="29"/>
        <v>2.0676014324524161E-2</v>
      </c>
      <c r="I411" s="17"/>
      <c r="J411" s="17">
        <v>8.0000000000000002E-3</v>
      </c>
    </row>
    <row r="412" spans="1:10" x14ac:dyDescent="0.35">
      <c r="A412" s="16">
        <v>42288</v>
      </c>
      <c r="B412" s="17">
        <v>15.13</v>
      </c>
      <c r="C412" s="18">
        <v>2033.11</v>
      </c>
      <c r="D412" s="19">
        <f t="shared" si="26"/>
        <v>2.8552005438477135E-2</v>
      </c>
      <c r="E412" s="19">
        <f t="shared" si="26"/>
        <v>9.0426772677416611E-3</v>
      </c>
      <c r="F412" s="36">
        <f t="shared" si="27"/>
        <v>1.0416666666666667E-6</v>
      </c>
      <c r="G412" s="24">
        <f t="shared" si="28"/>
        <v>2.8550963771810468E-2</v>
      </c>
      <c r="H412" s="21">
        <f t="shared" si="29"/>
        <v>9.0416356010749946E-3</v>
      </c>
      <c r="I412" s="17"/>
      <c r="J412" s="17">
        <v>5.0000000000000001E-3</v>
      </c>
    </row>
    <row r="413" spans="1:10" x14ac:dyDescent="0.35">
      <c r="A413" s="16">
        <v>42281</v>
      </c>
      <c r="B413" s="17">
        <v>14.71</v>
      </c>
      <c r="C413" s="18">
        <v>2014.89</v>
      </c>
      <c r="D413" s="19">
        <f t="shared" si="26"/>
        <v>-0.10848484848484841</v>
      </c>
      <c r="E413" s="19">
        <f t="shared" si="26"/>
        <v>3.2556780911774386E-2</v>
      </c>
      <c r="F413" s="36">
        <f t="shared" si="27"/>
        <v>1.6666666666666669E-6</v>
      </c>
      <c r="G413" s="24">
        <f t="shared" si="28"/>
        <v>-0.10848651515151507</v>
      </c>
      <c r="H413" s="21">
        <f t="shared" si="29"/>
        <v>3.2555114245107722E-2</v>
      </c>
      <c r="I413" s="17"/>
      <c r="J413" s="17">
        <v>8.0000000000000002E-3</v>
      </c>
    </row>
    <row r="414" spans="1:10" x14ac:dyDescent="0.35">
      <c r="A414" s="16">
        <v>42274</v>
      </c>
      <c r="B414" s="17">
        <v>16.5</v>
      </c>
      <c r="C414" s="18">
        <v>1951.36</v>
      </c>
      <c r="D414" s="19">
        <f t="shared" si="26"/>
        <v>-3.6777583187390439E-2</v>
      </c>
      <c r="E414" s="19">
        <f t="shared" si="26"/>
        <v>1.0365859972868652E-2</v>
      </c>
      <c r="F414" s="36">
        <f t="shared" si="27"/>
        <v>6.2500000000000005E-7</v>
      </c>
      <c r="G414" s="24">
        <f t="shared" si="28"/>
        <v>-3.6778208187390436E-2</v>
      </c>
      <c r="H414" s="21">
        <f t="shared" si="29"/>
        <v>1.0365234972868651E-2</v>
      </c>
      <c r="I414" s="17"/>
      <c r="J414" s="17">
        <v>3.0000000000000001E-3</v>
      </c>
    </row>
    <row r="415" spans="1:10" x14ac:dyDescent="0.35">
      <c r="A415" s="16">
        <v>42267</v>
      </c>
      <c r="B415" s="17">
        <v>17.13</v>
      </c>
      <c r="C415" s="18">
        <v>1931.34</v>
      </c>
      <c r="D415" s="19">
        <f t="shared" si="26"/>
        <v>-1.3816925734024266E-2</v>
      </c>
      <c r="E415" s="19">
        <f t="shared" si="26"/>
        <v>-1.363104753246891E-2</v>
      </c>
      <c r="F415" s="36">
        <f t="shared" si="27"/>
        <v>-2.708333333333333E-6</v>
      </c>
      <c r="G415" s="24">
        <f t="shared" si="28"/>
        <v>-1.3814217400690932E-2</v>
      </c>
      <c r="H415" s="21">
        <f t="shared" si="29"/>
        <v>-1.3628339199135576E-2</v>
      </c>
      <c r="I415" s="17"/>
      <c r="J415" s="17">
        <v>-1.2999999999999999E-2</v>
      </c>
    </row>
    <row r="416" spans="1:10" x14ac:dyDescent="0.35">
      <c r="A416" s="16">
        <v>42260</v>
      </c>
      <c r="B416" s="17">
        <v>17.37</v>
      </c>
      <c r="C416" s="18">
        <v>1958.03</v>
      </c>
      <c r="D416" s="19">
        <f t="shared" si="26"/>
        <v>4.1366906474820331E-2</v>
      </c>
      <c r="E416" s="19">
        <f t="shared" si="26"/>
        <v>-1.5399913311746616E-3</v>
      </c>
      <c r="F416" s="36">
        <f t="shared" si="27"/>
        <v>-1.6666666666666669E-6</v>
      </c>
      <c r="G416" s="24">
        <f t="shared" si="28"/>
        <v>4.1368573141486994E-2</v>
      </c>
      <c r="H416" s="21">
        <f t="shared" si="29"/>
        <v>-1.5383246645079948E-3</v>
      </c>
      <c r="I416" s="17"/>
      <c r="J416" s="17">
        <v>-8.0000000000000002E-3</v>
      </c>
    </row>
    <row r="417" spans="1:10" x14ac:dyDescent="0.35">
      <c r="A417" s="16">
        <v>42253</v>
      </c>
      <c r="B417" s="17">
        <v>16.68</v>
      </c>
      <c r="C417" s="18">
        <v>1961.05</v>
      </c>
      <c r="D417" s="19">
        <f t="shared" si="26"/>
        <v>3.4097954122752627E-2</v>
      </c>
      <c r="E417" s="19">
        <f t="shared" si="26"/>
        <v>2.0731618450775979E-2</v>
      </c>
      <c r="F417" s="36">
        <f t="shared" si="27"/>
        <v>6.458333333333333E-6</v>
      </c>
      <c r="G417" s="24">
        <f t="shared" si="28"/>
        <v>3.4091495789419293E-2</v>
      </c>
      <c r="H417" s="21">
        <f t="shared" si="29"/>
        <v>2.0725160117442645E-2</v>
      </c>
      <c r="I417" s="17"/>
      <c r="J417" s="17">
        <v>3.1E-2</v>
      </c>
    </row>
    <row r="418" spans="1:10" x14ac:dyDescent="0.35">
      <c r="A418" s="16">
        <v>42246</v>
      </c>
      <c r="B418" s="17">
        <v>16.13</v>
      </c>
      <c r="C418" s="18">
        <v>1921.22</v>
      </c>
      <c r="D418" s="19">
        <f t="shared" si="26"/>
        <v>-2.6554013277006683E-2</v>
      </c>
      <c r="E418" s="19">
        <f t="shared" si="26"/>
        <v>-3.4014289521185348E-2</v>
      </c>
      <c r="F418" s="36">
        <f t="shared" si="27"/>
        <v>7.4999999999999993E-6</v>
      </c>
      <c r="G418" s="24">
        <f t="shared" si="28"/>
        <v>-2.6561513277006683E-2</v>
      </c>
      <c r="H418" s="21">
        <f t="shared" si="29"/>
        <v>-3.4021789521185349E-2</v>
      </c>
      <c r="I418" s="17"/>
      <c r="J418" s="17">
        <v>3.5999999999999997E-2</v>
      </c>
    </row>
    <row r="419" spans="1:10" x14ac:dyDescent="0.35">
      <c r="A419" s="16">
        <v>42239</v>
      </c>
      <c r="B419" s="17">
        <v>16.57</v>
      </c>
      <c r="C419" s="18">
        <v>1988.87</v>
      </c>
      <c r="D419" s="19">
        <f t="shared" si="26"/>
        <v>7.7373211963589039E-2</v>
      </c>
      <c r="E419" s="19">
        <f t="shared" si="26"/>
        <v>9.1227820933688086E-3</v>
      </c>
      <c r="F419" s="36">
        <f t="shared" si="27"/>
        <v>1.2083333333333333E-5</v>
      </c>
      <c r="G419" s="24">
        <f t="shared" si="28"/>
        <v>7.736112863025571E-2</v>
      </c>
      <c r="H419" s="21">
        <f t="shared" si="29"/>
        <v>9.1106987600354759E-3</v>
      </c>
      <c r="I419" s="17"/>
      <c r="J419" s="17">
        <v>5.8000000000000003E-2</v>
      </c>
    </row>
    <row r="420" spans="1:10" x14ac:dyDescent="0.35">
      <c r="A420" s="16">
        <v>42232</v>
      </c>
      <c r="B420" s="17">
        <v>15.38</v>
      </c>
      <c r="C420" s="18">
        <v>1970.89</v>
      </c>
      <c r="D420" s="19">
        <f t="shared" si="26"/>
        <v>-5.120296113510181E-2</v>
      </c>
      <c r="E420" s="19">
        <f t="shared" si="26"/>
        <v>-5.7684768161259115E-2</v>
      </c>
      <c r="F420" s="36">
        <f t="shared" si="27"/>
        <v>6.458333333333333E-6</v>
      </c>
      <c r="G420" s="24">
        <f t="shared" si="28"/>
        <v>-5.1209419468435144E-2</v>
      </c>
      <c r="H420" s="21">
        <f t="shared" si="29"/>
        <v>-5.7691226494592449E-2</v>
      </c>
      <c r="I420" s="17"/>
      <c r="J420" s="17">
        <v>3.1E-2</v>
      </c>
    </row>
    <row r="421" spans="1:10" x14ac:dyDescent="0.35">
      <c r="A421" s="16">
        <v>42225</v>
      </c>
      <c r="B421" s="17">
        <v>16.21</v>
      </c>
      <c r="C421" s="18">
        <v>2091.54</v>
      </c>
      <c r="D421" s="19">
        <f t="shared" si="26"/>
        <v>2.4737167594310883E-3</v>
      </c>
      <c r="E421" s="19">
        <f t="shared" si="26"/>
        <v>6.7242018319477737E-3</v>
      </c>
      <c r="F421" s="36">
        <f t="shared" si="27"/>
        <v>1.9166666666666667E-5</v>
      </c>
      <c r="G421" s="24">
        <f t="shared" si="28"/>
        <v>2.4545500927644218E-3</v>
      </c>
      <c r="H421" s="21">
        <f t="shared" si="29"/>
        <v>6.7050351652811072E-3</v>
      </c>
      <c r="I421" s="17"/>
      <c r="J421" s="17">
        <v>9.1999999999999998E-2</v>
      </c>
    </row>
    <row r="422" spans="1:10" x14ac:dyDescent="0.35">
      <c r="A422" s="16">
        <v>42218</v>
      </c>
      <c r="B422" s="17">
        <v>16.170000000000002</v>
      </c>
      <c r="C422" s="18">
        <v>2077.5700000000002</v>
      </c>
      <c r="D422" s="19">
        <f t="shared" si="26"/>
        <v>-8.8500563697857748E-2</v>
      </c>
      <c r="E422" s="19">
        <f t="shared" si="26"/>
        <v>-1.2486691003118056E-2</v>
      </c>
      <c r="F422" s="36">
        <f t="shared" si="27"/>
        <v>1.375E-5</v>
      </c>
      <c r="G422" s="24">
        <f t="shared" si="28"/>
        <v>-8.8514313697857755E-2</v>
      </c>
      <c r="H422" s="21">
        <f t="shared" si="29"/>
        <v>-1.2500441003118055E-2</v>
      </c>
      <c r="I422" s="17"/>
      <c r="J422" s="17">
        <v>6.6000000000000003E-2</v>
      </c>
    </row>
    <row r="423" spans="1:10" x14ac:dyDescent="0.35">
      <c r="A423" s="16">
        <v>42211</v>
      </c>
      <c r="B423" s="17">
        <v>17.739999999999998</v>
      </c>
      <c r="C423" s="18">
        <v>2103.84</v>
      </c>
      <c r="D423" s="19">
        <f t="shared" si="26"/>
        <v>2.8264556246464512E-3</v>
      </c>
      <c r="E423" s="19">
        <f t="shared" si="26"/>
        <v>1.1631764960450042E-2</v>
      </c>
      <c r="F423" s="36">
        <f t="shared" si="27"/>
        <v>1.3333333333333335E-5</v>
      </c>
      <c r="G423" s="24">
        <f t="shared" si="28"/>
        <v>2.8131222913131177E-3</v>
      </c>
      <c r="H423" s="21">
        <f t="shared" si="29"/>
        <v>1.1618431627116708E-2</v>
      </c>
      <c r="I423" s="17"/>
      <c r="J423" s="17">
        <v>6.4000000000000001E-2</v>
      </c>
    </row>
    <row r="424" spans="1:10" x14ac:dyDescent="0.35">
      <c r="A424" s="16">
        <v>42204</v>
      </c>
      <c r="B424" s="17">
        <v>17.690000000000001</v>
      </c>
      <c r="C424" s="18">
        <v>2079.65</v>
      </c>
      <c r="D424" s="19">
        <f t="shared" si="26"/>
        <v>-3.3861277990169136E-2</v>
      </c>
      <c r="E424" s="19">
        <f t="shared" si="26"/>
        <v>-2.2095888349697113E-2</v>
      </c>
      <c r="F424" s="36">
        <f t="shared" si="27"/>
        <v>7.9166666666666665E-6</v>
      </c>
      <c r="G424" s="24">
        <f t="shared" si="28"/>
        <v>-3.3869194656835806E-2</v>
      </c>
      <c r="H424" s="21">
        <f t="shared" si="29"/>
        <v>-2.2103805016363779E-2</v>
      </c>
      <c r="I424" s="17"/>
      <c r="J424" s="17">
        <v>3.7999999999999999E-2</v>
      </c>
    </row>
    <row r="425" spans="1:10" x14ac:dyDescent="0.35">
      <c r="A425" s="16">
        <v>42197</v>
      </c>
      <c r="B425" s="17">
        <v>18.309999999999999</v>
      </c>
      <c r="C425" s="18">
        <v>2126.64</v>
      </c>
      <c r="D425" s="19">
        <f t="shared" si="26"/>
        <v>5.9606481481481399E-2</v>
      </c>
      <c r="E425" s="19">
        <f t="shared" si="26"/>
        <v>2.4087218653388698E-2</v>
      </c>
      <c r="F425" s="36">
        <f t="shared" si="27"/>
        <v>4.1666666666666669E-6</v>
      </c>
      <c r="G425" s="24">
        <f t="shared" si="28"/>
        <v>5.9602314814814733E-2</v>
      </c>
      <c r="H425" s="21">
        <f t="shared" si="29"/>
        <v>2.4083051986722032E-2</v>
      </c>
      <c r="I425" s="17"/>
      <c r="J425" s="17">
        <v>0.02</v>
      </c>
    </row>
    <row r="426" spans="1:10" x14ac:dyDescent="0.35">
      <c r="A426" s="16">
        <v>42190</v>
      </c>
      <c r="B426" s="17">
        <v>17.28</v>
      </c>
      <c r="C426" s="18">
        <v>2076.62</v>
      </c>
      <c r="D426" s="19">
        <f t="shared" si="26"/>
        <v>-7.4450990894483149E-2</v>
      </c>
      <c r="E426" s="19">
        <f t="shared" si="26"/>
        <v>-7.7042344398647877E-5</v>
      </c>
      <c r="F426" s="36">
        <f t="shared" si="27"/>
        <v>3.1249999999999997E-6</v>
      </c>
      <c r="G426" s="24">
        <f t="shared" si="28"/>
        <v>-7.4454115894483155E-2</v>
      </c>
      <c r="H426" s="21">
        <f t="shared" si="29"/>
        <v>-8.0167344398647872E-5</v>
      </c>
      <c r="I426" s="17"/>
      <c r="J426" s="17">
        <v>1.4999999999999999E-2</v>
      </c>
    </row>
    <row r="427" spans="1:10" x14ac:dyDescent="0.35">
      <c r="A427" s="16">
        <v>42183</v>
      </c>
      <c r="B427" s="17">
        <v>18.670000000000002</v>
      </c>
      <c r="C427" s="18">
        <v>2076.7800000000002</v>
      </c>
      <c r="D427" s="19">
        <f t="shared" si="26"/>
        <v>4.8287478944413431E-2</v>
      </c>
      <c r="E427" s="19">
        <f t="shared" si="26"/>
        <v>-1.1758323855930564E-2</v>
      </c>
      <c r="F427" s="36">
        <f t="shared" si="27"/>
        <v>1.6666666666666669E-6</v>
      </c>
      <c r="G427" s="24">
        <f t="shared" si="28"/>
        <v>4.8285812277746767E-2</v>
      </c>
      <c r="H427" s="21">
        <f t="shared" si="29"/>
        <v>-1.1759990522597231E-2</v>
      </c>
      <c r="I427" s="17"/>
      <c r="J427" s="17">
        <v>8.0000000000000002E-3</v>
      </c>
    </row>
    <row r="428" spans="1:10" x14ac:dyDescent="0.35">
      <c r="A428" s="16">
        <v>42176</v>
      </c>
      <c r="B428" s="17">
        <v>17.809999999999999</v>
      </c>
      <c r="C428" s="18">
        <v>2101.4899999999998</v>
      </c>
      <c r="D428" s="19">
        <f t="shared" si="26"/>
        <v>1.7714285714285571E-2</v>
      </c>
      <c r="E428" s="19">
        <f t="shared" si="26"/>
        <v>-4.0284551111616773E-3</v>
      </c>
      <c r="F428" s="36">
        <f t="shared" si="27"/>
        <v>1.0416666666666667E-6</v>
      </c>
      <c r="G428" s="24">
        <f t="shared" si="28"/>
        <v>1.7713244047618905E-2</v>
      </c>
      <c r="H428" s="21">
        <f t="shared" si="29"/>
        <v>-4.0294967778283439E-3</v>
      </c>
      <c r="I428" s="17"/>
      <c r="J428" s="17">
        <v>5.0000000000000001E-3</v>
      </c>
    </row>
    <row r="429" spans="1:10" x14ac:dyDescent="0.35">
      <c r="A429" s="16">
        <v>42169</v>
      </c>
      <c r="B429" s="17">
        <v>17.5</v>
      </c>
      <c r="C429" s="18">
        <v>2109.9899999999998</v>
      </c>
      <c r="D429" s="19">
        <f t="shared" si="26"/>
        <v>4.7277079593057936E-2</v>
      </c>
      <c r="E429" s="19">
        <f t="shared" si="26"/>
        <v>7.5831737587803705E-3</v>
      </c>
      <c r="F429" s="36">
        <f t="shared" si="27"/>
        <v>1.6666666666666669E-6</v>
      </c>
      <c r="G429" s="24">
        <f t="shared" si="28"/>
        <v>4.7275412926391272E-2</v>
      </c>
      <c r="H429" s="21">
        <f t="shared" si="29"/>
        <v>7.5815070921137042E-3</v>
      </c>
      <c r="I429" s="17"/>
      <c r="J429" s="17">
        <v>8.0000000000000002E-3</v>
      </c>
    </row>
    <row r="430" spans="1:10" x14ac:dyDescent="0.35">
      <c r="A430" s="16">
        <v>42162</v>
      </c>
      <c r="B430" s="17">
        <v>16.71</v>
      </c>
      <c r="C430" s="18">
        <v>2094.11</v>
      </c>
      <c r="D430" s="19">
        <f t="shared" si="26"/>
        <v>6.0204695966286081E-3</v>
      </c>
      <c r="E430" s="19">
        <f t="shared" si="26"/>
        <v>6.1161202773285517E-4</v>
      </c>
      <c r="F430" s="36">
        <f t="shared" si="27"/>
        <v>2.0833333333333334E-6</v>
      </c>
      <c r="G430" s="24">
        <f t="shared" si="28"/>
        <v>6.018386263295275E-3</v>
      </c>
      <c r="H430" s="21">
        <f t="shared" si="29"/>
        <v>6.0952869439952185E-4</v>
      </c>
      <c r="I430" s="17"/>
      <c r="J430" s="17">
        <v>0.01</v>
      </c>
    </row>
    <row r="431" spans="1:10" x14ac:dyDescent="0.35">
      <c r="A431" s="16">
        <v>42155</v>
      </c>
      <c r="B431" s="17">
        <v>16.61</v>
      </c>
      <c r="C431" s="18">
        <v>2092.83</v>
      </c>
      <c r="D431" s="19">
        <f t="shared" si="26"/>
        <v>-6.5789473684210176E-3</v>
      </c>
      <c r="E431" s="19">
        <f t="shared" si="26"/>
        <v>-6.90902016238093E-3</v>
      </c>
      <c r="F431" s="36">
        <f t="shared" si="27"/>
        <v>3.7499999999999997E-6</v>
      </c>
      <c r="G431" s="24">
        <f t="shared" si="28"/>
        <v>-6.5826973684210179E-3</v>
      </c>
      <c r="H431" s="21">
        <f t="shared" si="29"/>
        <v>-6.9127701623809303E-3</v>
      </c>
      <c r="I431" s="17"/>
      <c r="J431" s="17">
        <v>1.7999999999999999E-2</v>
      </c>
    </row>
    <row r="432" spans="1:10" x14ac:dyDescent="0.35">
      <c r="A432" s="16">
        <v>42148</v>
      </c>
      <c r="B432" s="17">
        <v>16.72</v>
      </c>
      <c r="C432" s="18">
        <v>2107.39</v>
      </c>
      <c r="D432" s="19">
        <f t="shared" si="26"/>
        <v>1.2106537530266248E-2</v>
      </c>
      <c r="E432" s="19">
        <f t="shared" si="26"/>
        <v>-8.7815019331534128E-3</v>
      </c>
      <c r="F432" s="36">
        <f t="shared" si="27"/>
        <v>6.2500000000000005E-7</v>
      </c>
      <c r="G432" s="24">
        <f t="shared" si="28"/>
        <v>1.2105912530266248E-2</v>
      </c>
      <c r="H432" s="21">
        <f t="shared" si="29"/>
        <v>-8.7821269331534134E-3</v>
      </c>
      <c r="I432" s="17"/>
      <c r="J432" s="17">
        <v>3.0000000000000001E-3</v>
      </c>
    </row>
    <row r="433" spans="1:10" x14ac:dyDescent="0.35">
      <c r="A433" s="16">
        <v>42141</v>
      </c>
      <c r="B433" s="17">
        <v>16.52</v>
      </c>
      <c r="C433" s="18">
        <v>2126.06</v>
      </c>
      <c r="D433" s="19">
        <f t="shared" si="26"/>
        <v>-4.2194092827004814E-3</v>
      </c>
      <c r="E433" s="19">
        <f t="shared" si="26"/>
        <v>1.5687346011974412E-3</v>
      </c>
      <c r="F433" s="36">
        <f t="shared" si="27"/>
        <v>4.1666666666666669E-6</v>
      </c>
      <c r="G433" s="24">
        <f t="shared" si="28"/>
        <v>-4.2235759493671485E-3</v>
      </c>
      <c r="H433" s="21">
        <f t="shared" si="29"/>
        <v>1.5645679345307746E-3</v>
      </c>
      <c r="I433" s="17"/>
      <c r="J433" s="17">
        <v>0.02</v>
      </c>
    </row>
    <row r="434" spans="1:10" x14ac:dyDescent="0.35">
      <c r="A434" s="16">
        <v>42134</v>
      </c>
      <c r="B434" s="17">
        <v>16.59</v>
      </c>
      <c r="C434" s="18">
        <v>2122.73</v>
      </c>
      <c r="D434" s="19">
        <f t="shared" si="26"/>
        <v>5.1997463538363986E-2</v>
      </c>
      <c r="E434" s="19">
        <f t="shared" si="26"/>
        <v>3.1331222532016145E-3</v>
      </c>
      <c r="F434" s="36">
        <f t="shared" si="27"/>
        <v>3.1249999999999997E-6</v>
      </c>
      <c r="G434" s="24">
        <f t="shared" si="28"/>
        <v>5.1994338538363986E-2</v>
      </c>
      <c r="H434" s="21">
        <f t="shared" si="29"/>
        <v>3.1299972532016144E-3</v>
      </c>
      <c r="I434" s="17"/>
      <c r="J434" s="17">
        <v>1.4999999999999999E-2</v>
      </c>
    </row>
    <row r="435" spans="1:10" x14ac:dyDescent="0.35">
      <c r="A435" s="16">
        <v>42127</v>
      </c>
      <c r="B435" s="17">
        <v>15.77</v>
      </c>
      <c r="C435" s="18">
        <v>2116.1</v>
      </c>
      <c r="D435" s="19">
        <f t="shared" si="26"/>
        <v>4.6449900464498928E-2</v>
      </c>
      <c r="E435" s="19">
        <f t="shared" si="26"/>
        <v>3.7044239644450361E-3</v>
      </c>
      <c r="F435" s="36">
        <f t="shared" si="27"/>
        <v>1.6666666666666669E-6</v>
      </c>
      <c r="G435" s="24">
        <f t="shared" si="28"/>
        <v>4.6448233797832264E-2</v>
      </c>
      <c r="H435" s="21">
        <f t="shared" si="29"/>
        <v>3.7027572977783693E-3</v>
      </c>
      <c r="I435" s="17"/>
      <c r="J435" s="17">
        <v>8.0000000000000002E-3</v>
      </c>
    </row>
    <row r="436" spans="1:10" x14ac:dyDescent="0.35">
      <c r="A436" s="16">
        <v>42120</v>
      </c>
      <c r="B436" s="17">
        <v>15.07</v>
      </c>
      <c r="C436" s="18">
        <v>2108.29</v>
      </c>
      <c r="D436" s="19">
        <f t="shared" si="26"/>
        <v>3.5027472527472403E-2</v>
      </c>
      <c r="E436" s="19">
        <f t="shared" si="26"/>
        <v>-4.4387988799116096E-3</v>
      </c>
      <c r="F436" s="36">
        <f t="shared" si="27"/>
        <v>1.6666666666666669E-6</v>
      </c>
      <c r="G436" s="24">
        <f t="shared" si="28"/>
        <v>3.5025805860805739E-2</v>
      </c>
      <c r="H436" s="21">
        <f t="shared" si="29"/>
        <v>-4.4404655465782759E-3</v>
      </c>
      <c r="I436" s="17"/>
      <c r="J436" s="17">
        <v>8.0000000000000002E-3</v>
      </c>
    </row>
    <row r="437" spans="1:10" x14ac:dyDescent="0.35">
      <c r="A437" s="16">
        <v>42113</v>
      </c>
      <c r="B437" s="17">
        <v>14.56</v>
      </c>
      <c r="C437" s="18">
        <v>2117.69</v>
      </c>
      <c r="D437" s="19">
        <f t="shared" si="26"/>
        <v>5.5837563451776706E-2</v>
      </c>
      <c r="E437" s="19">
        <f t="shared" si="26"/>
        <v>1.7542932374902787E-2</v>
      </c>
      <c r="F437" s="36">
        <f t="shared" si="27"/>
        <v>4.1666666666666669E-6</v>
      </c>
      <c r="G437" s="24">
        <f t="shared" si="28"/>
        <v>5.583339678511004E-2</v>
      </c>
      <c r="H437" s="21">
        <f t="shared" si="29"/>
        <v>1.753876570823612E-2</v>
      </c>
      <c r="I437" s="17"/>
      <c r="J437" s="17">
        <v>0.02</v>
      </c>
    </row>
    <row r="438" spans="1:10" x14ac:dyDescent="0.35">
      <c r="A438" s="16">
        <v>42106</v>
      </c>
      <c r="B438" s="17">
        <v>13.79</v>
      </c>
      <c r="C438" s="18">
        <v>2081.1799999999998</v>
      </c>
      <c r="D438" s="19">
        <f t="shared" si="26"/>
        <v>-1.9203413940256153E-2</v>
      </c>
      <c r="E438" s="19">
        <f t="shared" si="26"/>
        <v>-9.9331132317822535E-3</v>
      </c>
      <c r="F438" s="36">
        <f t="shared" si="27"/>
        <v>3.7499999999999997E-6</v>
      </c>
      <c r="G438" s="24">
        <f t="shared" si="28"/>
        <v>-1.9207163940256154E-2</v>
      </c>
      <c r="H438" s="21">
        <f t="shared" si="29"/>
        <v>-9.9368632317822538E-3</v>
      </c>
      <c r="I438" s="17"/>
      <c r="J438" s="17">
        <v>1.7999999999999999E-2</v>
      </c>
    </row>
    <row r="439" spans="1:10" x14ac:dyDescent="0.35">
      <c r="A439" s="16">
        <v>42099</v>
      </c>
      <c r="B439" s="17">
        <v>14.06</v>
      </c>
      <c r="C439" s="18">
        <v>2102.06</v>
      </c>
      <c r="D439" s="19">
        <f t="shared" si="26"/>
        <v>0.10447761194029859</v>
      </c>
      <c r="E439" s="19">
        <f t="shared" si="26"/>
        <v>1.6981460695901118E-2</v>
      </c>
      <c r="F439" s="36">
        <f t="shared" si="27"/>
        <v>4.1666666666666669E-6</v>
      </c>
      <c r="G439" s="24">
        <f t="shared" si="28"/>
        <v>0.10447344527363192</v>
      </c>
      <c r="H439" s="21">
        <f t="shared" si="29"/>
        <v>1.6977294029234452E-2</v>
      </c>
      <c r="I439" s="17"/>
      <c r="J439" s="17">
        <v>0.02</v>
      </c>
    </row>
    <row r="440" spans="1:10" x14ac:dyDescent="0.35">
      <c r="A440" s="16">
        <v>42092</v>
      </c>
      <c r="B440" s="17">
        <v>12.73</v>
      </c>
      <c r="C440" s="18">
        <v>2066.96</v>
      </c>
      <c r="D440" s="19">
        <f t="shared" si="26"/>
        <v>3.2441200324412112E-2</v>
      </c>
      <c r="E440" s="19">
        <f t="shared" si="26"/>
        <v>2.882068102201929E-3</v>
      </c>
      <c r="F440" s="36">
        <f t="shared" si="27"/>
        <v>2.708333333333333E-6</v>
      </c>
      <c r="G440" s="24">
        <f t="shared" si="28"/>
        <v>3.2438491991078781E-2</v>
      </c>
      <c r="H440" s="21">
        <f t="shared" si="29"/>
        <v>2.8793597688685957E-3</v>
      </c>
      <c r="I440" s="17"/>
      <c r="J440" s="17">
        <v>1.2999999999999999E-2</v>
      </c>
    </row>
    <row r="441" spans="1:10" x14ac:dyDescent="0.35">
      <c r="A441" s="16">
        <v>42085</v>
      </c>
      <c r="B441" s="17">
        <v>12.33</v>
      </c>
      <c r="C441" s="18">
        <v>2061.02</v>
      </c>
      <c r="D441" s="19">
        <f t="shared" si="26"/>
        <v>-6.6616199848599567E-2</v>
      </c>
      <c r="E441" s="19">
        <f t="shared" si="26"/>
        <v>-2.2332906408614406E-2</v>
      </c>
      <c r="F441" s="36">
        <f t="shared" si="27"/>
        <v>7.9166666666666665E-6</v>
      </c>
      <c r="G441" s="24">
        <f t="shared" si="28"/>
        <v>-6.662411651526623E-2</v>
      </c>
      <c r="H441" s="21">
        <f t="shared" si="29"/>
        <v>-2.2340823075281072E-2</v>
      </c>
      <c r="I441" s="17"/>
      <c r="J441" s="17">
        <v>3.7999999999999999E-2</v>
      </c>
    </row>
    <row r="442" spans="1:10" x14ac:dyDescent="0.35">
      <c r="A442" s="16">
        <v>42078</v>
      </c>
      <c r="B442" s="17">
        <v>13.21</v>
      </c>
      <c r="C442" s="18">
        <v>2108.1</v>
      </c>
      <c r="D442" s="19">
        <f t="shared" si="26"/>
        <v>5.0079491255961894E-2</v>
      </c>
      <c r="E442" s="19">
        <f t="shared" si="26"/>
        <v>2.6638745495276117E-2</v>
      </c>
      <c r="F442" s="36">
        <f t="shared" si="27"/>
        <v>1.6666666666666669E-6</v>
      </c>
      <c r="G442" s="24">
        <f t="shared" si="28"/>
        <v>5.0077824589295231E-2</v>
      </c>
      <c r="H442" s="21">
        <f t="shared" si="29"/>
        <v>2.663707882860945E-2</v>
      </c>
      <c r="I442" s="17"/>
      <c r="J442" s="17">
        <v>8.0000000000000002E-3</v>
      </c>
    </row>
    <row r="443" spans="1:10" x14ac:dyDescent="0.35">
      <c r="A443" s="16">
        <v>42071</v>
      </c>
      <c r="B443" s="17">
        <v>12.58</v>
      </c>
      <c r="C443" s="18">
        <v>2053.4</v>
      </c>
      <c r="D443" s="19">
        <f t="shared" si="26"/>
        <v>-2.706883217324052E-2</v>
      </c>
      <c r="E443" s="19">
        <f t="shared" si="26"/>
        <v>-8.6227706806485394E-3</v>
      </c>
      <c r="F443" s="36">
        <f t="shared" si="27"/>
        <v>5.833333333333334E-6</v>
      </c>
      <c r="G443" s="24">
        <f t="shared" si="28"/>
        <v>-2.7074665506573854E-2</v>
      </c>
      <c r="H443" s="21">
        <f t="shared" si="29"/>
        <v>-8.6286040139818727E-3</v>
      </c>
      <c r="I443" s="17"/>
      <c r="J443" s="17">
        <v>2.8000000000000001E-2</v>
      </c>
    </row>
    <row r="444" spans="1:10" x14ac:dyDescent="0.35">
      <c r="A444" s="16">
        <v>42064</v>
      </c>
      <c r="B444" s="17">
        <v>12.93</v>
      </c>
      <c r="C444" s="18">
        <v>2071.2600000000002</v>
      </c>
      <c r="D444" s="19">
        <f t="shared" si="26"/>
        <v>-4.6460176991150459E-2</v>
      </c>
      <c r="E444" s="19">
        <f t="shared" si="26"/>
        <v>-1.5794725588025527E-2</v>
      </c>
      <c r="F444" s="36">
        <f t="shared" si="27"/>
        <v>2.708333333333333E-6</v>
      </c>
      <c r="G444" s="24">
        <f t="shared" si="28"/>
        <v>-4.6462885324483789E-2</v>
      </c>
      <c r="H444" s="21">
        <f t="shared" si="29"/>
        <v>-1.579743392135886E-2</v>
      </c>
      <c r="I444" s="17"/>
      <c r="J444" s="17">
        <v>1.2999999999999999E-2</v>
      </c>
    </row>
    <row r="445" spans="1:10" x14ac:dyDescent="0.35">
      <c r="A445" s="16">
        <v>42057</v>
      </c>
      <c r="B445" s="17">
        <v>13.56</v>
      </c>
      <c r="C445" s="18">
        <v>2104.5</v>
      </c>
      <c r="D445" s="19">
        <f t="shared" si="26"/>
        <v>-6.2888735314443722E-2</v>
      </c>
      <c r="E445" s="19">
        <f t="shared" si="26"/>
        <v>-2.7484243946359621E-3</v>
      </c>
      <c r="F445" s="36">
        <f t="shared" si="27"/>
        <v>3.1249999999999997E-6</v>
      </c>
      <c r="G445" s="24">
        <f t="shared" si="28"/>
        <v>-6.2891860314443729E-2</v>
      </c>
      <c r="H445" s="21">
        <f t="shared" si="29"/>
        <v>-2.7515493946359622E-3</v>
      </c>
      <c r="I445" s="17"/>
      <c r="J445" s="17">
        <v>1.4999999999999999E-2</v>
      </c>
    </row>
    <row r="446" spans="1:10" x14ac:dyDescent="0.35">
      <c r="A446" s="16">
        <v>42050</v>
      </c>
      <c r="B446" s="17">
        <v>14.47</v>
      </c>
      <c r="C446" s="18">
        <v>2110.3000000000002</v>
      </c>
      <c r="D446" s="19">
        <f t="shared" si="26"/>
        <v>6.5537555228276867E-2</v>
      </c>
      <c r="E446" s="19">
        <f t="shared" si="26"/>
        <v>6.3471928812250944E-3</v>
      </c>
      <c r="F446" s="36">
        <f t="shared" si="27"/>
        <v>3.1249999999999997E-6</v>
      </c>
      <c r="G446" s="24">
        <f t="shared" si="28"/>
        <v>6.553443022827686E-2</v>
      </c>
      <c r="H446" s="21">
        <f t="shared" si="29"/>
        <v>6.3440678812250947E-3</v>
      </c>
      <c r="I446" s="17"/>
      <c r="J446" s="17">
        <v>1.4999999999999999E-2</v>
      </c>
    </row>
    <row r="447" spans="1:10" x14ac:dyDescent="0.35">
      <c r="A447" s="16">
        <v>42043</v>
      </c>
      <c r="B447" s="17">
        <v>13.58</v>
      </c>
      <c r="C447" s="18">
        <v>2096.9899999999998</v>
      </c>
      <c r="D447" s="19">
        <f t="shared" si="26"/>
        <v>-6.2801932367149815E-2</v>
      </c>
      <c r="E447" s="19">
        <f t="shared" si="26"/>
        <v>2.0199759665672667E-2</v>
      </c>
      <c r="F447" s="36">
        <f t="shared" si="27"/>
        <v>2.0833333333333334E-6</v>
      </c>
      <c r="G447" s="24">
        <f t="shared" si="28"/>
        <v>-6.2804015700483148E-2</v>
      </c>
      <c r="H447" s="21">
        <f t="shared" si="29"/>
        <v>2.0197676332339334E-2</v>
      </c>
      <c r="I447" s="17"/>
      <c r="J447" s="17">
        <v>0.01</v>
      </c>
    </row>
    <row r="448" spans="1:10" x14ac:dyDescent="0.35">
      <c r="A448" s="16">
        <v>42036</v>
      </c>
      <c r="B448" s="17">
        <v>14.49</v>
      </c>
      <c r="C448" s="18">
        <v>2055.4699999999998</v>
      </c>
      <c r="D448" s="19">
        <f t="shared" si="26"/>
        <v>6.7796610169491567E-2</v>
      </c>
      <c r="E448" s="19">
        <f t="shared" si="26"/>
        <v>3.0315941433290305E-2</v>
      </c>
      <c r="F448" s="36">
        <f t="shared" si="27"/>
        <v>4.7916666666666668E-6</v>
      </c>
      <c r="G448" s="24">
        <f t="shared" si="28"/>
        <v>6.7791818502824897E-2</v>
      </c>
      <c r="H448" s="21">
        <f t="shared" si="29"/>
        <v>3.0311149766623639E-2</v>
      </c>
      <c r="I448" s="17"/>
      <c r="J448" s="17">
        <v>2.3E-2</v>
      </c>
    </row>
    <row r="449" spans="1:10" x14ac:dyDescent="0.35">
      <c r="A449" s="16">
        <v>42029</v>
      </c>
      <c r="B449" s="17">
        <v>13.57</v>
      </c>
      <c r="C449" s="18">
        <v>1994.99</v>
      </c>
      <c r="D449" s="19">
        <f t="shared" si="26"/>
        <v>1.1177347242921076E-2</v>
      </c>
      <c r="E449" s="19">
        <f t="shared" si="26"/>
        <v>-2.7697361366981532E-2</v>
      </c>
      <c r="F449" s="36">
        <f t="shared" si="27"/>
        <v>2.708333333333333E-6</v>
      </c>
      <c r="G449" s="24">
        <f t="shared" si="28"/>
        <v>1.1174638909587743E-2</v>
      </c>
      <c r="H449" s="21">
        <f t="shared" si="29"/>
        <v>-2.7700069700314866E-2</v>
      </c>
      <c r="I449" s="17"/>
      <c r="J449" s="17">
        <v>1.2999999999999999E-2</v>
      </c>
    </row>
    <row r="450" spans="1:10" x14ac:dyDescent="0.35">
      <c r="A450" s="16">
        <v>42022</v>
      </c>
      <c r="B450" s="17">
        <v>13.42</v>
      </c>
      <c r="C450" s="18">
        <v>2051.8200000000002</v>
      </c>
      <c r="D450" s="19">
        <f t="shared" si="26"/>
        <v>4.2735042735042805E-2</v>
      </c>
      <c r="E450" s="19">
        <f t="shared" si="26"/>
        <v>1.6044210713967333E-2</v>
      </c>
      <c r="F450" s="36">
        <f t="shared" si="27"/>
        <v>3.7499999999999997E-6</v>
      </c>
      <c r="G450" s="24">
        <f t="shared" si="28"/>
        <v>4.2731292735042808E-2</v>
      </c>
      <c r="H450" s="21">
        <f t="shared" si="29"/>
        <v>1.6040460713967333E-2</v>
      </c>
      <c r="I450" s="17"/>
      <c r="J450" s="17">
        <v>1.7999999999999999E-2</v>
      </c>
    </row>
    <row r="451" spans="1:10" x14ac:dyDescent="0.35">
      <c r="A451" s="16">
        <v>42015</v>
      </c>
      <c r="B451" s="17">
        <v>12.87</v>
      </c>
      <c r="C451" s="18">
        <v>2019.42</v>
      </c>
      <c r="D451" s="19">
        <f t="shared" ref="D451:E514" si="30">B451/B452-1</f>
        <v>-6.6037735849056589E-2</v>
      </c>
      <c r="E451" s="19">
        <f t="shared" si="30"/>
        <v>-1.2416801561025204E-2</v>
      </c>
      <c r="F451" s="36">
        <f t="shared" ref="F451:F514" si="31">J451/100/12/4</f>
        <v>5.2083333333333332E-6</v>
      </c>
      <c r="G451" s="24">
        <f t="shared" ref="G451:G514" si="32">D451-F451</f>
        <v>-6.6042944182389929E-2</v>
      </c>
      <c r="H451" s="21">
        <f t="shared" ref="H451:H514" si="33">E451-F451</f>
        <v>-1.2422009894358536E-2</v>
      </c>
      <c r="I451" s="17"/>
      <c r="J451" s="17">
        <v>2.5000000000000001E-2</v>
      </c>
    </row>
    <row r="452" spans="1:10" x14ac:dyDescent="0.35">
      <c r="A452" s="16">
        <v>42008</v>
      </c>
      <c r="B452" s="17">
        <v>13.78</v>
      </c>
      <c r="C452" s="18">
        <v>2044.81</v>
      </c>
      <c r="D452" s="19">
        <f t="shared" si="30"/>
        <v>-5.7455540355677126E-2</v>
      </c>
      <c r="E452" s="19">
        <f t="shared" si="30"/>
        <v>-6.5056845787581086E-3</v>
      </c>
      <c r="F452" s="36">
        <f t="shared" si="31"/>
        <v>4.1666666666666669E-6</v>
      </c>
      <c r="G452" s="24">
        <f t="shared" si="32"/>
        <v>-5.7459707022343792E-2</v>
      </c>
      <c r="H452" s="21">
        <f t="shared" si="33"/>
        <v>-6.5098512454247756E-3</v>
      </c>
      <c r="I452" s="17"/>
      <c r="J452" s="17">
        <v>0.02</v>
      </c>
    </row>
    <row r="453" spans="1:10" x14ac:dyDescent="0.35">
      <c r="A453" s="16">
        <v>42001</v>
      </c>
      <c r="B453" s="17">
        <v>14.62</v>
      </c>
      <c r="C453" s="18">
        <v>2058.1999999999998</v>
      </c>
      <c r="D453" s="19">
        <f t="shared" si="30"/>
        <v>-3.7524687294272607E-2</v>
      </c>
      <c r="E453" s="19">
        <f t="shared" si="30"/>
        <v>-1.4635407440742765E-2</v>
      </c>
      <c r="F453" s="36">
        <f t="shared" si="31"/>
        <v>4.1666666666666669E-6</v>
      </c>
      <c r="G453" s="24">
        <f t="shared" si="32"/>
        <v>-3.7528853960939274E-2</v>
      </c>
      <c r="H453" s="21">
        <f t="shared" si="33"/>
        <v>-1.4639574107409431E-2</v>
      </c>
      <c r="I453" s="17"/>
      <c r="J453" s="17">
        <v>0.02</v>
      </c>
    </row>
    <row r="454" spans="1:10" x14ac:dyDescent="0.35">
      <c r="A454" s="16">
        <v>41994</v>
      </c>
      <c r="B454" s="17">
        <v>15.19</v>
      </c>
      <c r="C454" s="18">
        <v>2088.77</v>
      </c>
      <c r="D454" s="19">
        <f t="shared" si="30"/>
        <v>3.8987688098495177E-2</v>
      </c>
      <c r="E454" s="19">
        <f t="shared" si="30"/>
        <v>8.7508753290028718E-3</v>
      </c>
      <c r="F454" s="36">
        <f t="shared" si="31"/>
        <v>1.0416666666666667E-6</v>
      </c>
      <c r="G454" s="24">
        <f t="shared" si="32"/>
        <v>3.898664643182851E-2</v>
      </c>
      <c r="H454" s="21">
        <f t="shared" si="33"/>
        <v>8.7498336623362052E-3</v>
      </c>
      <c r="I454" s="17"/>
      <c r="J454" s="17">
        <v>5.0000000000000001E-3</v>
      </c>
    </row>
    <row r="455" spans="1:10" x14ac:dyDescent="0.35">
      <c r="A455" s="16">
        <v>41987</v>
      </c>
      <c r="B455" s="17">
        <v>14.62</v>
      </c>
      <c r="C455" s="18">
        <v>2070.65</v>
      </c>
      <c r="D455" s="19">
        <f t="shared" si="30"/>
        <v>5.9420289855072417E-2</v>
      </c>
      <c r="E455" s="19">
        <f t="shared" si="30"/>
        <v>3.4120249908856204E-2</v>
      </c>
      <c r="F455" s="36">
        <f t="shared" si="31"/>
        <v>6.8750000000000002E-6</v>
      </c>
      <c r="G455" s="24">
        <f t="shared" si="32"/>
        <v>5.9413414855072413E-2</v>
      </c>
      <c r="H455" s="21">
        <f t="shared" si="33"/>
        <v>3.41133749088562E-2</v>
      </c>
      <c r="I455" s="17"/>
      <c r="J455" s="17">
        <v>3.3000000000000002E-2</v>
      </c>
    </row>
    <row r="456" spans="1:10" x14ac:dyDescent="0.35">
      <c r="A456" s="16">
        <v>41980</v>
      </c>
      <c r="B456" s="17">
        <v>13.8</v>
      </c>
      <c r="C456" s="18">
        <v>2002.33</v>
      </c>
      <c r="D456" s="19">
        <f t="shared" si="30"/>
        <v>-7.444668008048283E-2</v>
      </c>
      <c r="E456" s="19">
        <f t="shared" si="30"/>
        <v>-3.5193724492500134E-2</v>
      </c>
      <c r="F456" s="36">
        <f t="shared" si="31"/>
        <v>4.1666666666666669E-6</v>
      </c>
      <c r="G456" s="24">
        <f t="shared" si="32"/>
        <v>-7.4450846747149496E-2</v>
      </c>
      <c r="H456" s="21">
        <f t="shared" si="33"/>
        <v>-3.51978911591668E-2</v>
      </c>
      <c r="I456" s="17"/>
      <c r="J456" s="17">
        <v>0.02</v>
      </c>
    </row>
    <row r="457" spans="1:10" x14ac:dyDescent="0.35">
      <c r="A457" s="16">
        <v>41973</v>
      </c>
      <c r="B457" s="17">
        <v>14.91</v>
      </c>
      <c r="C457" s="18">
        <v>2075.37</v>
      </c>
      <c r="D457" s="19">
        <f t="shared" si="30"/>
        <v>-8.5276073619631965E-2</v>
      </c>
      <c r="E457" s="19">
        <f t="shared" si="30"/>
        <v>3.7773994466907546E-3</v>
      </c>
      <c r="F457" s="36">
        <f t="shared" si="31"/>
        <v>3.7499999999999997E-6</v>
      </c>
      <c r="G457" s="24">
        <f t="shared" si="32"/>
        <v>-8.5279823619631961E-2</v>
      </c>
      <c r="H457" s="21">
        <f t="shared" si="33"/>
        <v>3.7736494466907547E-3</v>
      </c>
      <c r="I457" s="17"/>
      <c r="J457" s="17">
        <v>1.7999999999999999E-2</v>
      </c>
    </row>
    <row r="458" spans="1:10" x14ac:dyDescent="0.35">
      <c r="A458" s="16">
        <v>41966</v>
      </c>
      <c r="B458" s="17">
        <v>16.3</v>
      </c>
      <c r="C458" s="18">
        <v>2067.56</v>
      </c>
      <c r="D458" s="19">
        <f t="shared" si="30"/>
        <v>6.794317479925871E-3</v>
      </c>
      <c r="E458" s="19">
        <f t="shared" si="30"/>
        <v>1.9675308941118352E-3</v>
      </c>
      <c r="F458" s="36">
        <f t="shared" si="31"/>
        <v>2.708333333333333E-6</v>
      </c>
      <c r="G458" s="24">
        <f t="shared" si="32"/>
        <v>6.7916091465925373E-3</v>
      </c>
      <c r="H458" s="21">
        <f t="shared" si="33"/>
        <v>1.9648225607785019E-3</v>
      </c>
      <c r="I458" s="17"/>
      <c r="J458" s="17">
        <v>1.2999999999999999E-2</v>
      </c>
    </row>
    <row r="459" spans="1:10" x14ac:dyDescent="0.35">
      <c r="A459" s="16">
        <v>41959</v>
      </c>
      <c r="B459" s="17">
        <v>16.190000000000001</v>
      </c>
      <c r="C459" s="18">
        <v>2063.5</v>
      </c>
      <c r="D459" s="19">
        <f t="shared" si="30"/>
        <v>-6.1449275362318811E-2</v>
      </c>
      <c r="E459" s="19">
        <f t="shared" si="30"/>
        <v>1.1608867449088622E-2</v>
      </c>
      <c r="F459" s="36">
        <f t="shared" si="31"/>
        <v>1.6666666666666669E-6</v>
      </c>
      <c r="G459" s="24">
        <f t="shared" si="32"/>
        <v>-6.1450942028985475E-2</v>
      </c>
      <c r="H459" s="21">
        <f t="shared" si="33"/>
        <v>1.1607200782421955E-2</v>
      </c>
      <c r="I459" s="17"/>
      <c r="J459" s="17">
        <v>8.0000000000000002E-3</v>
      </c>
    </row>
    <row r="460" spans="1:10" x14ac:dyDescent="0.35">
      <c r="A460" s="16">
        <v>41952</v>
      </c>
      <c r="B460" s="17">
        <v>17.25</v>
      </c>
      <c r="C460" s="18">
        <v>2039.82</v>
      </c>
      <c r="D460" s="19">
        <f t="shared" si="30"/>
        <v>7.7451592754528287E-2</v>
      </c>
      <c r="E460" s="19">
        <f t="shared" si="30"/>
        <v>3.8879483444229646E-3</v>
      </c>
      <c r="F460" s="36">
        <f t="shared" si="31"/>
        <v>2.708333333333333E-6</v>
      </c>
      <c r="G460" s="24">
        <f t="shared" si="32"/>
        <v>7.744888442119495E-2</v>
      </c>
      <c r="H460" s="21">
        <f t="shared" si="33"/>
        <v>3.8852400110896313E-3</v>
      </c>
      <c r="I460" s="17"/>
      <c r="J460" s="17">
        <v>1.2999999999999999E-2</v>
      </c>
    </row>
    <row r="461" spans="1:10" x14ac:dyDescent="0.35">
      <c r="A461" s="16">
        <v>41945</v>
      </c>
      <c r="B461" s="17">
        <v>16.010000000000002</v>
      </c>
      <c r="C461" s="18">
        <v>2031.92</v>
      </c>
      <c r="D461" s="19">
        <f t="shared" si="30"/>
        <v>-6.2073246430787155E-3</v>
      </c>
      <c r="E461" s="19">
        <f t="shared" si="30"/>
        <v>6.8729714328188418E-3</v>
      </c>
      <c r="F461" s="36">
        <f t="shared" si="31"/>
        <v>4.7916666666666668E-6</v>
      </c>
      <c r="G461" s="24">
        <f t="shared" si="32"/>
        <v>-6.2121163097453823E-3</v>
      </c>
      <c r="H461" s="21">
        <f t="shared" si="33"/>
        <v>6.868179766152175E-3</v>
      </c>
      <c r="I461" s="17"/>
      <c r="J461" s="17">
        <v>2.3E-2</v>
      </c>
    </row>
    <row r="462" spans="1:10" x14ac:dyDescent="0.35">
      <c r="A462" s="16">
        <v>41938</v>
      </c>
      <c r="B462" s="17">
        <v>16.11</v>
      </c>
      <c r="C462" s="18">
        <v>2018.05</v>
      </c>
      <c r="D462" s="19">
        <f t="shared" si="30"/>
        <v>2.7423469387755084E-2</v>
      </c>
      <c r="E462" s="19">
        <f t="shared" si="30"/>
        <v>2.7217013305642856E-2</v>
      </c>
      <c r="F462" s="36">
        <f t="shared" si="31"/>
        <v>1.6666666666666669E-6</v>
      </c>
      <c r="G462" s="24">
        <f t="shared" si="32"/>
        <v>2.7421802721088417E-2</v>
      </c>
      <c r="H462" s="21">
        <f t="shared" si="33"/>
        <v>2.7215346638976189E-2</v>
      </c>
      <c r="I462" s="17"/>
      <c r="J462" s="17">
        <v>8.0000000000000002E-3</v>
      </c>
    </row>
    <row r="463" spans="1:10" x14ac:dyDescent="0.35">
      <c r="A463" s="16">
        <v>41931</v>
      </c>
      <c r="B463" s="17">
        <v>15.68</v>
      </c>
      <c r="C463" s="18">
        <v>1964.58</v>
      </c>
      <c r="D463" s="19">
        <f t="shared" si="30"/>
        <v>3.3618984838497123E-2</v>
      </c>
      <c r="E463" s="19">
        <f t="shared" si="30"/>
        <v>4.1245309419321918E-2</v>
      </c>
      <c r="F463" s="36">
        <f t="shared" si="31"/>
        <v>2.0833333333333334E-6</v>
      </c>
      <c r="G463" s="24">
        <f t="shared" si="32"/>
        <v>3.361690150516379E-2</v>
      </c>
      <c r="H463" s="21">
        <f t="shared" si="33"/>
        <v>4.1243226085988585E-2</v>
      </c>
      <c r="I463" s="17"/>
      <c r="J463" s="17">
        <v>0.01</v>
      </c>
    </row>
    <row r="464" spans="1:10" x14ac:dyDescent="0.35">
      <c r="A464" s="16">
        <v>41924</v>
      </c>
      <c r="B464" s="17">
        <v>15.17</v>
      </c>
      <c r="C464" s="18">
        <v>1886.76</v>
      </c>
      <c r="D464" s="19">
        <f t="shared" si="30"/>
        <v>-3.9265357821405944E-2</v>
      </c>
      <c r="E464" s="19">
        <f t="shared" si="30"/>
        <v>-1.0161951178566109E-2</v>
      </c>
      <c r="F464" s="36">
        <f t="shared" si="31"/>
        <v>5.833333333333334E-6</v>
      </c>
      <c r="G464" s="24">
        <f t="shared" si="32"/>
        <v>-3.9271191154739274E-2</v>
      </c>
      <c r="H464" s="21">
        <f t="shared" si="33"/>
        <v>-1.0167784511899442E-2</v>
      </c>
      <c r="I464" s="17"/>
      <c r="J464" s="17">
        <v>2.8000000000000001E-2</v>
      </c>
    </row>
    <row r="465" spans="1:10" x14ac:dyDescent="0.35">
      <c r="A465" s="16">
        <v>41917</v>
      </c>
      <c r="B465" s="17">
        <v>15.79</v>
      </c>
      <c r="C465" s="18">
        <v>1906.13</v>
      </c>
      <c r="D465" s="19">
        <f t="shared" si="30"/>
        <v>-7.1722516166960792E-2</v>
      </c>
      <c r="E465" s="19">
        <f t="shared" si="30"/>
        <v>-3.1388790080796758E-2</v>
      </c>
      <c r="F465" s="36">
        <f t="shared" si="31"/>
        <v>2.0833333333333334E-6</v>
      </c>
      <c r="G465" s="24">
        <f t="shared" si="32"/>
        <v>-7.1724599500294126E-2</v>
      </c>
      <c r="H465" s="21">
        <f t="shared" si="33"/>
        <v>-3.1390873414130091E-2</v>
      </c>
      <c r="I465" s="17"/>
      <c r="J465" s="17">
        <v>0.01</v>
      </c>
    </row>
    <row r="466" spans="1:10" x14ac:dyDescent="0.35">
      <c r="A466" s="16">
        <v>41910</v>
      </c>
      <c r="B466" s="17">
        <v>17.010000000000002</v>
      </c>
      <c r="C466" s="18">
        <v>1967.9</v>
      </c>
      <c r="D466" s="19">
        <f t="shared" si="30"/>
        <v>3.4671532846715314E-2</v>
      </c>
      <c r="E466" s="19">
        <f t="shared" si="30"/>
        <v>-7.539652520362039E-3</v>
      </c>
      <c r="F466" s="36">
        <f t="shared" si="31"/>
        <v>3.1249999999999997E-6</v>
      </c>
      <c r="G466" s="24">
        <f t="shared" si="32"/>
        <v>3.4668407846715314E-2</v>
      </c>
      <c r="H466" s="21">
        <f t="shared" si="33"/>
        <v>-7.5427775203620387E-3</v>
      </c>
      <c r="I466" s="17"/>
      <c r="J466" s="17">
        <v>1.4999999999999999E-2</v>
      </c>
    </row>
    <row r="467" spans="1:10" x14ac:dyDescent="0.35">
      <c r="A467" s="16">
        <v>41903</v>
      </c>
      <c r="B467" s="17">
        <v>16.440000000000001</v>
      </c>
      <c r="C467" s="18">
        <v>1982.85</v>
      </c>
      <c r="D467" s="19">
        <f t="shared" si="30"/>
        <v>-4.916136495083856E-2</v>
      </c>
      <c r="E467" s="19">
        <f t="shared" si="30"/>
        <v>-1.3703740549144583E-2</v>
      </c>
      <c r="F467" s="36">
        <f t="shared" si="31"/>
        <v>2.708333333333333E-6</v>
      </c>
      <c r="G467" s="24">
        <f t="shared" si="32"/>
        <v>-4.916407328417189E-2</v>
      </c>
      <c r="H467" s="21">
        <f t="shared" si="33"/>
        <v>-1.3706448882477917E-2</v>
      </c>
      <c r="I467" s="17"/>
      <c r="J467" s="17">
        <v>1.2999999999999999E-2</v>
      </c>
    </row>
    <row r="468" spans="1:10" x14ac:dyDescent="0.35">
      <c r="A468" s="16">
        <v>41896</v>
      </c>
      <c r="B468" s="17">
        <v>17.29</v>
      </c>
      <c r="C468" s="18">
        <v>2010.4</v>
      </c>
      <c r="D468" s="19">
        <f t="shared" si="30"/>
        <v>-7.0929607737775457E-2</v>
      </c>
      <c r="E468" s="19">
        <f t="shared" si="30"/>
        <v>1.252052338406684E-2</v>
      </c>
      <c r="F468" s="36">
        <f t="shared" si="31"/>
        <v>3.7499999999999997E-6</v>
      </c>
      <c r="G468" s="24">
        <f t="shared" si="32"/>
        <v>-7.0933357737775454E-2</v>
      </c>
      <c r="H468" s="21">
        <f t="shared" si="33"/>
        <v>1.2516773384066839E-2</v>
      </c>
      <c r="I468" s="17"/>
      <c r="J468" s="17">
        <v>1.7999999999999999E-2</v>
      </c>
    </row>
    <row r="469" spans="1:10" x14ac:dyDescent="0.35">
      <c r="A469" s="16">
        <v>41889</v>
      </c>
      <c r="B469" s="17">
        <v>18.61</v>
      </c>
      <c r="C469" s="18">
        <v>1985.54</v>
      </c>
      <c r="D469" s="19">
        <f t="shared" si="30"/>
        <v>6.489994591671211E-3</v>
      </c>
      <c r="E469" s="19">
        <f t="shared" si="30"/>
        <v>-1.1042431426849575E-2</v>
      </c>
      <c r="F469" s="36">
        <f t="shared" si="31"/>
        <v>3.1249999999999997E-6</v>
      </c>
      <c r="G469" s="24">
        <f t="shared" si="32"/>
        <v>6.4868695916712113E-3</v>
      </c>
      <c r="H469" s="21">
        <f t="shared" si="33"/>
        <v>-1.1045556426849575E-2</v>
      </c>
      <c r="I469" s="17"/>
      <c r="J469" s="17">
        <v>1.4999999999999999E-2</v>
      </c>
    </row>
    <row r="470" spans="1:10" x14ac:dyDescent="0.35">
      <c r="A470" s="16">
        <v>41882</v>
      </c>
      <c r="B470" s="17">
        <v>18.489999999999998</v>
      </c>
      <c r="C470" s="18">
        <v>2007.71</v>
      </c>
      <c r="D470" s="19">
        <f t="shared" si="30"/>
        <v>2.8364849833147909E-2</v>
      </c>
      <c r="E470" s="19">
        <f t="shared" si="30"/>
        <v>2.1663497007542443E-3</v>
      </c>
      <c r="F470" s="36">
        <f t="shared" si="31"/>
        <v>5.833333333333334E-6</v>
      </c>
      <c r="G470" s="24">
        <f t="shared" si="32"/>
        <v>2.8359016499814576E-2</v>
      </c>
      <c r="H470" s="21">
        <f t="shared" si="33"/>
        <v>2.1605163674209109E-3</v>
      </c>
      <c r="I470" s="17"/>
      <c r="J470" s="17">
        <v>2.8000000000000001E-2</v>
      </c>
    </row>
    <row r="471" spans="1:10" x14ac:dyDescent="0.35">
      <c r="A471" s="16">
        <v>41875</v>
      </c>
      <c r="B471" s="17">
        <v>17.98</v>
      </c>
      <c r="C471" s="18">
        <v>2003.37</v>
      </c>
      <c r="D471" s="19">
        <f t="shared" si="30"/>
        <v>5.0233644859813076E-2</v>
      </c>
      <c r="E471" s="19">
        <f t="shared" si="30"/>
        <v>7.5286662643330171E-3</v>
      </c>
      <c r="F471" s="36">
        <f t="shared" si="31"/>
        <v>5.2083333333333332E-6</v>
      </c>
      <c r="G471" s="24">
        <f t="shared" si="32"/>
        <v>5.0228436526479743E-2</v>
      </c>
      <c r="H471" s="21">
        <f t="shared" si="33"/>
        <v>7.5234579309996835E-3</v>
      </c>
      <c r="I471" s="17"/>
      <c r="J471" s="17">
        <v>2.5000000000000001E-2</v>
      </c>
    </row>
    <row r="472" spans="1:10" x14ac:dyDescent="0.35">
      <c r="A472" s="16">
        <v>41868</v>
      </c>
      <c r="B472" s="17">
        <v>17.12</v>
      </c>
      <c r="C472" s="18">
        <v>1988.4</v>
      </c>
      <c r="D472" s="19">
        <f t="shared" si="30"/>
        <v>-2.0034344590726838E-2</v>
      </c>
      <c r="E472" s="19">
        <f t="shared" si="30"/>
        <v>1.7053185068488963E-2</v>
      </c>
      <c r="F472" s="36">
        <f t="shared" si="31"/>
        <v>4.7916666666666668E-6</v>
      </c>
      <c r="G472" s="24">
        <f t="shared" si="32"/>
        <v>-2.0039136257393505E-2</v>
      </c>
      <c r="H472" s="21">
        <f t="shared" si="33"/>
        <v>1.7048393401822296E-2</v>
      </c>
      <c r="I472" s="17"/>
      <c r="J472" s="17">
        <v>2.3E-2</v>
      </c>
    </row>
    <row r="473" spans="1:10" x14ac:dyDescent="0.35">
      <c r="A473" s="16">
        <v>41861</v>
      </c>
      <c r="B473" s="17">
        <v>17.47</v>
      </c>
      <c r="C473" s="18">
        <v>1955.06</v>
      </c>
      <c r="D473" s="19">
        <f t="shared" si="30"/>
        <v>5.6227327690447471E-2</v>
      </c>
      <c r="E473" s="19">
        <f t="shared" si="30"/>
        <v>1.2150611672249401E-2</v>
      </c>
      <c r="F473" s="36">
        <f t="shared" si="31"/>
        <v>5.833333333333334E-6</v>
      </c>
      <c r="G473" s="24">
        <f t="shared" si="32"/>
        <v>5.6221494357114141E-2</v>
      </c>
      <c r="H473" s="21">
        <f t="shared" si="33"/>
        <v>1.2144778338916067E-2</v>
      </c>
      <c r="I473" s="17"/>
      <c r="J473" s="17">
        <v>2.8000000000000001E-2</v>
      </c>
    </row>
    <row r="474" spans="1:10" x14ac:dyDescent="0.35">
      <c r="A474" s="16">
        <v>41854</v>
      </c>
      <c r="B474" s="17">
        <v>16.54</v>
      </c>
      <c r="C474" s="18">
        <v>1931.59</v>
      </c>
      <c r="D474" s="19">
        <f t="shared" si="30"/>
        <v>6.3665594855305319E-2</v>
      </c>
      <c r="E474" s="19">
        <f t="shared" si="30"/>
        <v>3.3451938809963E-3</v>
      </c>
      <c r="F474" s="36">
        <f t="shared" si="31"/>
        <v>5.2083333333333332E-6</v>
      </c>
      <c r="G474" s="24">
        <f t="shared" si="32"/>
        <v>6.3660386521971979E-2</v>
      </c>
      <c r="H474" s="21">
        <f t="shared" si="33"/>
        <v>3.3399855476629668E-3</v>
      </c>
      <c r="I474" s="17"/>
      <c r="J474" s="17">
        <v>2.5000000000000001E-2</v>
      </c>
    </row>
    <row r="475" spans="1:10" x14ac:dyDescent="0.35">
      <c r="A475" s="16">
        <v>41847</v>
      </c>
      <c r="B475" s="17">
        <v>15.55</v>
      </c>
      <c r="C475" s="18">
        <v>1925.15</v>
      </c>
      <c r="D475" s="19">
        <f t="shared" si="30"/>
        <v>4.3624161073825496E-2</v>
      </c>
      <c r="E475" s="19">
        <f t="shared" si="30"/>
        <v>-2.688617730016063E-2</v>
      </c>
      <c r="F475" s="36">
        <f t="shared" si="31"/>
        <v>5.2083333333333332E-6</v>
      </c>
      <c r="G475" s="24">
        <f t="shared" si="32"/>
        <v>4.3618952740492163E-2</v>
      </c>
      <c r="H475" s="21">
        <f t="shared" si="33"/>
        <v>-2.6891385633493962E-2</v>
      </c>
      <c r="I475" s="17"/>
      <c r="J475" s="17">
        <v>2.5000000000000001E-2</v>
      </c>
    </row>
    <row r="476" spans="1:10" x14ac:dyDescent="0.35">
      <c r="A476" s="16">
        <v>41840</v>
      </c>
      <c r="B476" s="17">
        <v>14.9</v>
      </c>
      <c r="C476" s="18">
        <v>1978.34</v>
      </c>
      <c r="D476" s="19">
        <f t="shared" si="30"/>
        <v>1.5678254942058656E-2</v>
      </c>
      <c r="E476" s="19">
        <f t="shared" si="30"/>
        <v>6.0660593867112311E-5</v>
      </c>
      <c r="F476" s="36">
        <f t="shared" si="31"/>
        <v>6.2499999999999995E-6</v>
      </c>
      <c r="G476" s="24">
        <f t="shared" si="32"/>
        <v>1.5672004942058657E-2</v>
      </c>
      <c r="H476" s="21">
        <f t="shared" si="33"/>
        <v>5.4410593867112308E-5</v>
      </c>
      <c r="I476" s="17"/>
      <c r="J476" s="17">
        <v>0.03</v>
      </c>
    </row>
    <row r="477" spans="1:10" x14ac:dyDescent="0.35">
      <c r="A477" s="16">
        <v>41833</v>
      </c>
      <c r="B477" s="17">
        <v>14.67</v>
      </c>
      <c r="C477" s="18">
        <v>1978.22</v>
      </c>
      <c r="D477" s="19">
        <f t="shared" si="30"/>
        <v>8.9408528198073878E-3</v>
      </c>
      <c r="E477" s="19">
        <f t="shared" si="30"/>
        <v>5.4127680336659711E-3</v>
      </c>
      <c r="F477" s="36">
        <f t="shared" si="31"/>
        <v>3.1249999999999997E-6</v>
      </c>
      <c r="G477" s="24">
        <f t="shared" si="32"/>
        <v>8.9377278198073881E-3</v>
      </c>
      <c r="H477" s="21">
        <f t="shared" si="33"/>
        <v>5.4096430336659715E-3</v>
      </c>
      <c r="I477" s="17"/>
      <c r="J477" s="17">
        <v>1.4999999999999999E-2</v>
      </c>
    </row>
    <row r="478" spans="1:10" x14ac:dyDescent="0.35">
      <c r="A478" s="16">
        <v>41826</v>
      </c>
      <c r="B478" s="17">
        <v>14.54</v>
      </c>
      <c r="C478" s="18">
        <v>1967.57</v>
      </c>
      <c r="D478" s="19">
        <f t="shared" si="30"/>
        <v>-4.8429319371727786E-2</v>
      </c>
      <c r="E478" s="19">
        <f t="shared" si="30"/>
        <v>-9.0005238133613608E-3</v>
      </c>
      <c r="F478" s="36">
        <f t="shared" si="31"/>
        <v>4.1666666666666669E-6</v>
      </c>
      <c r="G478" s="24">
        <f t="shared" si="32"/>
        <v>-4.8433486038394452E-2</v>
      </c>
      <c r="H478" s="21">
        <f t="shared" si="33"/>
        <v>-9.004690480028027E-3</v>
      </c>
      <c r="I478" s="17"/>
      <c r="J478" s="17">
        <v>0.02</v>
      </c>
    </row>
    <row r="479" spans="1:10" x14ac:dyDescent="0.35">
      <c r="A479" s="16">
        <v>41819</v>
      </c>
      <c r="B479" s="17">
        <v>15.28</v>
      </c>
      <c r="C479" s="18">
        <v>1985.44</v>
      </c>
      <c r="D479" s="19">
        <f t="shared" si="30"/>
        <v>-4.1405269761606078E-2</v>
      </c>
      <c r="E479" s="19">
        <f t="shared" si="30"/>
        <v>1.2483681462140961E-2</v>
      </c>
      <c r="F479" s="36">
        <f t="shared" si="31"/>
        <v>2.0833333333333334E-6</v>
      </c>
      <c r="G479" s="24">
        <f t="shared" si="32"/>
        <v>-4.1407353094939411E-2</v>
      </c>
      <c r="H479" s="21">
        <f t="shared" si="33"/>
        <v>1.2481598128807628E-2</v>
      </c>
      <c r="I479" s="17"/>
      <c r="J479" s="17">
        <v>0.01</v>
      </c>
    </row>
    <row r="480" spans="1:10" x14ac:dyDescent="0.35">
      <c r="A480" s="16">
        <v>41812</v>
      </c>
      <c r="B480" s="17">
        <v>15.94</v>
      </c>
      <c r="C480" s="18">
        <v>1960.96</v>
      </c>
      <c r="D480" s="19">
        <f t="shared" si="30"/>
        <v>4.1149575440888153E-2</v>
      </c>
      <c r="E480" s="19">
        <f t="shared" si="30"/>
        <v>-9.7306495081173061E-4</v>
      </c>
      <c r="F480" s="36">
        <f t="shared" si="31"/>
        <v>5.833333333333334E-6</v>
      </c>
      <c r="G480" s="24">
        <f t="shared" si="32"/>
        <v>4.1143742107554823E-2</v>
      </c>
      <c r="H480" s="21">
        <f t="shared" si="33"/>
        <v>-9.78898284145064E-4</v>
      </c>
      <c r="I480" s="17"/>
      <c r="J480" s="17">
        <v>2.8000000000000001E-2</v>
      </c>
    </row>
    <row r="481" spans="1:10" x14ac:dyDescent="0.35">
      <c r="A481" s="16">
        <v>41805</v>
      </c>
      <c r="B481" s="17">
        <v>15.31</v>
      </c>
      <c r="C481" s="18">
        <v>1962.87</v>
      </c>
      <c r="D481" s="19">
        <f t="shared" si="30"/>
        <v>0.11264534883720945</v>
      </c>
      <c r="E481" s="19">
        <f t="shared" si="30"/>
        <v>1.3795347491942778E-2</v>
      </c>
      <c r="F481" s="36">
        <f t="shared" si="31"/>
        <v>3.7499999999999997E-6</v>
      </c>
      <c r="G481" s="24">
        <f t="shared" si="32"/>
        <v>0.11264159883720945</v>
      </c>
      <c r="H481" s="21">
        <f t="shared" si="33"/>
        <v>1.3791597491942777E-2</v>
      </c>
      <c r="I481" s="17"/>
      <c r="J481" s="17">
        <v>1.7999999999999999E-2</v>
      </c>
    </row>
    <row r="482" spans="1:10" x14ac:dyDescent="0.35">
      <c r="A482" s="16">
        <v>41798</v>
      </c>
      <c r="B482" s="17">
        <v>13.76</v>
      </c>
      <c r="C482" s="18">
        <v>1936.16</v>
      </c>
      <c r="D482" s="19">
        <f t="shared" si="30"/>
        <v>-8.6455331412104153E-3</v>
      </c>
      <c r="E482" s="19">
        <f t="shared" si="30"/>
        <v>-6.8122127380170205E-3</v>
      </c>
      <c r="F482" s="36">
        <f t="shared" si="31"/>
        <v>7.2916666666666674E-6</v>
      </c>
      <c r="G482" s="24">
        <f t="shared" si="32"/>
        <v>-8.6528248078770811E-3</v>
      </c>
      <c r="H482" s="21">
        <f t="shared" si="33"/>
        <v>-6.8195044046836873E-3</v>
      </c>
      <c r="I482" s="17"/>
      <c r="J482" s="17">
        <v>3.5000000000000003E-2</v>
      </c>
    </row>
    <row r="483" spans="1:10" x14ac:dyDescent="0.35">
      <c r="A483" s="16">
        <v>41791</v>
      </c>
      <c r="B483" s="17">
        <v>13.88</v>
      </c>
      <c r="C483" s="18">
        <v>1949.44</v>
      </c>
      <c r="D483" s="19">
        <f t="shared" si="30"/>
        <v>2.1660649819494893E-3</v>
      </c>
      <c r="E483" s="19">
        <f t="shared" si="30"/>
        <v>1.3448951688787014E-2</v>
      </c>
      <c r="F483" s="36">
        <f t="shared" si="31"/>
        <v>6.8750000000000002E-6</v>
      </c>
      <c r="G483" s="24">
        <f t="shared" si="32"/>
        <v>2.1591899819494893E-3</v>
      </c>
      <c r="H483" s="21">
        <f t="shared" si="33"/>
        <v>1.3442076688787014E-2</v>
      </c>
      <c r="I483" s="17"/>
      <c r="J483" s="17">
        <v>3.3000000000000002E-2</v>
      </c>
    </row>
    <row r="484" spans="1:10" x14ac:dyDescent="0.35">
      <c r="A484" s="16">
        <v>41784</v>
      </c>
      <c r="B484" s="17">
        <v>13.85</v>
      </c>
      <c r="C484" s="18">
        <v>1923.57</v>
      </c>
      <c r="D484" s="19">
        <f t="shared" si="30"/>
        <v>2.1707670043413785E-3</v>
      </c>
      <c r="E484" s="19">
        <f t="shared" si="30"/>
        <v>1.2122934128900864E-2</v>
      </c>
      <c r="F484" s="36">
        <f t="shared" si="31"/>
        <v>7.2916666666666674E-6</v>
      </c>
      <c r="G484" s="24">
        <f t="shared" si="32"/>
        <v>2.1634753376747118E-3</v>
      </c>
      <c r="H484" s="21">
        <f t="shared" si="33"/>
        <v>1.2115642462234198E-2</v>
      </c>
      <c r="I484" s="17"/>
      <c r="J484" s="17">
        <v>3.5000000000000003E-2</v>
      </c>
    </row>
    <row r="485" spans="1:10" x14ac:dyDescent="0.35">
      <c r="A485" s="16">
        <v>41777</v>
      </c>
      <c r="B485" s="17">
        <v>13.82</v>
      </c>
      <c r="C485" s="18">
        <v>1900.53</v>
      </c>
      <c r="D485" s="19">
        <f t="shared" si="30"/>
        <v>8.2223962411902995E-2</v>
      </c>
      <c r="E485" s="19">
        <f t="shared" si="30"/>
        <v>1.2072252457584698E-2</v>
      </c>
      <c r="F485" s="36">
        <f t="shared" si="31"/>
        <v>6.8750000000000002E-6</v>
      </c>
      <c r="G485" s="24">
        <f t="shared" si="32"/>
        <v>8.2217087411902992E-2</v>
      </c>
      <c r="H485" s="21">
        <f t="shared" si="33"/>
        <v>1.2065377457584698E-2</v>
      </c>
      <c r="I485" s="17"/>
      <c r="J485" s="17">
        <v>3.3000000000000002E-2</v>
      </c>
    </row>
    <row r="486" spans="1:10" x14ac:dyDescent="0.35">
      <c r="A486" s="16">
        <v>41770</v>
      </c>
      <c r="B486" s="17">
        <v>12.77</v>
      </c>
      <c r="C486" s="18">
        <v>1877.86</v>
      </c>
      <c r="D486" s="19">
        <f t="shared" si="30"/>
        <v>5.1028806584362041E-2</v>
      </c>
      <c r="E486" s="19">
        <f t="shared" si="30"/>
        <v>-3.3005408628261623E-4</v>
      </c>
      <c r="F486" s="36">
        <f t="shared" si="31"/>
        <v>4.1666666666666669E-6</v>
      </c>
      <c r="G486" s="24">
        <f t="shared" si="32"/>
        <v>5.1024639917695375E-2</v>
      </c>
      <c r="H486" s="21">
        <f t="shared" si="33"/>
        <v>-3.3422075294928287E-4</v>
      </c>
      <c r="I486" s="17"/>
      <c r="J486" s="17">
        <v>0.02</v>
      </c>
    </row>
    <row r="487" spans="1:10" x14ac:dyDescent="0.35">
      <c r="A487" s="16">
        <v>41763</v>
      </c>
      <c r="B487" s="17">
        <v>12.15</v>
      </c>
      <c r="C487" s="18">
        <v>1878.48</v>
      </c>
      <c r="D487" s="19">
        <f t="shared" si="30"/>
        <v>-0.13584637268847799</v>
      </c>
      <c r="E487" s="19">
        <f t="shared" si="30"/>
        <v>-1.4140361695568204E-3</v>
      </c>
      <c r="F487" s="36">
        <f t="shared" si="31"/>
        <v>5.833333333333334E-6</v>
      </c>
      <c r="G487" s="24">
        <f t="shared" si="32"/>
        <v>-0.13585220602181133</v>
      </c>
      <c r="H487" s="21">
        <f t="shared" si="33"/>
        <v>-1.4198695028901538E-3</v>
      </c>
      <c r="I487" s="17"/>
      <c r="J487" s="17">
        <v>2.8000000000000001E-2</v>
      </c>
    </row>
    <row r="488" spans="1:10" x14ac:dyDescent="0.35">
      <c r="A488" s="16">
        <v>41756</v>
      </c>
      <c r="B488" s="17">
        <v>14.06</v>
      </c>
      <c r="C488" s="18">
        <v>1881.14</v>
      </c>
      <c r="D488" s="19">
        <f t="shared" si="30"/>
        <v>5.555555555555558E-2</v>
      </c>
      <c r="E488" s="19">
        <f t="shared" si="30"/>
        <v>9.5202318342815229E-3</v>
      </c>
      <c r="F488" s="36">
        <f t="shared" si="31"/>
        <v>4.7916666666666668E-6</v>
      </c>
      <c r="G488" s="24">
        <f t="shared" si="32"/>
        <v>5.5550763888888917E-2</v>
      </c>
      <c r="H488" s="21">
        <f t="shared" si="33"/>
        <v>9.515440167614856E-3</v>
      </c>
      <c r="I488" s="17"/>
      <c r="J488" s="17">
        <v>2.3E-2</v>
      </c>
    </row>
    <row r="489" spans="1:10" x14ac:dyDescent="0.35">
      <c r="A489" s="16">
        <v>41749</v>
      </c>
      <c r="B489" s="17">
        <v>13.32</v>
      </c>
      <c r="C489" s="18">
        <v>1863.4</v>
      </c>
      <c r="D489" s="19">
        <f t="shared" si="30"/>
        <v>8.3270249810749597E-3</v>
      </c>
      <c r="E489" s="19">
        <f t="shared" si="30"/>
        <v>-7.7754242968597342E-4</v>
      </c>
      <c r="F489" s="36">
        <f t="shared" si="31"/>
        <v>3.1249999999999997E-6</v>
      </c>
      <c r="G489" s="24">
        <f t="shared" si="32"/>
        <v>8.32389998107496E-3</v>
      </c>
      <c r="H489" s="21">
        <f t="shared" si="33"/>
        <v>-7.8066742968597341E-4</v>
      </c>
      <c r="I489" s="17"/>
      <c r="J489" s="17">
        <v>1.4999999999999999E-2</v>
      </c>
    </row>
    <row r="490" spans="1:10" x14ac:dyDescent="0.35">
      <c r="A490" s="16">
        <v>41742</v>
      </c>
      <c r="B490" s="17">
        <v>13.21</v>
      </c>
      <c r="C490" s="18">
        <v>1864.85</v>
      </c>
      <c r="D490" s="19">
        <f t="shared" si="30"/>
        <v>-2.7961736571007978E-2</v>
      </c>
      <c r="E490" s="19">
        <f t="shared" si="30"/>
        <v>2.7075106433366747E-2</v>
      </c>
      <c r="F490" s="36">
        <f t="shared" si="31"/>
        <v>6.2499999999999995E-6</v>
      </c>
      <c r="G490" s="24">
        <f t="shared" si="32"/>
        <v>-2.7967986571007977E-2</v>
      </c>
      <c r="H490" s="21">
        <f t="shared" si="33"/>
        <v>2.7068856433366748E-2</v>
      </c>
      <c r="I490" s="17"/>
      <c r="J490" s="17">
        <v>0.03</v>
      </c>
    </row>
    <row r="491" spans="1:10" x14ac:dyDescent="0.35">
      <c r="A491" s="16">
        <v>41735</v>
      </c>
      <c r="B491" s="17">
        <v>13.59</v>
      </c>
      <c r="C491" s="18">
        <v>1815.69</v>
      </c>
      <c r="D491" s="19">
        <f t="shared" si="30"/>
        <v>-3.9575971731448778E-2</v>
      </c>
      <c r="E491" s="19">
        <f t="shared" si="30"/>
        <v>-2.6486657480335962E-2</v>
      </c>
      <c r="F491" s="36">
        <f t="shared" si="31"/>
        <v>7.9166666666666665E-6</v>
      </c>
      <c r="G491" s="24">
        <f t="shared" si="32"/>
        <v>-3.9583888398115448E-2</v>
      </c>
      <c r="H491" s="21">
        <f t="shared" si="33"/>
        <v>-2.6494574147002629E-2</v>
      </c>
      <c r="I491" s="17"/>
      <c r="J491" s="17">
        <v>3.7999999999999999E-2</v>
      </c>
    </row>
    <row r="492" spans="1:10" x14ac:dyDescent="0.35">
      <c r="A492" s="16">
        <v>41728</v>
      </c>
      <c r="B492" s="17">
        <v>14.15</v>
      </c>
      <c r="C492" s="18">
        <v>1865.09</v>
      </c>
      <c r="D492" s="19">
        <f t="shared" si="30"/>
        <v>-7.0621468926557185E-4</v>
      </c>
      <c r="E492" s="19">
        <f t="shared" si="30"/>
        <v>4.0212745340812983E-3</v>
      </c>
      <c r="F492" s="36">
        <f t="shared" si="31"/>
        <v>5.2083333333333332E-6</v>
      </c>
      <c r="G492" s="24">
        <f t="shared" si="32"/>
        <v>-7.1142302259890515E-4</v>
      </c>
      <c r="H492" s="21">
        <f t="shared" si="33"/>
        <v>4.0160662007479647E-3</v>
      </c>
      <c r="I492" s="17"/>
      <c r="J492" s="17">
        <v>2.5000000000000001E-2</v>
      </c>
    </row>
    <row r="493" spans="1:10" x14ac:dyDescent="0.35">
      <c r="A493" s="16">
        <v>41721</v>
      </c>
      <c r="B493" s="17">
        <v>14.16</v>
      </c>
      <c r="C493" s="18">
        <v>1857.62</v>
      </c>
      <c r="D493" s="19">
        <f t="shared" si="30"/>
        <v>-7.2083879423328945E-2</v>
      </c>
      <c r="E493" s="19">
        <f t="shared" si="30"/>
        <v>-4.7682317896406978E-3</v>
      </c>
      <c r="F493" s="36">
        <f t="shared" si="31"/>
        <v>8.5416666666666665E-6</v>
      </c>
      <c r="G493" s="24">
        <f t="shared" si="32"/>
        <v>-7.2092421089995612E-2</v>
      </c>
      <c r="H493" s="21">
        <f t="shared" si="33"/>
        <v>-4.7767734563073641E-3</v>
      </c>
      <c r="I493" s="17"/>
      <c r="J493" s="17">
        <v>4.1000000000000002E-2</v>
      </c>
    </row>
    <row r="494" spans="1:10" x14ac:dyDescent="0.35">
      <c r="A494" s="16">
        <v>41714</v>
      </c>
      <c r="B494" s="17">
        <v>15.26</v>
      </c>
      <c r="C494" s="18">
        <v>1866.52</v>
      </c>
      <c r="D494" s="19">
        <f t="shared" si="30"/>
        <v>-9.0909090909091494E-3</v>
      </c>
      <c r="E494" s="19">
        <f t="shared" si="30"/>
        <v>1.3790443912162553E-2</v>
      </c>
      <c r="F494" s="36">
        <f t="shared" si="31"/>
        <v>1.1041666666666666E-5</v>
      </c>
      <c r="G494" s="24">
        <f t="shared" si="32"/>
        <v>-9.1019507575758156E-3</v>
      </c>
      <c r="H494" s="21">
        <f t="shared" si="33"/>
        <v>1.3779402245495887E-2</v>
      </c>
      <c r="I494" s="17"/>
      <c r="J494" s="17">
        <v>5.2999999999999999E-2</v>
      </c>
    </row>
    <row r="495" spans="1:10" x14ac:dyDescent="0.35">
      <c r="A495" s="16">
        <v>41707</v>
      </c>
      <c r="B495" s="17">
        <v>15.4</v>
      </c>
      <c r="C495" s="18">
        <v>1841.13</v>
      </c>
      <c r="D495" s="19">
        <f t="shared" si="30"/>
        <v>-6.1547836684948232E-2</v>
      </c>
      <c r="E495" s="19">
        <f t="shared" si="30"/>
        <v>-1.9653468509722827E-2</v>
      </c>
      <c r="F495" s="36">
        <f t="shared" si="31"/>
        <v>1.1041666666666666E-5</v>
      </c>
      <c r="G495" s="24">
        <f t="shared" si="32"/>
        <v>-6.1558878351614901E-2</v>
      </c>
      <c r="H495" s="21">
        <f t="shared" si="33"/>
        <v>-1.9664510176389493E-2</v>
      </c>
      <c r="I495" s="17"/>
      <c r="J495" s="17">
        <v>5.2999999999999999E-2</v>
      </c>
    </row>
    <row r="496" spans="1:10" x14ac:dyDescent="0.35">
      <c r="A496" s="16">
        <v>41700</v>
      </c>
      <c r="B496" s="17">
        <v>16.41</v>
      </c>
      <c r="C496" s="18">
        <v>1878.04</v>
      </c>
      <c r="D496" s="19">
        <f t="shared" si="30"/>
        <v>5.5147058823530326E-3</v>
      </c>
      <c r="E496" s="19">
        <f t="shared" si="30"/>
        <v>9.997579929549083E-3</v>
      </c>
      <c r="F496" s="36">
        <f t="shared" si="31"/>
        <v>1.1041666666666666E-5</v>
      </c>
      <c r="G496" s="24">
        <f t="shared" si="32"/>
        <v>5.5036642156863656E-3</v>
      </c>
      <c r="H496" s="21">
        <f t="shared" si="33"/>
        <v>9.9865382628824169E-3</v>
      </c>
      <c r="I496" s="17"/>
      <c r="J496" s="17">
        <v>5.2999999999999999E-2</v>
      </c>
    </row>
    <row r="497" spans="1:10" x14ac:dyDescent="0.35">
      <c r="A497" s="16">
        <v>41693</v>
      </c>
      <c r="B497" s="17">
        <v>16.32</v>
      </c>
      <c r="C497" s="18">
        <v>1859.45</v>
      </c>
      <c r="D497" s="19">
        <f t="shared" si="30"/>
        <v>0.16821760916249096</v>
      </c>
      <c r="E497" s="19">
        <f t="shared" si="30"/>
        <v>1.2634445200816913E-2</v>
      </c>
      <c r="F497" s="36">
        <f t="shared" si="31"/>
        <v>1.0624999999999999E-5</v>
      </c>
      <c r="G497" s="24">
        <f t="shared" si="32"/>
        <v>0.16820698416249097</v>
      </c>
      <c r="H497" s="21">
        <f t="shared" si="33"/>
        <v>1.2623820200816913E-2</v>
      </c>
      <c r="I497" s="17"/>
      <c r="J497" s="17">
        <v>5.0999999999999997E-2</v>
      </c>
    </row>
    <row r="498" spans="1:10" x14ac:dyDescent="0.35">
      <c r="A498" s="16">
        <v>41686</v>
      </c>
      <c r="B498" s="17">
        <v>13.97</v>
      </c>
      <c r="C498" s="18">
        <v>1836.25</v>
      </c>
      <c r="D498" s="19">
        <f t="shared" si="30"/>
        <v>5.6732223903176893E-2</v>
      </c>
      <c r="E498" s="19">
        <f t="shared" si="30"/>
        <v>-1.2944420574014792E-3</v>
      </c>
      <c r="F498" s="36">
        <f t="shared" si="31"/>
        <v>8.5416666666666665E-6</v>
      </c>
      <c r="G498" s="24">
        <f t="shared" si="32"/>
        <v>5.6723682236510226E-2</v>
      </c>
      <c r="H498" s="21">
        <f t="shared" si="33"/>
        <v>-1.3029837240681459E-3</v>
      </c>
      <c r="I498" s="17"/>
      <c r="J498" s="17">
        <v>4.1000000000000002E-2</v>
      </c>
    </row>
    <row r="499" spans="1:10" x14ac:dyDescent="0.35">
      <c r="A499" s="16">
        <v>41679</v>
      </c>
      <c r="B499" s="17">
        <v>13.22</v>
      </c>
      <c r="C499" s="18">
        <v>1838.63</v>
      </c>
      <c r="D499" s="19">
        <f t="shared" si="30"/>
        <v>6.2700964630225231E-2</v>
      </c>
      <c r="E499" s="19">
        <f t="shared" si="30"/>
        <v>2.3155001057306057E-2</v>
      </c>
      <c r="F499" s="36">
        <f t="shared" si="31"/>
        <v>4.1666666666666669E-6</v>
      </c>
      <c r="G499" s="24">
        <f t="shared" si="32"/>
        <v>6.2696797963558565E-2</v>
      </c>
      <c r="H499" s="21">
        <f t="shared" si="33"/>
        <v>2.3150834390639391E-2</v>
      </c>
      <c r="I499" s="17"/>
      <c r="J499" s="17">
        <v>0.02</v>
      </c>
    </row>
    <row r="500" spans="1:10" x14ac:dyDescent="0.35">
      <c r="A500" s="16">
        <v>41672</v>
      </c>
      <c r="B500" s="17">
        <v>12.44</v>
      </c>
      <c r="C500" s="18">
        <v>1797.02</v>
      </c>
      <c r="D500" s="19">
        <f t="shared" si="30"/>
        <v>2.8949545078577277E-2</v>
      </c>
      <c r="E500" s="19">
        <f t="shared" si="30"/>
        <v>8.0949629471724904E-3</v>
      </c>
      <c r="F500" s="36">
        <f t="shared" si="31"/>
        <v>1.7916666666666667E-5</v>
      </c>
      <c r="G500" s="24">
        <f t="shared" si="32"/>
        <v>2.8931628411910611E-2</v>
      </c>
      <c r="H500" s="21">
        <f t="shared" si="33"/>
        <v>8.0770462805058243E-3</v>
      </c>
      <c r="I500" s="17"/>
      <c r="J500" s="17">
        <v>8.5999999999999993E-2</v>
      </c>
    </row>
    <row r="501" spans="1:10" x14ac:dyDescent="0.35">
      <c r="A501" s="16">
        <v>41665</v>
      </c>
      <c r="B501" s="17">
        <v>12.09</v>
      </c>
      <c r="C501" s="18">
        <v>1782.59</v>
      </c>
      <c r="D501" s="19">
        <f t="shared" si="30"/>
        <v>3.8659793814432852E-2</v>
      </c>
      <c r="E501" s="19">
        <f t="shared" si="30"/>
        <v>-4.3009791709722744E-3</v>
      </c>
      <c r="F501" s="36">
        <f t="shared" si="31"/>
        <v>4.1666666666666669E-6</v>
      </c>
      <c r="G501" s="24">
        <f t="shared" si="32"/>
        <v>3.8655627147766186E-2</v>
      </c>
      <c r="H501" s="21">
        <f t="shared" si="33"/>
        <v>-4.3051458376389415E-3</v>
      </c>
      <c r="I501" s="17"/>
      <c r="J501" s="17">
        <v>0.02</v>
      </c>
    </row>
    <row r="502" spans="1:10" x14ac:dyDescent="0.35">
      <c r="A502" s="16">
        <v>41658</v>
      </c>
      <c r="B502" s="17">
        <v>11.64</v>
      </c>
      <c r="C502" s="18">
        <v>1790.29</v>
      </c>
      <c r="D502" s="19">
        <f t="shared" si="30"/>
        <v>2.7360988526037078E-2</v>
      </c>
      <c r="E502" s="19">
        <f t="shared" si="30"/>
        <v>-2.6328384184478248E-2</v>
      </c>
      <c r="F502" s="36">
        <f t="shared" si="31"/>
        <v>9.5833333333333336E-6</v>
      </c>
      <c r="G502" s="24">
        <f t="shared" si="32"/>
        <v>2.7351405192703744E-2</v>
      </c>
      <c r="H502" s="21">
        <f t="shared" si="33"/>
        <v>-2.6337967517811582E-2</v>
      </c>
      <c r="I502" s="17"/>
      <c r="J502" s="17">
        <v>4.5999999999999999E-2</v>
      </c>
    </row>
    <row r="503" spans="1:10" x14ac:dyDescent="0.35">
      <c r="A503" s="16">
        <v>41651</v>
      </c>
      <c r="B503" s="17">
        <v>11.33</v>
      </c>
      <c r="C503" s="18">
        <v>1838.7</v>
      </c>
      <c r="D503" s="19">
        <f t="shared" si="30"/>
        <v>0.16683831101956725</v>
      </c>
      <c r="E503" s="19">
        <f t="shared" si="30"/>
        <v>-1.9919994355096504E-3</v>
      </c>
      <c r="F503" s="36">
        <f t="shared" si="31"/>
        <v>7.2916666666666674E-6</v>
      </c>
      <c r="G503" s="24">
        <f t="shared" si="32"/>
        <v>0.16683101935290059</v>
      </c>
      <c r="H503" s="21">
        <f t="shared" si="33"/>
        <v>-1.9992911021763171E-3</v>
      </c>
      <c r="I503" s="17"/>
      <c r="J503" s="17">
        <v>3.5000000000000003E-2</v>
      </c>
    </row>
    <row r="504" spans="1:10" x14ac:dyDescent="0.35">
      <c r="A504" s="16">
        <v>41644</v>
      </c>
      <c r="B504" s="17">
        <v>9.7100000000000009</v>
      </c>
      <c r="C504" s="18">
        <v>1842.37</v>
      </c>
      <c r="D504" s="19">
        <f t="shared" si="30"/>
        <v>-2.6078234704112302E-2</v>
      </c>
      <c r="E504" s="19">
        <f t="shared" si="30"/>
        <v>6.0064323430000233E-3</v>
      </c>
      <c r="F504" s="36">
        <f t="shared" si="31"/>
        <v>8.5416666666666665E-6</v>
      </c>
      <c r="G504" s="24">
        <f t="shared" si="32"/>
        <v>-2.6086776370778969E-2</v>
      </c>
      <c r="H504" s="21">
        <f t="shared" si="33"/>
        <v>5.997890676333357E-3</v>
      </c>
      <c r="I504" s="17"/>
      <c r="J504" s="17">
        <v>4.1000000000000002E-2</v>
      </c>
    </row>
    <row r="505" spans="1:10" x14ac:dyDescent="0.35">
      <c r="A505" s="16">
        <v>41637</v>
      </c>
      <c r="B505" s="17">
        <v>9.9700000000000006</v>
      </c>
      <c r="C505" s="18">
        <v>1831.37</v>
      </c>
      <c r="D505" s="19">
        <f t="shared" si="30"/>
        <v>-9.930486593843102E-3</v>
      </c>
      <c r="E505" s="19">
        <f t="shared" si="30"/>
        <v>-5.446942543716804E-3</v>
      </c>
      <c r="F505" s="36">
        <f t="shared" si="31"/>
        <v>1.4375000000000002E-5</v>
      </c>
      <c r="G505" s="24">
        <f t="shared" si="32"/>
        <v>-9.9448615938431024E-3</v>
      </c>
      <c r="H505" s="21">
        <f t="shared" si="33"/>
        <v>-5.4613175437168036E-3</v>
      </c>
      <c r="I505" s="17"/>
      <c r="J505" s="17">
        <v>6.9000000000000006E-2</v>
      </c>
    </row>
    <row r="506" spans="1:10" x14ac:dyDescent="0.35">
      <c r="A506" s="16">
        <v>41630</v>
      </c>
      <c r="B506" s="17">
        <v>10.07</v>
      </c>
      <c r="C506" s="18">
        <v>1841.4</v>
      </c>
      <c r="D506" s="19">
        <f t="shared" si="30"/>
        <v>5.4450261780104592E-2</v>
      </c>
      <c r="E506" s="19">
        <f t="shared" si="30"/>
        <v>1.2693035329315094E-2</v>
      </c>
      <c r="F506" s="36">
        <f t="shared" si="31"/>
        <v>1.375E-5</v>
      </c>
      <c r="G506" s="24">
        <f t="shared" si="32"/>
        <v>5.4436511780104592E-2</v>
      </c>
      <c r="H506" s="21">
        <f t="shared" si="33"/>
        <v>1.2679285329315094E-2</v>
      </c>
      <c r="I506" s="17"/>
      <c r="J506" s="17">
        <v>6.6000000000000003E-2</v>
      </c>
    </row>
    <row r="507" spans="1:10" x14ac:dyDescent="0.35">
      <c r="A507" s="16">
        <v>41623</v>
      </c>
      <c r="B507" s="17">
        <v>9.5500000000000007</v>
      </c>
      <c r="C507" s="18">
        <v>1818.32</v>
      </c>
      <c r="D507" s="19">
        <f t="shared" si="30"/>
        <v>-2.9471544715447107E-2</v>
      </c>
      <c r="E507" s="19">
        <f t="shared" si="30"/>
        <v>2.4220985512471094E-2</v>
      </c>
      <c r="F507" s="36">
        <f t="shared" si="31"/>
        <v>1.375E-5</v>
      </c>
      <c r="G507" s="24">
        <f t="shared" si="32"/>
        <v>-2.9485294715447107E-2</v>
      </c>
      <c r="H507" s="21">
        <f t="shared" si="33"/>
        <v>2.4207235512471094E-2</v>
      </c>
      <c r="I507" s="17"/>
      <c r="J507" s="17">
        <v>6.6000000000000003E-2</v>
      </c>
    </row>
    <row r="508" spans="1:10" x14ac:dyDescent="0.35">
      <c r="A508" s="16">
        <v>41616</v>
      </c>
      <c r="B508" s="17">
        <v>9.84</v>
      </c>
      <c r="C508" s="18">
        <v>1775.32</v>
      </c>
      <c r="D508" s="19">
        <f t="shared" si="30"/>
        <v>7.4235807860262071E-2</v>
      </c>
      <c r="E508" s="19">
        <f t="shared" si="30"/>
        <v>-1.6492252463866097E-2</v>
      </c>
      <c r="F508" s="36">
        <f t="shared" si="31"/>
        <v>1.375E-5</v>
      </c>
      <c r="G508" s="24">
        <f t="shared" si="32"/>
        <v>7.4222057860262064E-2</v>
      </c>
      <c r="H508" s="21">
        <f t="shared" si="33"/>
        <v>-1.6506002463866097E-2</v>
      </c>
      <c r="I508" s="17"/>
      <c r="J508" s="17">
        <v>6.6000000000000003E-2</v>
      </c>
    </row>
    <row r="509" spans="1:10" x14ac:dyDescent="0.35">
      <c r="A509" s="16">
        <v>41609</v>
      </c>
      <c r="B509" s="17">
        <v>9.16</v>
      </c>
      <c r="C509" s="18">
        <v>1805.09</v>
      </c>
      <c r="D509" s="19">
        <f t="shared" si="30"/>
        <v>7.8916372202591178E-2</v>
      </c>
      <c r="E509" s="19">
        <f t="shared" si="30"/>
        <v>-3.9871304290040044E-4</v>
      </c>
      <c r="F509" s="36">
        <f t="shared" si="31"/>
        <v>1.2708333333333333E-5</v>
      </c>
      <c r="G509" s="24">
        <f t="shared" si="32"/>
        <v>7.8903663869257845E-2</v>
      </c>
      <c r="H509" s="21">
        <f t="shared" si="33"/>
        <v>-4.1142137623373376E-4</v>
      </c>
      <c r="I509" s="17"/>
      <c r="J509" s="17">
        <v>6.0999999999999999E-2</v>
      </c>
    </row>
    <row r="510" spans="1:10" x14ac:dyDescent="0.35">
      <c r="A510" s="16">
        <v>41602</v>
      </c>
      <c r="B510" s="17">
        <v>8.49</v>
      </c>
      <c r="C510" s="18">
        <v>1805.81</v>
      </c>
      <c r="D510" s="19">
        <f t="shared" si="30"/>
        <v>4.944375772558729E-2</v>
      </c>
      <c r="E510" s="19">
        <f t="shared" si="30"/>
        <v>5.8179480928211014E-4</v>
      </c>
      <c r="F510" s="36">
        <f t="shared" si="31"/>
        <v>1.2708333333333333E-5</v>
      </c>
      <c r="G510" s="24">
        <f t="shared" si="32"/>
        <v>4.9431049392253956E-2</v>
      </c>
      <c r="H510" s="21">
        <f t="shared" si="33"/>
        <v>5.6908647594877682E-4</v>
      </c>
      <c r="I510" s="17"/>
      <c r="J510" s="17">
        <v>6.0999999999999999E-2</v>
      </c>
    </row>
    <row r="511" spans="1:10" x14ac:dyDescent="0.35">
      <c r="A511" s="16">
        <v>41595</v>
      </c>
      <c r="B511" s="17">
        <v>8.09</v>
      </c>
      <c r="C511" s="18">
        <v>1804.76</v>
      </c>
      <c r="D511" s="19">
        <f t="shared" si="30"/>
        <v>-0.10409745293466222</v>
      </c>
      <c r="E511" s="19">
        <f t="shared" si="30"/>
        <v>3.6592554694190316E-3</v>
      </c>
      <c r="F511" s="36">
        <f t="shared" si="31"/>
        <v>1.5833333333333333E-5</v>
      </c>
      <c r="G511" s="24">
        <f t="shared" si="32"/>
        <v>-0.10411328626799556</v>
      </c>
      <c r="H511" s="21">
        <f t="shared" si="33"/>
        <v>3.6434221360856982E-3</v>
      </c>
      <c r="I511" s="17"/>
      <c r="J511" s="17">
        <v>7.5999999999999998E-2</v>
      </c>
    </row>
    <row r="512" spans="1:10" x14ac:dyDescent="0.35">
      <c r="A512" s="16">
        <v>41588</v>
      </c>
      <c r="B512" s="17">
        <v>9.0299999999999994</v>
      </c>
      <c r="C512" s="18">
        <v>1798.18</v>
      </c>
      <c r="D512" s="19">
        <f t="shared" si="30"/>
        <v>-1.8478260869565166E-2</v>
      </c>
      <c r="E512" s="19">
        <f t="shared" si="30"/>
        <v>1.5570904942364683E-2</v>
      </c>
      <c r="F512" s="36">
        <f t="shared" si="31"/>
        <v>1.6458333333333335E-5</v>
      </c>
      <c r="G512" s="24">
        <f t="shared" si="32"/>
        <v>-1.84947192028985E-2</v>
      </c>
      <c r="H512" s="21">
        <f t="shared" si="33"/>
        <v>1.5554446609031349E-2</v>
      </c>
      <c r="I512" s="17"/>
      <c r="J512" s="17">
        <v>7.9000000000000001E-2</v>
      </c>
    </row>
    <row r="513" spans="1:10" x14ac:dyDescent="0.35">
      <c r="A513" s="16">
        <v>41581</v>
      </c>
      <c r="B513" s="17">
        <v>9.1999999999999993</v>
      </c>
      <c r="C513" s="18">
        <v>1770.61</v>
      </c>
      <c r="D513" s="19">
        <f t="shared" si="30"/>
        <v>-0.14893617021276606</v>
      </c>
      <c r="E513" s="19">
        <f t="shared" si="30"/>
        <v>5.0918462341906778E-3</v>
      </c>
      <c r="F513" s="36">
        <f t="shared" si="31"/>
        <v>1.2708333333333333E-5</v>
      </c>
      <c r="G513" s="24">
        <f t="shared" si="32"/>
        <v>-0.14894887854609939</v>
      </c>
      <c r="H513" s="21">
        <f t="shared" si="33"/>
        <v>5.0791379008573445E-3</v>
      </c>
      <c r="I513" s="17"/>
      <c r="J513" s="17">
        <v>6.0999999999999999E-2</v>
      </c>
    </row>
    <row r="514" spans="1:10" x14ac:dyDescent="0.35">
      <c r="A514" s="16">
        <v>41574</v>
      </c>
      <c r="B514" s="17">
        <v>10.81</v>
      </c>
      <c r="C514" s="18">
        <v>1761.64</v>
      </c>
      <c r="D514" s="19">
        <f t="shared" si="30"/>
        <v>-4.4208664898320094E-2</v>
      </c>
      <c r="E514" s="19">
        <f t="shared" si="30"/>
        <v>1.0626388675794018E-3</v>
      </c>
      <c r="F514" s="36">
        <f t="shared" si="31"/>
        <v>8.5416666666666665E-6</v>
      </c>
      <c r="G514" s="24">
        <f t="shared" si="32"/>
        <v>-4.4217206564986761E-2</v>
      </c>
      <c r="H514" s="21">
        <f t="shared" si="33"/>
        <v>1.0540972009127352E-3</v>
      </c>
      <c r="I514" s="17"/>
      <c r="J514" s="17">
        <v>4.1000000000000002E-2</v>
      </c>
    </row>
    <row r="515" spans="1:10" x14ac:dyDescent="0.35">
      <c r="A515" s="16">
        <v>41567</v>
      </c>
      <c r="B515" s="17">
        <v>11.31</v>
      </c>
      <c r="C515" s="18">
        <v>1759.77</v>
      </c>
      <c r="D515" s="19">
        <f t="shared" ref="D515:E522" si="34">B515/B516-1</f>
        <v>-7.5224856909239524E-2</v>
      </c>
      <c r="E515" s="19">
        <f t="shared" si="34"/>
        <v>8.7532244196044662E-3</v>
      </c>
      <c r="F515" s="36">
        <f t="shared" ref="F515:F522" si="35">J515/100/12/4</f>
        <v>7.2916666666666674E-6</v>
      </c>
      <c r="G515" s="24">
        <f t="shared" ref="G515:G522" si="36">D515-F515</f>
        <v>-7.5232148575906196E-2</v>
      </c>
      <c r="H515" s="21">
        <f t="shared" ref="H515:H522" si="37">E515-F515</f>
        <v>8.7459327529378003E-3</v>
      </c>
      <c r="I515" s="17"/>
      <c r="J515" s="17">
        <v>3.5000000000000003E-2</v>
      </c>
    </row>
    <row r="516" spans="1:10" x14ac:dyDescent="0.35">
      <c r="A516" s="16">
        <v>41560</v>
      </c>
      <c r="B516" s="17">
        <v>12.23</v>
      </c>
      <c r="C516" s="18">
        <v>1744.5</v>
      </c>
      <c r="D516" s="19">
        <f t="shared" si="34"/>
        <v>2.6868178001679288E-2</v>
      </c>
      <c r="E516" s="19">
        <f t="shared" si="34"/>
        <v>2.4248473461718989E-2</v>
      </c>
      <c r="F516" s="36">
        <f t="shared" si="35"/>
        <v>6.2499999999999995E-6</v>
      </c>
      <c r="G516" s="24">
        <f t="shared" si="36"/>
        <v>2.6861928001679289E-2</v>
      </c>
      <c r="H516" s="21">
        <f t="shared" si="37"/>
        <v>2.424222346171899E-2</v>
      </c>
      <c r="I516" s="17"/>
      <c r="J516" s="17">
        <v>0.03</v>
      </c>
    </row>
    <row r="517" spans="1:10" x14ac:dyDescent="0.35">
      <c r="A517" s="16">
        <v>41553</v>
      </c>
      <c r="B517" s="17">
        <v>11.91</v>
      </c>
      <c r="C517" s="18">
        <v>1703.2</v>
      </c>
      <c r="D517" s="19">
        <f t="shared" si="34"/>
        <v>-1.3256006628003303E-2</v>
      </c>
      <c r="E517" s="19">
        <f t="shared" si="34"/>
        <v>7.5125702454894583E-3</v>
      </c>
      <c r="F517" s="36">
        <f t="shared" si="35"/>
        <v>1.4166666666666668E-5</v>
      </c>
      <c r="G517" s="24">
        <f t="shared" si="36"/>
        <v>-1.3270173294669969E-2</v>
      </c>
      <c r="H517" s="21">
        <f t="shared" si="37"/>
        <v>7.4984035788227916E-3</v>
      </c>
      <c r="I517" s="17"/>
      <c r="J517" s="17">
        <v>6.8000000000000005E-2</v>
      </c>
    </row>
    <row r="518" spans="1:10" x14ac:dyDescent="0.35">
      <c r="A518" s="16">
        <v>41546</v>
      </c>
      <c r="B518" s="17">
        <v>12.07</v>
      </c>
      <c r="C518" s="18">
        <v>1690.5</v>
      </c>
      <c r="D518" s="19">
        <f t="shared" si="34"/>
        <v>-5.1846032992930113E-2</v>
      </c>
      <c r="E518" s="19">
        <f t="shared" si="34"/>
        <v>-7.388798581350331E-4</v>
      </c>
      <c r="F518" s="36">
        <f t="shared" si="35"/>
        <v>5.833333333333334E-6</v>
      </c>
      <c r="G518" s="24">
        <f t="shared" si="36"/>
        <v>-5.1851866326263443E-2</v>
      </c>
      <c r="H518" s="21">
        <f t="shared" si="37"/>
        <v>-7.4471319146836648E-4</v>
      </c>
      <c r="I518" s="17"/>
      <c r="J518" s="17">
        <v>2.8000000000000001E-2</v>
      </c>
    </row>
    <row r="519" spans="1:10" x14ac:dyDescent="0.35">
      <c r="A519" s="16">
        <v>41539</v>
      </c>
      <c r="B519" s="17">
        <v>12.73</v>
      </c>
      <c r="C519" s="18">
        <v>1691.75</v>
      </c>
      <c r="D519" s="19">
        <f t="shared" si="34"/>
        <v>4.0883074407195519E-2</v>
      </c>
      <c r="E519" s="19">
        <f t="shared" si="34"/>
        <v>-1.0620442011567865E-2</v>
      </c>
      <c r="F519" s="36">
        <f t="shared" si="35"/>
        <v>4.1666666666666669E-6</v>
      </c>
      <c r="G519" s="24">
        <f t="shared" si="36"/>
        <v>4.0878907740528853E-2</v>
      </c>
      <c r="H519" s="21">
        <f t="shared" si="37"/>
        <v>-1.0624608678234532E-2</v>
      </c>
      <c r="I519" s="17"/>
      <c r="J519" s="17">
        <v>0.02</v>
      </c>
    </row>
    <row r="520" spans="1:10" x14ac:dyDescent="0.35">
      <c r="A520" s="16">
        <v>41532</v>
      </c>
      <c r="B520" s="17">
        <v>12.23</v>
      </c>
      <c r="C520" s="18">
        <v>1709.91</v>
      </c>
      <c r="D520" s="19">
        <f t="shared" si="34"/>
        <v>0.10778985507246386</v>
      </c>
      <c r="E520" s="19">
        <f t="shared" si="34"/>
        <v>1.2985858920965265E-2</v>
      </c>
      <c r="F520" s="36">
        <f t="shared" si="35"/>
        <v>3.1249999999999997E-6</v>
      </c>
      <c r="G520" s="24">
        <f t="shared" si="36"/>
        <v>0.10778673007246385</v>
      </c>
      <c r="H520" s="21">
        <f t="shared" si="37"/>
        <v>1.2982733920965266E-2</v>
      </c>
      <c r="I520" s="17"/>
      <c r="J520" s="17">
        <v>1.4999999999999999E-2</v>
      </c>
    </row>
    <row r="521" spans="1:10" x14ac:dyDescent="0.35">
      <c r="A521" s="16">
        <v>41525</v>
      </c>
      <c r="B521" s="17">
        <v>11.04</v>
      </c>
      <c r="C521" s="18">
        <v>1687.99</v>
      </c>
      <c r="D521" s="19">
        <f t="shared" si="34"/>
        <v>-8.0862533692723781E-3</v>
      </c>
      <c r="E521" s="19">
        <f t="shared" si="34"/>
        <v>1.9828778916969325E-2</v>
      </c>
      <c r="F521" s="36">
        <f t="shared" si="35"/>
        <v>3.7499999999999997E-6</v>
      </c>
      <c r="G521" s="24">
        <f t="shared" si="36"/>
        <v>-8.0900033692723784E-3</v>
      </c>
      <c r="H521" s="21">
        <f t="shared" si="37"/>
        <v>1.9825028916969325E-2</v>
      </c>
      <c r="I521" s="17"/>
      <c r="J521" s="17">
        <v>1.7999999999999999E-2</v>
      </c>
    </row>
    <row r="522" spans="1:10" x14ac:dyDescent="0.35">
      <c r="A522" s="16">
        <v>41518</v>
      </c>
      <c r="B522" s="17">
        <v>11.13</v>
      </c>
      <c r="C522" s="18">
        <v>1655.17</v>
      </c>
      <c r="D522" s="19">
        <f t="shared" si="34"/>
        <v>-1.2422360248447117E-2</v>
      </c>
      <c r="E522" s="19">
        <f t="shared" si="34"/>
        <v>1.359486089762818E-2</v>
      </c>
      <c r="F522" s="36">
        <f t="shared" si="35"/>
        <v>4.1666666666666669E-6</v>
      </c>
      <c r="G522" s="24">
        <f t="shared" si="36"/>
        <v>-1.2426526915113784E-2</v>
      </c>
      <c r="H522" s="21">
        <f t="shared" si="37"/>
        <v>1.3590694230961514E-2</v>
      </c>
      <c r="I522" s="17"/>
      <c r="J522" s="17">
        <v>0.02</v>
      </c>
    </row>
    <row r="523" spans="1:10" x14ac:dyDescent="0.35">
      <c r="A523" s="16">
        <v>41511</v>
      </c>
      <c r="B523" s="17">
        <v>11.27</v>
      </c>
      <c r="C523" s="18">
        <v>1632.97</v>
      </c>
      <c r="D523" s="19"/>
      <c r="E523" s="19"/>
      <c r="F523" s="36"/>
      <c r="G523" s="24"/>
      <c r="H523" s="21"/>
      <c r="I523" s="17"/>
      <c r="J523" s="17">
        <v>2.5000000000000001E-2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FA07-E290-4165-BC34-C30F71756348}">
  <dimension ref="A1:Q523"/>
  <sheetViews>
    <sheetView topLeftCell="J25" workbookViewId="0">
      <selection activeCell="M27" sqref="M27:P31"/>
    </sheetView>
  </sheetViews>
  <sheetFormatPr defaultRowHeight="14.5" x14ac:dyDescent="0.35"/>
  <cols>
    <col min="1" max="4" width="9.90625" customWidth="1"/>
    <col min="5" max="5" width="14" customWidth="1"/>
    <col min="6" max="9" width="9.90625" customWidth="1"/>
    <col min="10" max="10" width="25.08984375" customWidth="1"/>
    <col min="13" max="13" width="24" customWidth="1"/>
    <col min="15" max="15" width="11.90625" customWidth="1"/>
  </cols>
  <sheetData>
    <row r="1" spans="1:15" x14ac:dyDescent="0.35">
      <c r="A1" s="14" t="s">
        <v>18</v>
      </c>
      <c r="B1" s="14" t="s">
        <v>39</v>
      </c>
      <c r="C1" s="14" t="s">
        <v>19</v>
      </c>
      <c r="D1" s="14" t="s">
        <v>40</v>
      </c>
      <c r="E1" s="15" t="s">
        <v>23</v>
      </c>
      <c r="F1" s="15" t="s">
        <v>21</v>
      </c>
      <c r="G1" s="15" t="s">
        <v>41</v>
      </c>
      <c r="H1" s="15" t="s">
        <v>22</v>
      </c>
      <c r="I1" s="15" t="s">
        <v>20</v>
      </c>
      <c r="J1" s="15" t="s">
        <v>38</v>
      </c>
    </row>
    <row r="2" spans="1:15" x14ac:dyDescent="0.35">
      <c r="A2" s="16">
        <v>45158</v>
      </c>
      <c r="B2" s="17">
        <v>159.12</v>
      </c>
      <c r="C2" s="18">
        <v>4405.71</v>
      </c>
      <c r="D2" s="19">
        <f>B2/B3-1</f>
        <v>-1.106277190801741E-2</v>
      </c>
      <c r="E2" s="19">
        <f t="shared" ref="E2:E65" si="0">C2/C3-1</f>
        <v>8.2385329918919226E-3</v>
      </c>
      <c r="F2" s="36">
        <f>J2/100/12/4</f>
        <v>1.1427083333333335E-3</v>
      </c>
      <c r="G2" s="24">
        <f>D2-F2</f>
        <v>-1.2205480241350744E-2</v>
      </c>
      <c r="H2" s="21">
        <f>E2-F2</f>
        <v>7.0958246585585893E-3</v>
      </c>
      <c r="I2" s="21">
        <f>SLOPE(G2:G522,H2:H522)</f>
        <v>1.0144958667269273</v>
      </c>
      <c r="J2" s="17">
        <v>5.4850000000000003</v>
      </c>
    </row>
    <row r="3" spans="1:15" x14ac:dyDescent="0.35">
      <c r="A3" s="16">
        <v>45151</v>
      </c>
      <c r="B3" s="17">
        <v>160.9</v>
      </c>
      <c r="C3" s="18">
        <v>4369.71</v>
      </c>
      <c r="D3" s="19">
        <f t="shared" ref="D3:E66" si="1">B3/B4-1</f>
        <v>-1.9798964361864124E-2</v>
      </c>
      <c r="E3" s="19">
        <f t="shared" si="0"/>
        <v>-2.1133275836964227E-2</v>
      </c>
      <c r="F3" s="36">
        <f t="shared" ref="F3:F66" si="2">J3/100/12/4</f>
        <v>1.1343750000000002E-3</v>
      </c>
      <c r="G3" s="24">
        <f t="shared" ref="G3:G66" si="3">D3-F3</f>
        <v>-2.0933339361864124E-2</v>
      </c>
      <c r="H3" s="21">
        <f t="shared" ref="H3:H66" si="4">E3-F3</f>
        <v>-2.2267650836964227E-2</v>
      </c>
      <c r="I3" s="17"/>
      <c r="J3" s="17">
        <v>5.4450000000000003</v>
      </c>
    </row>
    <row r="4" spans="1:15" x14ac:dyDescent="0.35">
      <c r="A4" s="16">
        <v>45144</v>
      </c>
      <c r="B4" s="17">
        <v>164.15</v>
      </c>
      <c r="C4" s="18">
        <v>4464.05</v>
      </c>
      <c r="D4" s="19">
        <f t="shared" si="1"/>
        <v>3.0381018140732019E-2</v>
      </c>
      <c r="E4" s="19">
        <f t="shared" si="0"/>
        <v>-3.1219085178079142E-3</v>
      </c>
      <c r="F4" s="36">
        <f t="shared" si="2"/>
        <v>1.1316666666666669E-3</v>
      </c>
      <c r="G4" s="24">
        <f t="shared" si="3"/>
        <v>2.9249351474065353E-2</v>
      </c>
      <c r="H4" s="21">
        <f t="shared" si="4"/>
        <v>-4.2535751844745813E-3</v>
      </c>
      <c r="I4" s="17"/>
      <c r="J4" s="17">
        <v>5.4320000000000004</v>
      </c>
    </row>
    <row r="5" spans="1:15" x14ac:dyDescent="0.35">
      <c r="A5" s="16">
        <v>45137</v>
      </c>
      <c r="B5" s="17">
        <v>159.31</v>
      </c>
      <c r="C5" s="18">
        <v>4478.03</v>
      </c>
      <c r="D5" s="19">
        <f t="shared" si="1"/>
        <v>2.7695600176245172E-3</v>
      </c>
      <c r="E5" s="19">
        <f t="shared" si="0"/>
        <v>-2.2740019597444872E-2</v>
      </c>
      <c r="F5" s="36">
        <f t="shared" si="2"/>
        <v>1.1312499999999999E-3</v>
      </c>
      <c r="G5" s="24">
        <f t="shared" si="3"/>
        <v>1.6383100176245173E-3</v>
      </c>
      <c r="H5" s="21">
        <f t="shared" si="4"/>
        <v>-2.3871269597444872E-2</v>
      </c>
      <c r="I5" s="17"/>
      <c r="J5" s="17">
        <v>5.43</v>
      </c>
    </row>
    <row r="6" spans="1:15" x14ac:dyDescent="0.35">
      <c r="A6" s="16">
        <v>45130</v>
      </c>
      <c r="B6" s="17">
        <v>158.87</v>
      </c>
      <c r="C6" s="18">
        <v>4582.2299999999996</v>
      </c>
      <c r="D6" s="19">
        <f t="shared" si="1"/>
        <v>1.1342869746047146E-3</v>
      </c>
      <c r="E6" s="19">
        <f t="shared" si="0"/>
        <v>1.0116084773187151E-2</v>
      </c>
      <c r="F6" s="36">
        <f t="shared" si="2"/>
        <v>1.1316666666666669E-3</v>
      </c>
      <c r="G6" s="24">
        <f t="shared" si="3"/>
        <v>2.6203079380477268E-6</v>
      </c>
      <c r="H6" s="21">
        <f t="shared" si="4"/>
        <v>8.9844181065204844E-3</v>
      </c>
      <c r="I6" s="17"/>
      <c r="J6" s="17">
        <v>5.4320000000000004</v>
      </c>
    </row>
    <row r="7" spans="1:15" x14ac:dyDescent="0.35">
      <c r="A7" s="16">
        <v>45123</v>
      </c>
      <c r="B7" s="17">
        <v>158.69</v>
      </c>
      <c r="C7" s="18">
        <v>4536.34</v>
      </c>
      <c r="D7" s="19">
        <f t="shared" si="1"/>
        <v>3.3272561531449307E-2</v>
      </c>
      <c r="E7" s="19">
        <f t="shared" si="0"/>
        <v>6.8628451953425262E-3</v>
      </c>
      <c r="F7" s="36">
        <f t="shared" si="2"/>
        <v>1.1300000000000001E-3</v>
      </c>
      <c r="G7" s="24">
        <f t="shared" si="3"/>
        <v>3.2142561531449308E-2</v>
      </c>
      <c r="H7" s="21">
        <f t="shared" si="4"/>
        <v>5.7328451953425263E-3</v>
      </c>
      <c r="I7" s="17"/>
      <c r="J7" s="17">
        <v>5.4240000000000004</v>
      </c>
      <c r="M7" s="51"/>
      <c r="N7" s="51" t="s">
        <v>37</v>
      </c>
      <c r="O7" s="51" t="s">
        <v>36</v>
      </c>
    </row>
    <row r="8" spans="1:15" x14ac:dyDescent="0.35">
      <c r="A8" s="16">
        <v>45116</v>
      </c>
      <c r="B8" s="17">
        <v>153.58000000000001</v>
      </c>
      <c r="C8" s="18">
        <v>4505.42</v>
      </c>
      <c r="D8" s="19">
        <f t="shared" si="1"/>
        <v>-4.1499157048371371E-3</v>
      </c>
      <c r="E8" s="19">
        <f t="shared" si="0"/>
        <v>2.4203503108696456E-2</v>
      </c>
      <c r="F8" s="36">
        <f t="shared" si="2"/>
        <v>1.1272916666666666E-3</v>
      </c>
      <c r="G8" s="24">
        <f t="shared" si="3"/>
        <v>-5.2772073715038042E-3</v>
      </c>
      <c r="H8" s="21">
        <f t="shared" si="4"/>
        <v>2.307621144202979E-2</v>
      </c>
      <c r="I8" s="17"/>
      <c r="J8" s="17">
        <v>5.4109999999999996</v>
      </c>
      <c r="M8" s="52" t="s">
        <v>44</v>
      </c>
      <c r="N8" s="54">
        <v>0.1724</v>
      </c>
      <c r="O8" s="54">
        <v>0.1022</v>
      </c>
    </row>
    <row r="9" spans="1:15" x14ac:dyDescent="0.35">
      <c r="A9" s="16">
        <v>45109</v>
      </c>
      <c r="B9" s="17">
        <v>154.22</v>
      </c>
      <c r="C9" s="18">
        <v>4398.95</v>
      </c>
      <c r="D9" s="19">
        <f t="shared" si="1"/>
        <v>-1.9891960597394287E-2</v>
      </c>
      <c r="E9" s="19">
        <f t="shared" si="0"/>
        <v>-1.1556316539261924E-2</v>
      </c>
      <c r="F9" s="36">
        <f t="shared" si="2"/>
        <v>1.1225E-3</v>
      </c>
      <c r="G9" s="24">
        <f t="shared" si="3"/>
        <v>-2.1014460597394286E-2</v>
      </c>
      <c r="H9" s="21">
        <f t="shared" si="4"/>
        <v>-1.2678816539261924E-2</v>
      </c>
      <c r="I9" s="17"/>
      <c r="J9" s="17">
        <v>5.3879999999999999</v>
      </c>
      <c r="M9" s="52" t="s">
        <v>45</v>
      </c>
      <c r="N9" s="54">
        <v>0.13300000000000001</v>
      </c>
      <c r="O9" s="54">
        <v>7.85E-2</v>
      </c>
    </row>
    <row r="10" spans="1:15" x14ac:dyDescent="0.35">
      <c r="A10" s="16">
        <v>45102</v>
      </c>
      <c r="B10" s="17">
        <v>157.35</v>
      </c>
      <c r="C10" s="18">
        <v>4450.38</v>
      </c>
      <c r="D10" s="19">
        <f t="shared" si="1"/>
        <v>3.9643211100099052E-2</v>
      </c>
      <c r="E10" s="19">
        <f t="shared" si="0"/>
        <v>2.3468779968401687E-2</v>
      </c>
      <c r="F10" s="36">
        <f t="shared" si="2"/>
        <v>1.1089583333333335E-3</v>
      </c>
      <c r="G10" s="24">
        <f t="shared" si="3"/>
        <v>3.8534252766765718E-2</v>
      </c>
      <c r="H10" s="21">
        <f t="shared" si="4"/>
        <v>2.2359821635068354E-2</v>
      </c>
      <c r="I10" s="17"/>
      <c r="J10" s="17">
        <v>5.3230000000000004</v>
      </c>
      <c r="M10" s="52" t="s">
        <v>46</v>
      </c>
      <c r="N10" s="54">
        <v>7.7899999999999997E-2</v>
      </c>
      <c r="O10" s="54">
        <v>4.5699999999999998E-2</v>
      </c>
    </row>
    <row r="11" spans="1:15" x14ac:dyDescent="0.35">
      <c r="A11" s="16">
        <v>45095</v>
      </c>
      <c r="B11" s="17">
        <v>151.35</v>
      </c>
      <c r="C11" s="18">
        <v>4348.33</v>
      </c>
      <c r="D11" s="19">
        <f t="shared" si="1"/>
        <v>-3.7581075925219309E-2</v>
      </c>
      <c r="E11" s="19">
        <f t="shared" si="0"/>
        <v>-1.389244805072587E-2</v>
      </c>
      <c r="F11" s="36">
        <f t="shared" si="2"/>
        <v>1.1050000000000001E-3</v>
      </c>
      <c r="G11" s="24">
        <f t="shared" si="3"/>
        <v>-3.8686075925219311E-2</v>
      </c>
      <c r="H11" s="21">
        <f t="shared" si="4"/>
        <v>-1.499744805072587E-2</v>
      </c>
      <c r="I11" s="17"/>
      <c r="J11" s="17">
        <v>5.3040000000000003</v>
      </c>
      <c r="M11" s="52" t="s">
        <v>47</v>
      </c>
      <c r="N11" s="54">
        <v>-4.8999999999999998E-3</v>
      </c>
      <c r="O11" s="54">
        <v>-2.8E-3</v>
      </c>
    </row>
    <row r="12" spans="1:15" x14ac:dyDescent="0.35">
      <c r="A12" s="16">
        <v>45088</v>
      </c>
      <c r="B12" s="17">
        <v>157.26</v>
      </c>
      <c r="C12" s="18">
        <v>4409.59</v>
      </c>
      <c r="D12" s="19">
        <f t="shared" si="1"/>
        <v>-1.0071761299257354E-2</v>
      </c>
      <c r="E12" s="19">
        <f t="shared" si="0"/>
        <v>2.5757991653601264E-2</v>
      </c>
      <c r="F12" s="36">
        <f t="shared" si="2"/>
        <v>1.0902083333333332E-3</v>
      </c>
      <c r="G12" s="24">
        <f t="shared" si="3"/>
        <v>-1.1161969632590687E-2</v>
      </c>
      <c r="H12" s="21">
        <f t="shared" si="4"/>
        <v>2.4667783320267932E-2</v>
      </c>
      <c r="I12" s="17"/>
      <c r="J12" s="17">
        <v>5.2329999999999997</v>
      </c>
      <c r="M12" s="52" t="s">
        <v>48</v>
      </c>
      <c r="N12" s="54">
        <v>3.95E-2</v>
      </c>
      <c r="O12" s="54">
        <v>2.2599999999999999E-2</v>
      </c>
    </row>
    <row r="13" spans="1:15" x14ac:dyDescent="0.35">
      <c r="A13" s="16">
        <v>45081</v>
      </c>
      <c r="B13" s="17">
        <v>158.86000000000001</v>
      </c>
      <c r="C13" s="18">
        <v>4298.8599999999997</v>
      </c>
      <c r="D13" s="19">
        <f t="shared" si="1"/>
        <v>1.6638935108153285E-2</v>
      </c>
      <c r="E13" s="19">
        <f t="shared" si="0"/>
        <v>3.8506714739734438E-3</v>
      </c>
      <c r="F13" s="36">
        <f t="shared" si="2"/>
        <v>1.096875E-3</v>
      </c>
      <c r="G13" s="24">
        <f t="shared" si="3"/>
        <v>1.5542060108153285E-2</v>
      </c>
      <c r="H13" s="21">
        <f t="shared" si="4"/>
        <v>2.753796473973444E-3</v>
      </c>
      <c r="I13" s="17"/>
      <c r="J13" s="17">
        <v>5.2649999999999997</v>
      </c>
      <c r="M13" s="52" t="s">
        <v>49</v>
      </c>
      <c r="N13" s="55">
        <v>8.0399999999999999E-2</v>
      </c>
      <c r="O13" s="55">
        <v>4.7300000000000002E-2</v>
      </c>
    </row>
    <row r="14" spans="1:15" x14ac:dyDescent="0.35">
      <c r="A14" s="16">
        <v>45074</v>
      </c>
      <c r="B14" s="17">
        <v>156.26</v>
      </c>
      <c r="C14" s="18">
        <v>4282.37</v>
      </c>
      <c r="D14" s="19">
        <f t="shared" si="1"/>
        <v>1.4148494288681146E-2</v>
      </c>
      <c r="E14" s="19">
        <f t="shared" si="0"/>
        <v>1.8290551546207956E-2</v>
      </c>
      <c r="F14" s="36">
        <f t="shared" si="2"/>
        <v>1.1235416666666666E-3</v>
      </c>
      <c r="G14" s="24">
        <f t="shared" si="3"/>
        <v>1.3024952622014479E-2</v>
      </c>
      <c r="H14" s="21">
        <f t="shared" si="4"/>
        <v>1.7167009879541291E-2</v>
      </c>
      <c r="I14" s="17"/>
      <c r="J14" s="17">
        <v>5.3929999999999998</v>
      </c>
      <c r="M14" s="52" t="s">
        <v>50</v>
      </c>
      <c r="N14" s="55">
        <v>9.4399999999999998E-2</v>
      </c>
      <c r="O14" s="55">
        <v>5.7599999999999998E-2</v>
      </c>
    </row>
    <row r="15" spans="1:15" x14ac:dyDescent="0.35">
      <c r="A15" s="16">
        <v>45067</v>
      </c>
      <c r="B15" s="17">
        <v>154.08000000000001</v>
      </c>
      <c r="C15" s="18">
        <v>4205.45</v>
      </c>
      <c r="D15" s="19">
        <f t="shared" si="1"/>
        <v>-7.4083617857371165E-3</v>
      </c>
      <c r="E15" s="19">
        <f t="shared" si="0"/>
        <v>3.2132786893068754E-3</v>
      </c>
      <c r="F15" s="36">
        <f t="shared" si="2"/>
        <v>1.1087500000000001E-3</v>
      </c>
      <c r="G15" s="24">
        <f t="shared" si="3"/>
        <v>-8.5171117857371168E-3</v>
      </c>
      <c r="H15" s="21">
        <f t="shared" si="4"/>
        <v>2.1045286893068751E-3</v>
      </c>
      <c r="I15" s="17"/>
      <c r="J15" s="17">
        <v>5.3220000000000001</v>
      </c>
      <c r="M15" s="52" t="s">
        <v>51</v>
      </c>
      <c r="N15" s="55">
        <v>-5.9900000000000002E-2</v>
      </c>
      <c r="O15" s="55">
        <v>-3.6499999999999998E-2</v>
      </c>
    </row>
    <row r="16" spans="1:15" x14ac:dyDescent="0.35">
      <c r="A16" s="16">
        <v>45060</v>
      </c>
      <c r="B16" s="17">
        <v>155.22999999999999</v>
      </c>
      <c r="C16" s="18">
        <v>4191.9799999999996</v>
      </c>
      <c r="D16" s="19">
        <f t="shared" si="1"/>
        <v>-8.8749840377986278E-3</v>
      </c>
      <c r="E16" s="19">
        <f t="shared" si="0"/>
        <v>1.6464278093538454E-2</v>
      </c>
      <c r="F16" s="36">
        <f t="shared" si="2"/>
        <v>1.0954166666666666E-3</v>
      </c>
      <c r="G16" s="24">
        <f t="shared" si="3"/>
        <v>-9.9704007044652942E-3</v>
      </c>
      <c r="H16" s="21">
        <f t="shared" si="4"/>
        <v>1.5368861426871787E-2</v>
      </c>
      <c r="I16" s="17"/>
      <c r="J16" s="17">
        <v>5.258</v>
      </c>
      <c r="M16" s="52" t="s">
        <v>52</v>
      </c>
      <c r="N16" s="55">
        <v>2.7E-2</v>
      </c>
      <c r="O16" s="55">
        <v>1.5100000000000001E-2</v>
      </c>
    </row>
    <row r="17" spans="1:16" x14ac:dyDescent="0.35">
      <c r="A17" s="16">
        <v>45053</v>
      </c>
      <c r="B17" s="17">
        <v>156.62</v>
      </c>
      <c r="C17" s="18">
        <v>4124.08</v>
      </c>
      <c r="D17" s="19">
        <f t="shared" si="1"/>
        <v>-2.2408089382685237E-2</v>
      </c>
      <c r="E17" s="19">
        <f t="shared" si="0"/>
        <v>-2.9422786340284057E-3</v>
      </c>
      <c r="F17" s="36">
        <f t="shared" si="2"/>
        <v>1.0866666666666668E-3</v>
      </c>
      <c r="G17" s="24">
        <f t="shared" si="3"/>
        <v>-2.3494756049351903E-2</v>
      </c>
      <c r="H17" s="21">
        <f t="shared" si="4"/>
        <v>-4.0289453006950721E-3</v>
      </c>
      <c r="I17" s="17"/>
      <c r="J17" s="17">
        <v>5.2160000000000002</v>
      </c>
      <c r="M17" s="52" t="s">
        <v>53</v>
      </c>
      <c r="N17" s="55">
        <v>0.2009</v>
      </c>
      <c r="O17" s="55">
        <v>0.1178</v>
      </c>
    </row>
    <row r="18" spans="1:16" x14ac:dyDescent="0.35">
      <c r="A18" s="16">
        <v>45046</v>
      </c>
      <c r="B18" s="17">
        <v>160.21</v>
      </c>
      <c r="C18" s="18">
        <v>4136.25</v>
      </c>
      <c r="D18" s="19">
        <f t="shared" si="1"/>
        <v>-4.9650017795705326E-2</v>
      </c>
      <c r="E18" s="19">
        <f t="shared" si="0"/>
        <v>-7.9698187783607821E-3</v>
      </c>
      <c r="F18" s="36">
        <f t="shared" si="2"/>
        <v>1.096875E-3</v>
      </c>
      <c r="G18" s="24">
        <f t="shared" si="3"/>
        <v>-5.0746892795705323E-2</v>
      </c>
      <c r="H18" s="21">
        <f t="shared" si="4"/>
        <v>-9.0666937783607827E-3</v>
      </c>
      <c r="I18" s="17"/>
      <c r="J18" s="17">
        <v>5.2649999999999997</v>
      </c>
      <c r="M18" s="52" t="s">
        <v>54</v>
      </c>
      <c r="N18" s="55">
        <v>0.18870000000000001</v>
      </c>
      <c r="O18" s="55">
        <v>0.1177</v>
      </c>
    </row>
    <row r="19" spans="1:16" x14ac:dyDescent="0.35">
      <c r="A19" s="16">
        <v>45039</v>
      </c>
      <c r="B19" s="17">
        <v>168.58</v>
      </c>
      <c r="C19" s="18">
        <v>4169.4799999999996</v>
      </c>
      <c r="D19" s="19">
        <f t="shared" si="1"/>
        <v>-3.1929990539261155E-3</v>
      </c>
      <c r="E19" s="19">
        <f t="shared" si="0"/>
        <v>8.6996071145171161E-3</v>
      </c>
      <c r="F19" s="36">
        <f t="shared" si="2"/>
        <v>1.0633333333333334E-3</v>
      </c>
      <c r="G19" s="24">
        <f t="shared" si="3"/>
        <v>-4.2563323872594492E-3</v>
      </c>
      <c r="H19" s="21">
        <f t="shared" si="4"/>
        <v>7.6362737811837824E-3</v>
      </c>
      <c r="I19" s="17"/>
      <c r="J19" s="17">
        <v>5.1040000000000001</v>
      </c>
    </row>
    <row r="20" spans="1:16" x14ac:dyDescent="0.35">
      <c r="A20" s="16">
        <v>45032</v>
      </c>
      <c r="B20" s="17">
        <v>169.12</v>
      </c>
      <c r="C20" s="18">
        <v>4133.5200000000004</v>
      </c>
      <c r="D20" s="19">
        <f t="shared" si="1"/>
        <v>-1.9253073532823017E-2</v>
      </c>
      <c r="E20" s="19">
        <f t="shared" si="0"/>
        <v>-9.9573670014785343E-4</v>
      </c>
      <c r="F20" s="36">
        <f t="shared" si="2"/>
        <v>1.0660416666666667E-3</v>
      </c>
      <c r="G20" s="24">
        <f t="shared" si="3"/>
        <v>-2.0319115199489684E-2</v>
      </c>
      <c r="H20" s="21">
        <f t="shared" si="4"/>
        <v>-2.06177836681452E-3</v>
      </c>
      <c r="I20" s="17"/>
      <c r="J20" s="17">
        <v>5.117</v>
      </c>
    </row>
    <row r="21" spans="1:16" x14ac:dyDescent="0.35">
      <c r="A21" s="16">
        <v>45025</v>
      </c>
      <c r="B21" s="17">
        <v>172.44</v>
      </c>
      <c r="C21" s="18">
        <v>4137.6400000000003</v>
      </c>
      <c r="D21" s="19">
        <f t="shared" si="1"/>
        <v>2.857142857142847E-2</v>
      </c>
      <c r="E21" s="19">
        <f t="shared" si="0"/>
        <v>7.9463681053928426E-3</v>
      </c>
      <c r="F21" s="36">
        <f t="shared" si="2"/>
        <v>1.0616666666666667E-3</v>
      </c>
      <c r="G21" s="24">
        <f t="shared" si="3"/>
        <v>2.7509761904761804E-2</v>
      </c>
      <c r="H21" s="21">
        <f t="shared" si="4"/>
        <v>6.8847014387261761E-3</v>
      </c>
      <c r="I21" s="17"/>
      <c r="J21" s="17">
        <v>5.0960000000000001</v>
      </c>
    </row>
    <row r="22" spans="1:16" x14ac:dyDescent="0.35">
      <c r="A22" s="16">
        <v>45018</v>
      </c>
      <c r="B22" s="17">
        <v>167.65</v>
      </c>
      <c r="C22" s="18">
        <v>4105.0200000000004</v>
      </c>
      <c r="D22" s="19">
        <f t="shared" si="1"/>
        <v>2.7518999754841955E-2</v>
      </c>
      <c r="E22" s="19">
        <f t="shared" si="0"/>
        <v>-1.0439708856231356E-3</v>
      </c>
      <c r="F22" s="36">
        <f t="shared" si="2"/>
        <v>1.0306250000000001E-3</v>
      </c>
      <c r="G22" s="24">
        <f t="shared" si="3"/>
        <v>2.6488374754841955E-2</v>
      </c>
      <c r="H22" s="21">
        <f t="shared" si="4"/>
        <v>-2.0745958856231358E-3</v>
      </c>
      <c r="I22" s="17"/>
      <c r="J22" s="17">
        <v>4.9470000000000001</v>
      </c>
    </row>
    <row r="23" spans="1:16" x14ac:dyDescent="0.35">
      <c r="A23" s="16">
        <v>45011</v>
      </c>
      <c r="B23" s="17">
        <v>163.16</v>
      </c>
      <c r="C23" s="18">
        <v>4109.3100000000004</v>
      </c>
      <c r="D23" s="19">
        <f t="shared" si="1"/>
        <v>4.5495322311931208E-2</v>
      </c>
      <c r="E23" s="19">
        <f t="shared" si="0"/>
        <v>3.4832623602678581E-2</v>
      </c>
      <c r="F23" s="36">
        <f t="shared" si="2"/>
        <v>1.0004166666666666E-3</v>
      </c>
      <c r="G23" s="24">
        <f t="shared" si="3"/>
        <v>4.4494905645264544E-2</v>
      </c>
      <c r="H23" s="21">
        <f t="shared" si="4"/>
        <v>3.3832206936011917E-2</v>
      </c>
      <c r="I23" s="17"/>
      <c r="J23" s="17">
        <v>4.8019999999999996</v>
      </c>
    </row>
    <row r="24" spans="1:16" x14ac:dyDescent="0.35">
      <c r="A24" s="16">
        <v>45004</v>
      </c>
      <c r="B24" s="17">
        <v>156.06</v>
      </c>
      <c r="C24" s="18">
        <v>3970.99</v>
      </c>
      <c r="D24" s="19">
        <f t="shared" si="1"/>
        <v>2.4419062623080023E-2</v>
      </c>
      <c r="E24" s="19">
        <f t="shared" si="0"/>
        <v>1.3876690224273736E-2</v>
      </c>
      <c r="F24" s="36">
        <f t="shared" si="2"/>
        <v>9.7708333333333349E-4</v>
      </c>
      <c r="G24" s="24">
        <f t="shared" si="3"/>
        <v>2.344197928974669E-2</v>
      </c>
      <c r="H24" s="21">
        <f t="shared" si="4"/>
        <v>1.2899606890940402E-2</v>
      </c>
      <c r="I24" s="17"/>
      <c r="J24" s="17">
        <v>4.6900000000000004</v>
      </c>
    </row>
    <row r="25" spans="1:16" x14ac:dyDescent="0.35">
      <c r="A25" s="16">
        <v>44997</v>
      </c>
      <c r="B25" s="17">
        <v>152.34</v>
      </c>
      <c r="C25" s="18">
        <v>3916.64</v>
      </c>
      <c r="D25" s="19">
        <f t="shared" si="1"/>
        <v>-4.5907183566105014E-2</v>
      </c>
      <c r="E25" s="19">
        <f t="shared" si="0"/>
        <v>1.4255785829153211E-2</v>
      </c>
      <c r="F25" s="36">
        <f t="shared" si="2"/>
        <v>9.2895833333333329E-4</v>
      </c>
      <c r="G25" s="24">
        <f t="shared" si="3"/>
        <v>-4.6836141899438348E-2</v>
      </c>
      <c r="H25" s="21">
        <f t="shared" si="4"/>
        <v>1.3326827495819878E-2</v>
      </c>
      <c r="I25" s="17"/>
      <c r="J25" s="17">
        <v>4.4589999999999996</v>
      </c>
    </row>
    <row r="26" spans="1:16" x14ac:dyDescent="0.35">
      <c r="A26" s="16">
        <v>44990</v>
      </c>
      <c r="B26" s="17">
        <v>159.66999999999999</v>
      </c>
      <c r="C26" s="18">
        <v>3861.59</v>
      </c>
      <c r="D26" s="19">
        <f t="shared" si="1"/>
        <v>-3.2068380213385206E-2</v>
      </c>
      <c r="E26" s="19">
        <f t="shared" si="0"/>
        <v>-4.5493420076922253E-2</v>
      </c>
      <c r="F26" s="36">
        <f t="shared" si="2"/>
        <v>1.0322916666666668E-3</v>
      </c>
      <c r="G26" s="24">
        <f t="shared" si="3"/>
        <v>-3.310067188005187E-2</v>
      </c>
      <c r="H26" s="21">
        <f t="shared" si="4"/>
        <v>-4.6525711743588917E-2</v>
      </c>
      <c r="I26" s="17"/>
      <c r="J26" s="17">
        <v>4.9550000000000001</v>
      </c>
    </row>
    <row r="27" spans="1:16" x14ac:dyDescent="0.35">
      <c r="A27" s="16">
        <v>44983</v>
      </c>
      <c r="B27" s="17">
        <v>164.96</v>
      </c>
      <c r="C27" s="18">
        <v>4045.64</v>
      </c>
      <c r="D27" s="19">
        <f t="shared" si="1"/>
        <v>1.5701003632781374E-2</v>
      </c>
      <c r="E27" s="19">
        <f t="shared" si="0"/>
        <v>1.9042629293407609E-2</v>
      </c>
      <c r="F27" s="36">
        <f t="shared" si="2"/>
        <v>1.015625E-3</v>
      </c>
      <c r="G27" s="24">
        <f t="shared" si="3"/>
        <v>1.4685378632781375E-2</v>
      </c>
      <c r="H27" s="21">
        <f t="shared" si="4"/>
        <v>1.802700429340761E-2</v>
      </c>
      <c r="I27" s="17"/>
      <c r="J27" s="17">
        <v>4.875</v>
      </c>
      <c r="M27" s="67" t="s">
        <v>62</v>
      </c>
      <c r="N27" s="67" t="s">
        <v>13</v>
      </c>
      <c r="O27" s="67" t="s">
        <v>6</v>
      </c>
      <c r="P27" s="67" t="s">
        <v>6</v>
      </c>
    </row>
    <row r="28" spans="1:16" ht="16" thickBot="1" x14ac:dyDescent="0.4">
      <c r="A28" s="16">
        <v>44976</v>
      </c>
      <c r="B28" s="17">
        <v>162.41</v>
      </c>
      <c r="C28" s="18">
        <v>3970.04</v>
      </c>
      <c r="D28" s="19">
        <f t="shared" si="1"/>
        <v>-2.7018728891617938E-3</v>
      </c>
      <c r="E28" s="19">
        <f t="shared" si="0"/>
        <v>-2.6733903885425514E-2</v>
      </c>
      <c r="F28" s="36">
        <f t="shared" si="2"/>
        <v>1.0068750000000002E-3</v>
      </c>
      <c r="G28" s="24">
        <f t="shared" si="3"/>
        <v>-3.7087478891617938E-3</v>
      </c>
      <c r="H28" s="21">
        <f t="shared" si="4"/>
        <v>-2.7740778885425515E-2</v>
      </c>
      <c r="I28" s="17"/>
      <c r="J28" s="17">
        <v>4.8330000000000002</v>
      </c>
      <c r="M28" s="68" t="s">
        <v>63</v>
      </c>
      <c r="N28" s="71">
        <v>14.05</v>
      </c>
      <c r="O28" s="71">
        <v>19.48</v>
      </c>
      <c r="P28" s="70">
        <v>8.59</v>
      </c>
    </row>
    <row r="29" spans="1:16" ht="16" thickBot="1" x14ac:dyDescent="0.4">
      <c r="A29" s="16">
        <v>44969</v>
      </c>
      <c r="B29" s="17">
        <v>162.85</v>
      </c>
      <c r="C29" s="18">
        <v>4079.09</v>
      </c>
      <c r="D29" s="19">
        <f t="shared" si="1"/>
        <v>-5.303250566959361E-2</v>
      </c>
      <c r="E29" s="19">
        <f t="shared" si="0"/>
        <v>-2.7796384758682624E-3</v>
      </c>
      <c r="F29" s="36">
        <f t="shared" si="2"/>
        <v>1.0029166666666667E-3</v>
      </c>
      <c r="G29" s="24">
        <f t="shared" si="3"/>
        <v>-5.4035422336260276E-2</v>
      </c>
      <c r="H29" s="21">
        <f t="shared" si="4"/>
        <v>-3.7825551425349291E-3</v>
      </c>
      <c r="I29" s="17"/>
      <c r="J29" s="17">
        <v>4.8140000000000001</v>
      </c>
      <c r="M29" s="68" t="s">
        <v>60</v>
      </c>
      <c r="N29" s="71">
        <v>0.84</v>
      </c>
      <c r="O29" s="71">
        <v>1.01</v>
      </c>
      <c r="P29" s="68">
        <v>0.61</v>
      </c>
    </row>
    <row r="30" spans="1:16" ht="16" thickBot="1" x14ac:dyDescent="0.4">
      <c r="A30" s="16">
        <v>44962</v>
      </c>
      <c r="B30" s="17">
        <v>171.97</v>
      </c>
      <c r="C30" s="18">
        <v>4090.46</v>
      </c>
      <c r="D30" s="19">
        <f t="shared" si="1"/>
        <v>1.4871643552670566E-2</v>
      </c>
      <c r="E30" s="19">
        <f t="shared" si="0"/>
        <v>-1.1125401307391702E-2</v>
      </c>
      <c r="F30" s="36">
        <f t="shared" si="2"/>
        <v>9.9437499999999982E-4</v>
      </c>
      <c r="G30" s="24">
        <f t="shared" si="3"/>
        <v>1.3877268552670565E-2</v>
      </c>
      <c r="H30" s="21">
        <f t="shared" si="4"/>
        <v>-1.2119776307391703E-2</v>
      </c>
      <c r="I30" s="17"/>
      <c r="J30" s="17">
        <v>4.7729999999999997</v>
      </c>
      <c r="M30" s="68" t="s">
        <v>61</v>
      </c>
      <c r="N30" s="71">
        <f>O36/(N28*N29)</f>
        <v>1.6395526182003053</v>
      </c>
      <c r="O30" s="71">
        <f>P36/(O28*O29)</f>
        <v>2.0442393315306888</v>
      </c>
      <c r="P30" s="69">
        <f>T28/(P29*P28)</f>
        <v>0</v>
      </c>
    </row>
    <row r="31" spans="1:16" ht="16" thickBot="1" x14ac:dyDescent="0.4">
      <c r="A31" s="16">
        <v>44955</v>
      </c>
      <c r="B31" s="17">
        <v>169.45</v>
      </c>
      <c r="C31" s="18">
        <v>4136.4799999999996</v>
      </c>
      <c r="D31" s="19">
        <f t="shared" si="1"/>
        <v>-5.5725828921705189E-2</v>
      </c>
      <c r="E31" s="19">
        <f t="shared" si="0"/>
        <v>1.6194331983805599E-2</v>
      </c>
      <c r="F31" s="36">
        <f t="shared" si="2"/>
        <v>9.7062500000000003E-4</v>
      </c>
      <c r="G31" s="24">
        <f t="shared" si="3"/>
        <v>-5.6696453921705192E-2</v>
      </c>
      <c r="H31" s="21">
        <f t="shared" si="4"/>
        <v>1.52237069838056E-2</v>
      </c>
      <c r="I31" s="17"/>
      <c r="J31" s="17">
        <v>4.6589999999999998</v>
      </c>
      <c r="M31" s="68" t="s">
        <v>42</v>
      </c>
      <c r="N31" s="71">
        <v>9.92</v>
      </c>
      <c r="O31" s="71">
        <v>4.9400000000000004</v>
      </c>
      <c r="P31" s="66">
        <v>78.27</v>
      </c>
    </row>
    <row r="32" spans="1:16" x14ac:dyDescent="0.35">
      <c r="A32" s="16">
        <v>44948</v>
      </c>
      <c r="B32" s="17">
        <v>179.45</v>
      </c>
      <c r="C32" s="18">
        <v>4070.56</v>
      </c>
      <c r="D32" s="19">
        <f t="shared" si="1"/>
        <v>-8.0154781647320261E-3</v>
      </c>
      <c r="E32" s="19">
        <f t="shared" si="0"/>
        <v>2.4656334248768452E-2</v>
      </c>
      <c r="F32" s="36">
        <f t="shared" si="2"/>
        <v>9.7437499999999998E-4</v>
      </c>
      <c r="G32" s="24">
        <f t="shared" si="3"/>
        <v>-8.9898531647320257E-3</v>
      </c>
      <c r="H32" s="21">
        <f t="shared" si="4"/>
        <v>2.3681959248768453E-2</v>
      </c>
      <c r="I32" s="17"/>
      <c r="J32" s="17">
        <v>4.6769999999999996</v>
      </c>
    </row>
    <row r="33" spans="1:17" x14ac:dyDescent="0.35">
      <c r="A33" s="16">
        <v>44941</v>
      </c>
      <c r="B33" s="17">
        <v>180.9</v>
      </c>
      <c r="C33" s="18">
        <v>3972.61</v>
      </c>
      <c r="D33" s="19">
        <f t="shared" si="1"/>
        <v>1.8810542915070894E-2</v>
      </c>
      <c r="E33" s="19">
        <f t="shared" si="0"/>
        <v>-6.6215063927043127E-3</v>
      </c>
      <c r="F33" s="36">
        <f t="shared" si="2"/>
        <v>9.7125E-4</v>
      </c>
      <c r="G33" s="24">
        <f t="shared" si="3"/>
        <v>1.7839292915070894E-2</v>
      </c>
      <c r="H33" s="21">
        <f t="shared" si="4"/>
        <v>-7.5927563927043126E-3</v>
      </c>
      <c r="I33" s="17"/>
      <c r="J33" s="17">
        <v>4.6619999999999999</v>
      </c>
    </row>
    <row r="34" spans="1:17" x14ac:dyDescent="0.35">
      <c r="A34" s="16">
        <v>44934</v>
      </c>
      <c r="B34" s="17">
        <v>177.56</v>
      </c>
      <c r="C34" s="18">
        <v>3999.09</v>
      </c>
      <c r="D34" s="19">
        <f t="shared" si="1"/>
        <v>5.6637970095152479E-3</v>
      </c>
      <c r="E34" s="19">
        <f t="shared" si="0"/>
        <v>2.6702917526726155E-2</v>
      </c>
      <c r="F34" s="36">
        <f t="shared" si="2"/>
        <v>9.6249999999999992E-4</v>
      </c>
      <c r="G34" s="24">
        <f t="shared" si="3"/>
        <v>4.7012970095152481E-3</v>
      </c>
      <c r="H34" s="21">
        <f t="shared" si="4"/>
        <v>2.5740417526726154E-2</v>
      </c>
      <c r="I34" s="17"/>
      <c r="J34" s="17">
        <v>4.62</v>
      </c>
    </row>
    <row r="35" spans="1:17" x14ac:dyDescent="0.35">
      <c r="A35" s="16">
        <v>44927</v>
      </c>
      <c r="B35" s="17">
        <v>176.56</v>
      </c>
      <c r="C35" s="18">
        <v>3895.08</v>
      </c>
      <c r="D35" s="19">
        <f t="shared" si="1"/>
        <v>-1.6324029193827028E-2</v>
      </c>
      <c r="E35" s="19">
        <f t="shared" si="0"/>
        <v>1.447584320875106E-2</v>
      </c>
      <c r="F35" s="36">
        <f t="shared" si="2"/>
        <v>9.6375000000000009E-4</v>
      </c>
      <c r="G35" s="24">
        <f t="shared" si="3"/>
        <v>-1.7287779193827027E-2</v>
      </c>
      <c r="H35" s="21">
        <f t="shared" si="4"/>
        <v>1.3512093208751061E-2</v>
      </c>
      <c r="I35" s="17"/>
      <c r="J35" s="17">
        <v>4.6260000000000003</v>
      </c>
      <c r="N35" s="22"/>
      <c r="O35" s="22" t="s">
        <v>14</v>
      </c>
      <c r="P35" s="22" t="s">
        <v>6</v>
      </c>
      <c r="Q35" s="22" t="s">
        <v>16</v>
      </c>
    </row>
    <row r="36" spans="1:17" ht="16" thickBot="1" x14ac:dyDescent="0.4">
      <c r="A36" s="16">
        <v>44920</v>
      </c>
      <c r="B36" s="17">
        <v>179.49</v>
      </c>
      <c r="C36" s="18">
        <v>3839.5</v>
      </c>
      <c r="D36" s="19">
        <f t="shared" si="1"/>
        <v>1.1781285231116101E-2</v>
      </c>
      <c r="E36" s="19">
        <f t="shared" si="0"/>
        <v>-1.3836798601755129E-3</v>
      </c>
      <c r="F36" s="36">
        <f t="shared" si="2"/>
        <v>9.1770833333333342E-4</v>
      </c>
      <c r="G36" s="24">
        <f t="shared" si="3"/>
        <v>1.0863576897782768E-2</v>
      </c>
      <c r="H36" s="21">
        <f t="shared" si="4"/>
        <v>-2.3013881935088462E-3</v>
      </c>
      <c r="I36" s="17"/>
      <c r="J36" s="17">
        <v>4.4050000000000002</v>
      </c>
      <c r="N36" s="64" t="s">
        <v>37</v>
      </c>
      <c r="O36" s="66">
        <v>19.350000000000001</v>
      </c>
      <c r="P36" s="66">
        <v>40.22</v>
      </c>
      <c r="Q36" s="65">
        <f t="shared" ref="Q36" si="5">Q39*100</f>
        <v>0</v>
      </c>
    </row>
    <row r="37" spans="1:17" x14ac:dyDescent="0.35">
      <c r="A37" s="16">
        <v>44913</v>
      </c>
      <c r="B37" s="17">
        <v>177.4</v>
      </c>
      <c r="C37" s="18">
        <v>3844.82</v>
      </c>
      <c r="D37" s="19">
        <f t="shared" si="1"/>
        <v>5.1446183025130487E-2</v>
      </c>
      <c r="E37" s="19">
        <f t="shared" si="0"/>
        <v>-1.9572417946401854E-3</v>
      </c>
      <c r="F37" s="36">
        <f t="shared" si="2"/>
        <v>9.0312499999999996E-4</v>
      </c>
      <c r="G37" s="24">
        <f t="shared" si="3"/>
        <v>5.054305802513049E-2</v>
      </c>
      <c r="H37" s="21">
        <f t="shared" si="4"/>
        <v>-2.8603667946401853E-3</v>
      </c>
      <c r="I37" s="17"/>
      <c r="J37" s="17">
        <v>4.335</v>
      </c>
    </row>
    <row r="38" spans="1:17" x14ac:dyDescent="0.35">
      <c r="A38" s="16">
        <v>44906</v>
      </c>
      <c r="B38" s="17">
        <v>168.72</v>
      </c>
      <c r="C38" s="18">
        <v>3852.36</v>
      </c>
      <c r="D38" s="19">
        <f t="shared" si="1"/>
        <v>4.2857142857142261E-3</v>
      </c>
      <c r="E38" s="19">
        <f t="shared" si="0"/>
        <v>-2.0846994952190667E-2</v>
      </c>
      <c r="F38" s="36">
        <f t="shared" si="2"/>
        <v>8.941666666666667E-4</v>
      </c>
      <c r="G38" s="24">
        <f t="shared" si="3"/>
        <v>3.3915476190475593E-3</v>
      </c>
      <c r="H38" s="21">
        <f t="shared" si="4"/>
        <v>-2.1741161618857335E-2</v>
      </c>
      <c r="I38" s="17"/>
      <c r="J38" s="17">
        <v>4.2919999999999998</v>
      </c>
    </row>
    <row r="39" spans="1:17" x14ac:dyDescent="0.35">
      <c r="A39" s="16">
        <v>44899</v>
      </c>
      <c r="B39" s="17">
        <v>168</v>
      </c>
      <c r="C39" s="18">
        <v>3934.38</v>
      </c>
      <c r="D39" s="19">
        <f t="shared" si="1"/>
        <v>-7.1977020383361845E-2</v>
      </c>
      <c r="E39" s="19">
        <f t="shared" si="0"/>
        <v>-3.3725470933516632E-2</v>
      </c>
      <c r="F39" s="36">
        <f t="shared" si="2"/>
        <v>8.9458333333333328E-4</v>
      </c>
      <c r="G39" s="24">
        <f t="shared" si="3"/>
        <v>-7.2871603716695182E-2</v>
      </c>
      <c r="H39" s="21">
        <f t="shared" si="4"/>
        <v>-3.4620054266849963E-2</v>
      </c>
      <c r="I39" s="17"/>
      <c r="J39" s="17">
        <v>4.2939999999999996</v>
      </c>
    </row>
    <row r="40" spans="1:17" x14ac:dyDescent="0.35">
      <c r="A40" s="16">
        <v>44892</v>
      </c>
      <c r="B40" s="17">
        <v>181.03</v>
      </c>
      <c r="C40" s="18">
        <v>4071.7</v>
      </c>
      <c r="D40" s="19">
        <f t="shared" si="1"/>
        <v>-1.4534567229177897E-2</v>
      </c>
      <c r="E40" s="19">
        <f t="shared" si="0"/>
        <v>1.1321073390758274E-2</v>
      </c>
      <c r="F40" s="36">
        <f t="shared" si="2"/>
        <v>9.0000000000000008E-4</v>
      </c>
      <c r="G40" s="24">
        <f t="shared" si="3"/>
        <v>-1.5434567229177897E-2</v>
      </c>
      <c r="H40" s="21">
        <f t="shared" si="4"/>
        <v>1.0421073390758274E-2</v>
      </c>
      <c r="I40" s="17"/>
      <c r="J40" s="17">
        <v>4.32</v>
      </c>
    </row>
    <row r="41" spans="1:17" x14ac:dyDescent="0.35">
      <c r="A41" s="16">
        <v>44885</v>
      </c>
      <c r="B41" s="17">
        <v>183.7</v>
      </c>
      <c r="C41" s="18">
        <v>4026.12</v>
      </c>
      <c r="D41" s="19">
        <f t="shared" si="1"/>
        <v>3.8799934422644178E-3</v>
      </c>
      <c r="E41" s="19">
        <f t="shared" si="0"/>
        <v>1.5327815521493759E-2</v>
      </c>
      <c r="F41" s="36">
        <f t="shared" si="2"/>
        <v>8.9687499999999999E-4</v>
      </c>
      <c r="G41" s="24">
        <f t="shared" si="3"/>
        <v>2.9831184422644177E-3</v>
      </c>
      <c r="H41" s="21">
        <f t="shared" si="4"/>
        <v>1.4430940521493759E-2</v>
      </c>
      <c r="I41" s="17"/>
      <c r="J41" s="17">
        <v>4.3049999999999997</v>
      </c>
    </row>
    <row r="42" spans="1:17" x14ac:dyDescent="0.35">
      <c r="A42" s="16">
        <v>44878</v>
      </c>
      <c r="B42" s="17">
        <v>182.99</v>
      </c>
      <c r="C42" s="18">
        <v>3965.34</v>
      </c>
      <c r="D42" s="19">
        <f t="shared" si="1"/>
        <v>-1.8609889520540546E-2</v>
      </c>
      <c r="E42" s="19">
        <f t="shared" si="0"/>
        <v>-6.9097129175818006E-3</v>
      </c>
      <c r="F42" s="36">
        <f t="shared" si="2"/>
        <v>8.8541666666666673E-4</v>
      </c>
      <c r="G42" s="24">
        <f t="shared" si="3"/>
        <v>-1.9495306187207212E-2</v>
      </c>
      <c r="H42" s="21">
        <f t="shared" si="4"/>
        <v>-7.7951295842484669E-3</v>
      </c>
      <c r="I42" s="17"/>
      <c r="J42" s="17">
        <v>4.25</v>
      </c>
    </row>
    <row r="43" spans="1:17" x14ac:dyDescent="0.35">
      <c r="A43" s="16">
        <v>44871</v>
      </c>
      <c r="B43" s="17">
        <v>186.46</v>
      </c>
      <c r="C43" s="18">
        <v>3992.93</v>
      </c>
      <c r="D43" s="19">
        <f t="shared" si="1"/>
        <v>1.6573983207938126E-2</v>
      </c>
      <c r="E43" s="19">
        <f t="shared" si="0"/>
        <v>5.8978133163596791E-2</v>
      </c>
      <c r="F43" s="36">
        <f t="shared" si="2"/>
        <v>8.7416666666666665E-4</v>
      </c>
      <c r="G43" s="24">
        <f t="shared" si="3"/>
        <v>1.569981654127146E-2</v>
      </c>
      <c r="H43" s="21">
        <f t="shared" si="4"/>
        <v>5.8103966496930122E-2</v>
      </c>
      <c r="I43" s="17"/>
      <c r="J43" s="17">
        <v>4.1959999999999997</v>
      </c>
    </row>
    <row r="44" spans="1:17" x14ac:dyDescent="0.35">
      <c r="A44" s="16">
        <v>44864</v>
      </c>
      <c r="B44" s="17">
        <v>183.42</v>
      </c>
      <c r="C44" s="18">
        <v>3770.55</v>
      </c>
      <c r="D44" s="19">
        <f t="shared" si="1"/>
        <v>1.9113234803867174E-2</v>
      </c>
      <c r="E44" s="19">
        <f t="shared" si="0"/>
        <v>-3.3455009664040025E-2</v>
      </c>
      <c r="F44" s="36">
        <f t="shared" si="2"/>
        <v>8.5791666666666666E-4</v>
      </c>
      <c r="G44" s="24">
        <f t="shared" si="3"/>
        <v>1.8255318137200507E-2</v>
      </c>
      <c r="H44" s="21">
        <f t="shared" si="4"/>
        <v>-3.4312926330706692E-2</v>
      </c>
      <c r="I44" s="17"/>
      <c r="J44" s="17">
        <v>4.1180000000000003</v>
      </c>
    </row>
    <row r="45" spans="1:17" x14ac:dyDescent="0.35">
      <c r="A45" s="16">
        <v>44857</v>
      </c>
      <c r="B45" s="17">
        <v>179.98</v>
      </c>
      <c r="C45" s="18">
        <v>3901.06</v>
      </c>
      <c r="D45" s="19">
        <f t="shared" si="1"/>
        <v>3.9205496853166988E-2</v>
      </c>
      <c r="E45" s="19">
        <f t="shared" si="0"/>
        <v>3.9520351742055704E-2</v>
      </c>
      <c r="F45" s="36">
        <f t="shared" si="2"/>
        <v>8.5041666666666653E-4</v>
      </c>
      <c r="G45" s="24">
        <f t="shared" si="3"/>
        <v>3.8355080186500322E-2</v>
      </c>
      <c r="H45" s="21">
        <f t="shared" si="4"/>
        <v>3.8669935075389038E-2</v>
      </c>
      <c r="I45" s="17"/>
      <c r="J45" s="17">
        <v>4.0819999999999999</v>
      </c>
    </row>
    <row r="46" spans="1:17" x14ac:dyDescent="0.35">
      <c r="A46" s="16">
        <v>44850</v>
      </c>
      <c r="B46" s="17">
        <v>173.19</v>
      </c>
      <c r="C46" s="18">
        <v>3752.75</v>
      </c>
      <c r="D46" s="19">
        <f t="shared" si="1"/>
        <v>8.1491195204196343E-2</v>
      </c>
      <c r="E46" s="19">
        <f t="shared" si="0"/>
        <v>4.7356038257695188E-2</v>
      </c>
      <c r="F46" s="36">
        <f t="shared" si="2"/>
        <v>8.3166666666666664E-4</v>
      </c>
      <c r="G46" s="24">
        <f t="shared" si="3"/>
        <v>8.0659528537529682E-2</v>
      </c>
      <c r="H46" s="21">
        <f t="shared" si="4"/>
        <v>4.652437159102852E-2</v>
      </c>
      <c r="I46" s="17"/>
      <c r="J46" s="17">
        <v>3.992</v>
      </c>
    </row>
    <row r="47" spans="1:17" x14ac:dyDescent="0.35">
      <c r="A47" s="16">
        <v>44843</v>
      </c>
      <c r="B47" s="17">
        <v>160.13999999999999</v>
      </c>
      <c r="C47" s="18">
        <v>3583.07</v>
      </c>
      <c r="D47" s="19">
        <f t="shared" si="1"/>
        <v>6.8737111791539185E-4</v>
      </c>
      <c r="E47" s="19">
        <f t="shared" si="0"/>
        <v>-1.554815559695133E-2</v>
      </c>
      <c r="F47" s="36">
        <f t="shared" si="2"/>
        <v>7.7562499999999995E-4</v>
      </c>
      <c r="G47" s="24">
        <f t="shared" si="3"/>
        <v>-8.8253882084608098E-5</v>
      </c>
      <c r="H47" s="21">
        <f t="shared" si="4"/>
        <v>-1.6323780596951328E-2</v>
      </c>
      <c r="I47" s="17"/>
      <c r="J47" s="17">
        <v>3.7229999999999999</v>
      </c>
    </row>
    <row r="48" spans="1:17" x14ac:dyDescent="0.35">
      <c r="A48" s="16">
        <v>44836</v>
      </c>
      <c r="B48" s="17">
        <v>160.03</v>
      </c>
      <c r="C48" s="18">
        <v>3639.66</v>
      </c>
      <c r="D48" s="19">
        <f t="shared" si="1"/>
        <v>0.11387206793345883</v>
      </c>
      <c r="E48" s="19">
        <f t="shared" si="0"/>
        <v>1.5071312632124911E-2</v>
      </c>
      <c r="F48" s="36">
        <f t="shared" si="2"/>
        <v>7.0375000000000006E-4</v>
      </c>
      <c r="G48" s="24">
        <f t="shared" si="3"/>
        <v>0.11316831793345883</v>
      </c>
      <c r="H48" s="21">
        <f t="shared" si="4"/>
        <v>1.4367562632124912E-2</v>
      </c>
      <c r="I48" s="17"/>
      <c r="J48" s="17">
        <v>3.3780000000000001</v>
      </c>
    </row>
    <row r="49" spans="1:10" x14ac:dyDescent="0.35">
      <c r="A49" s="16">
        <v>44829</v>
      </c>
      <c r="B49" s="17">
        <v>143.66999999999999</v>
      </c>
      <c r="C49" s="18">
        <v>3585.62</v>
      </c>
      <c r="D49" s="19">
        <f t="shared" si="1"/>
        <v>-7.5982593078678384E-3</v>
      </c>
      <c r="E49" s="19">
        <f t="shared" si="0"/>
        <v>-2.9137096796029494E-2</v>
      </c>
      <c r="F49" s="36">
        <f t="shared" si="2"/>
        <v>6.8395833333333329E-4</v>
      </c>
      <c r="G49" s="24">
        <f t="shared" si="3"/>
        <v>-8.2822176412011717E-3</v>
      </c>
      <c r="H49" s="21">
        <f t="shared" si="4"/>
        <v>-2.9821055129362825E-2</v>
      </c>
      <c r="I49" s="17"/>
      <c r="J49" s="17">
        <v>3.2829999999999999</v>
      </c>
    </row>
    <row r="50" spans="1:10" x14ac:dyDescent="0.35">
      <c r="A50" s="16">
        <v>44822</v>
      </c>
      <c r="B50" s="17">
        <v>144.77000000000001</v>
      </c>
      <c r="C50" s="18">
        <v>3693.23</v>
      </c>
      <c r="D50" s="19">
        <f t="shared" si="1"/>
        <v>-7.4656439757110782E-2</v>
      </c>
      <c r="E50" s="19">
        <f t="shared" si="0"/>
        <v>-4.6497458259430524E-2</v>
      </c>
      <c r="F50" s="36">
        <f t="shared" si="2"/>
        <v>6.6562499999999998E-4</v>
      </c>
      <c r="G50" s="24">
        <f t="shared" si="3"/>
        <v>-7.5322064757110785E-2</v>
      </c>
      <c r="H50" s="21">
        <f t="shared" si="4"/>
        <v>-4.7163083259430527E-2</v>
      </c>
      <c r="I50" s="17"/>
      <c r="J50" s="17">
        <v>3.1949999999999998</v>
      </c>
    </row>
    <row r="51" spans="1:10" x14ac:dyDescent="0.35">
      <c r="A51" s="16">
        <v>44815</v>
      </c>
      <c r="B51" s="17">
        <v>156.44999999999999</v>
      </c>
      <c r="C51" s="18">
        <v>3873.33</v>
      </c>
      <c r="D51" s="19">
        <f t="shared" si="1"/>
        <v>-2.2004125773582572E-2</v>
      </c>
      <c r="E51" s="19">
        <f t="shared" si="0"/>
        <v>-4.7704161913378784E-2</v>
      </c>
      <c r="F51" s="36">
        <f t="shared" si="2"/>
        <v>6.597916666666666E-4</v>
      </c>
      <c r="G51" s="24">
        <f t="shared" si="3"/>
        <v>-2.2663917440249239E-2</v>
      </c>
      <c r="H51" s="21">
        <f t="shared" si="4"/>
        <v>-4.836395358004545E-2</v>
      </c>
      <c r="I51" s="17"/>
      <c r="J51" s="17">
        <v>3.1669999999999998</v>
      </c>
    </row>
    <row r="52" spans="1:10" x14ac:dyDescent="0.35">
      <c r="A52" s="16">
        <v>44808</v>
      </c>
      <c r="B52" s="17">
        <v>159.97</v>
      </c>
      <c r="C52" s="18">
        <v>4067.36</v>
      </c>
      <c r="D52" s="19">
        <f t="shared" si="1"/>
        <v>1.3430471967057267E-2</v>
      </c>
      <c r="E52" s="19">
        <f t="shared" si="0"/>
        <v>3.646547374536846E-2</v>
      </c>
      <c r="F52" s="36">
        <f t="shared" si="2"/>
        <v>6.3354166666666669E-4</v>
      </c>
      <c r="G52" s="24">
        <f t="shared" si="3"/>
        <v>1.2796930300390601E-2</v>
      </c>
      <c r="H52" s="21">
        <f t="shared" si="4"/>
        <v>3.5831932078701792E-2</v>
      </c>
      <c r="I52" s="17"/>
      <c r="J52" s="17">
        <v>3.0409999999999999</v>
      </c>
    </row>
    <row r="53" spans="1:10" x14ac:dyDescent="0.35">
      <c r="A53" s="16">
        <v>44801</v>
      </c>
      <c r="B53" s="17">
        <v>157.85</v>
      </c>
      <c r="C53" s="18">
        <v>3924.26</v>
      </c>
      <c r="D53" s="19">
        <f t="shared" si="1"/>
        <v>-3.4024845480692734E-2</v>
      </c>
      <c r="E53" s="19">
        <f t="shared" si="0"/>
        <v>-3.2876091146128439E-2</v>
      </c>
      <c r="F53" s="36">
        <f t="shared" si="2"/>
        <v>6.0604166666666662E-4</v>
      </c>
      <c r="G53" s="24">
        <f t="shared" si="3"/>
        <v>-3.4630887147359402E-2</v>
      </c>
      <c r="H53" s="21">
        <f t="shared" si="4"/>
        <v>-3.3482132812795107E-2</v>
      </c>
      <c r="I53" s="17"/>
      <c r="J53" s="17">
        <v>2.9089999999999998</v>
      </c>
    </row>
    <row r="54" spans="1:10" x14ac:dyDescent="0.35">
      <c r="A54" s="16">
        <v>44794</v>
      </c>
      <c r="B54" s="17">
        <v>163.41</v>
      </c>
      <c r="C54" s="18">
        <v>4057.66</v>
      </c>
      <c r="D54" s="19">
        <f t="shared" si="1"/>
        <v>3.6273701566364336E-2</v>
      </c>
      <c r="E54" s="19">
        <f t="shared" si="0"/>
        <v>-4.0397495080974677E-2</v>
      </c>
      <c r="F54" s="36">
        <f t="shared" si="2"/>
        <v>5.9125000000000009E-4</v>
      </c>
      <c r="G54" s="24">
        <f t="shared" si="3"/>
        <v>3.5682451566364334E-2</v>
      </c>
      <c r="H54" s="21">
        <f t="shared" si="4"/>
        <v>-4.0988745080974678E-2</v>
      </c>
      <c r="I54" s="17"/>
      <c r="J54" s="17">
        <v>2.8380000000000001</v>
      </c>
    </row>
    <row r="55" spans="1:10" x14ac:dyDescent="0.35">
      <c r="A55" s="16">
        <v>44787</v>
      </c>
      <c r="B55" s="17">
        <v>157.69</v>
      </c>
      <c r="C55" s="18">
        <v>4228.4799999999996</v>
      </c>
      <c r="D55" s="19">
        <f t="shared" si="1"/>
        <v>-1.3512668126368421E-2</v>
      </c>
      <c r="E55" s="19">
        <f t="shared" si="0"/>
        <v>-1.2072006822190784E-2</v>
      </c>
      <c r="F55" s="36">
        <f t="shared" si="2"/>
        <v>5.5958333333333327E-4</v>
      </c>
      <c r="G55" s="24">
        <f t="shared" si="3"/>
        <v>-1.4072251459701755E-2</v>
      </c>
      <c r="H55" s="21">
        <f t="shared" si="4"/>
        <v>-1.2631590155524118E-2</v>
      </c>
      <c r="I55" s="17"/>
      <c r="J55" s="17">
        <v>2.6859999999999999</v>
      </c>
    </row>
    <row r="56" spans="1:10" x14ac:dyDescent="0.35">
      <c r="A56" s="16">
        <v>44780</v>
      </c>
      <c r="B56" s="17">
        <v>159.85</v>
      </c>
      <c r="C56" s="18">
        <v>4280.1499999999996</v>
      </c>
      <c r="D56" s="19">
        <f t="shared" si="1"/>
        <v>4.041916167664672E-2</v>
      </c>
      <c r="E56" s="19">
        <f t="shared" si="0"/>
        <v>3.2558218079267842E-2</v>
      </c>
      <c r="F56" s="36">
        <f t="shared" si="2"/>
        <v>5.3395833333333333E-4</v>
      </c>
      <c r="G56" s="24">
        <f t="shared" si="3"/>
        <v>3.9885203343313386E-2</v>
      </c>
      <c r="H56" s="21">
        <f t="shared" si="4"/>
        <v>3.2024259745934508E-2</v>
      </c>
      <c r="I56" s="17"/>
      <c r="J56" s="17">
        <v>2.5630000000000002</v>
      </c>
    </row>
    <row r="57" spans="1:10" x14ac:dyDescent="0.35">
      <c r="A57" s="16">
        <v>44773</v>
      </c>
      <c r="B57" s="17">
        <v>153.63999999999999</v>
      </c>
      <c r="C57" s="18">
        <v>4145.1899999999996</v>
      </c>
      <c r="D57" s="19">
        <f t="shared" si="1"/>
        <v>-6.1912321406765281E-2</v>
      </c>
      <c r="E57" s="19">
        <f t="shared" si="0"/>
        <v>3.6074948732411904E-3</v>
      </c>
      <c r="F57" s="36">
        <f t="shared" si="2"/>
        <v>5.2708333333333329E-4</v>
      </c>
      <c r="G57" s="24">
        <f t="shared" si="3"/>
        <v>-6.2439404740098611E-2</v>
      </c>
      <c r="H57" s="21">
        <f t="shared" si="4"/>
        <v>3.0804115399078571E-3</v>
      </c>
      <c r="I57" s="17"/>
      <c r="J57" s="17">
        <v>2.5299999999999998</v>
      </c>
    </row>
    <row r="58" spans="1:10" x14ac:dyDescent="0.35">
      <c r="A58" s="16">
        <v>44766</v>
      </c>
      <c r="B58" s="17">
        <v>163.78</v>
      </c>
      <c r="C58" s="18">
        <v>4130.29</v>
      </c>
      <c r="D58" s="19">
        <f t="shared" si="1"/>
        <v>0.13586240377279979</v>
      </c>
      <c r="E58" s="19">
        <f t="shared" si="0"/>
        <v>4.2573385197506974E-2</v>
      </c>
      <c r="F58" s="36">
        <f t="shared" si="2"/>
        <v>4.9437500000000002E-4</v>
      </c>
      <c r="G58" s="24">
        <f t="shared" si="3"/>
        <v>0.1353680287727998</v>
      </c>
      <c r="H58" s="21">
        <f t="shared" si="4"/>
        <v>4.2079010197506976E-2</v>
      </c>
      <c r="I58" s="17"/>
      <c r="J58" s="17">
        <v>2.3730000000000002</v>
      </c>
    </row>
    <row r="59" spans="1:10" x14ac:dyDescent="0.35">
      <c r="A59" s="16">
        <v>44759</v>
      </c>
      <c r="B59" s="17">
        <v>144.19</v>
      </c>
      <c r="C59" s="18">
        <v>3961.63</v>
      </c>
      <c r="D59" s="19">
        <f t="shared" si="1"/>
        <v>4.7511805303305454E-2</v>
      </c>
      <c r="E59" s="19">
        <f t="shared" si="0"/>
        <v>2.5489495646051408E-2</v>
      </c>
      <c r="F59" s="36">
        <f t="shared" si="2"/>
        <v>5.0999999999999993E-4</v>
      </c>
      <c r="G59" s="24">
        <f t="shared" si="3"/>
        <v>4.7001805303305458E-2</v>
      </c>
      <c r="H59" s="21">
        <f t="shared" si="4"/>
        <v>2.4979495646051408E-2</v>
      </c>
      <c r="I59" s="17"/>
      <c r="J59" s="17">
        <v>2.448</v>
      </c>
    </row>
    <row r="60" spans="1:10" x14ac:dyDescent="0.35">
      <c r="A60" s="16">
        <v>44752</v>
      </c>
      <c r="B60" s="17">
        <v>137.65</v>
      </c>
      <c r="C60" s="18">
        <v>3863.16</v>
      </c>
      <c r="D60" s="19">
        <f t="shared" si="1"/>
        <v>-3.5861875744203964E-2</v>
      </c>
      <c r="E60" s="19">
        <f t="shared" si="0"/>
        <v>-9.2886561453360272E-3</v>
      </c>
      <c r="F60" s="36">
        <f t="shared" si="2"/>
        <v>4.8645833333333332E-4</v>
      </c>
      <c r="G60" s="24">
        <f t="shared" si="3"/>
        <v>-3.6348334077537299E-2</v>
      </c>
      <c r="H60" s="21">
        <f t="shared" si="4"/>
        <v>-9.7751144786693608E-3</v>
      </c>
      <c r="I60" s="17"/>
      <c r="J60" s="17">
        <v>2.335</v>
      </c>
    </row>
    <row r="61" spans="1:10" x14ac:dyDescent="0.35">
      <c r="A61" s="16">
        <v>44745</v>
      </c>
      <c r="B61" s="17">
        <v>142.77000000000001</v>
      </c>
      <c r="C61" s="18">
        <v>3899.38</v>
      </c>
      <c r="D61" s="19">
        <f t="shared" si="1"/>
        <v>-2.5527267763292505E-2</v>
      </c>
      <c r="E61" s="19">
        <f t="shared" si="0"/>
        <v>1.9357807038869801E-2</v>
      </c>
      <c r="F61" s="36">
        <f t="shared" si="2"/>
        <v>4.0895833333333339E-4</v>
      </c>
      <c r="G61" s="24">
        <f t="shared" si="3"/>
        <v>-2.5936226096625839E-2</v>
      </c>
      <c r="H61" s="21">
        <f t="shared" si="4"/>
        <v>1.8948848705536467E-2</v>
      </c>
      <c r="I61" s="17"/>
      <c r="J61" s="17">
        <v>1.9630000000000001</v>
      </c>
    </row>
    <row r="62" spans="1:10" x14ac:dyDescent="0.35">
      <c r="A62" s="16">
        <v>44738</v>
      </c>
      <c r="B62" s="17">
        <v>146.51</v>
      </c>
      <c r="C62" s="18">
        <v>3825.33</v>
      </c>
      <c r="D62" s="19">
        <f>B62/B63-1</f>
        <v>1.2019064723354234E-2</v>
      </c>
      <c r="E62" s="19">
        <f t="shared" si="0"/>
        <v>-2.2089913951336193E-2</v>
      </c>
      <c r="F62" s="36">
        <f t="shared" si="2"/>
        <v>3.5625000000000001E-4</v>
      </c>
      <c r="G62" s="24">
        <f t="shared" si="3"/>
        <v>1.1662814723354233E-2</v>
      </c>
      <c r="H62" s="21">
        <f t="shared" si="4"/>
        <v>-2.2446163951336192E-2</v>
      </c>
      <c r="I62" s="17"/>
      <c r="J62" s="17">
        <v>1.71</v>
      </c>
    </row>
    <row r="63" spans="1:10" x14ac:dyDescent="0.35">
      <c r="A63" s="16">
        <v>44731</v>
      </c>
      <c r="B63" s="17">
        <v>144.77000000000001</v>
      </c>
      <c r="C63" s="18">
        <v>3911.74</v>
      </c>
      <c r="D63" s="19">
        <f t="shared" si="1"/>
        <v>-2.4329424450734494E-2</v>
      </c>
      <c r="E63" s="19">
        <f t="shared" si="0"/>
        <v>6.4465391690522456E-2</v>
      </c>
      <c r="F63" s="36">
        <f t="shared" si="2"/>
        <v>3.5145833333333334E-4</v>
      </c>
      <c r="G63" s="24">
        <f t="shared" si="3"/>
        <v>-2.4680882784067826E-2</v>
      </c>
      <c r="H63" s="21">
        <f t="shared" si="4"/>
        <v>6.4113933357189123E-2</v>
      </c>
      <c r="I63" s="17"/>
      <c r="J63" s="17">
        <v>1.6870000000000001</v>
      </c>
    </row>
    <row r="64" spans="1:10" x14ac:dyDescent="0.35">
      <c r="A64" s="16">
        <v>44724</v>
      </c>
      <c r="B64" s="17">
        <v>148.38</v>
      </c>
      <c r="C64" s="18">
        <v>3674.84</v>
      </c>
      <c r="D64" s="19">
        <f t="shared" si="1"/>
        <v>-0.15404789053591794</v>
      </c>
      <c r="E64" s="19">
        <f t="shared" si="0"/>
        <v>-5.7941069405208045E-2</v>
      </c>
      <c r="F64" s="36">
        <f t="shared" si="2"/>
        <v>3.3187499999999998E-4</v>
      </c>
      <c r="G64" s="24">
        <f t="shared" si="3"/>
        <v>-0.15437976553591795</v>
      </c>
      <c r="H64" s="21">
        <f t="shared" si="4"/>
        <v>-5.8272944405208048E-2</v>
      </c>
      <c r="I64" s="17"/>
      <c r="J64" s="17">
        <v>1.593</v>
      </c>
    </row>
    <row r="65" spans="1:10" x14ac:dyDescent="0.35">
      <c r="A65" s="16">
        <v>44717</v>
      </c>
      <c r="B65" s="17">
        <v>175.4</v>
      </c>
      <c r="C65" s="18">
        <v>3900.86</v>
      </c>
      <c r="D65" s="19">
        <f t="shared" si="1"/>
        <v>-1.2387387387387316E-2</v>
      </c>
      <c r="E65" s="19">
        <f t="shared" si="0"/>
        <v>-5.054836998057699E-2</v>
      </c>
      <c r="F65" s="36">
        <f t="shared" si="2"/>
        <v>2.8395833333333333E-4</v>
      </c>
      <c r="G65" s="24">
        <f t="shared" si="3"/>
        <v>-1.267134572072065E-2</v>
      </c>
      <c r="H65" s="21">
        <f t="shared" si="4"/>
        <v>-5.0832328313910324E-2</v>
      </c>
      <c r="I65" s="17"/>
      <c r="J65" s="17">
        <v>1.363</v>
      </c>
    </row>
    <row r="66" spans="1:10" x14ac:dyDescent="0.35">
      <c r="A66" s="16">
        <v>44710</v>
      </c>
      <c r="B66" s="17">
        <v>177.6</v>
      </c>
      <c r="C66" s="18">
        <v>4108.54</v>
      </c>
      <c r="D66" s="19">
        <f t="shared" si="1"/>
        <v>-3.8142248148979041E-3</v>
      </c>
      <c r="E66" s="19">
        <f t="shared" si="1"/>
        <v>-1.1952172072799971E-2</v>
      </c>
      <c r="F66" s="36">
        <f t="shared" si="2"/>
        <v>2.4687500000000002E-4</v>
      </c>
      <c r="G66" s="24">
        <f t="shared" si="3"/>
        <v>-4.0610998148979038E-3</v>
      </c>
      <c r="H66" s="21">
        <f t="shared" si="4"/>
        <v>-1.2199047072799972E-2</v>
      </c>
      <c r="I66" s="17"/>
      <c r="J66" s="17">
        <v>1.1850000000000001</v>
      </c>
    </row>
    <row r="67" spans="1:10" x14ac:dyDescent="0.35">
      <c r="A67" s="16">
        <v>44703</v>
      </c>
      <c r="B67" s="17">
        <v>178.28</v>
      </c>
      <c r="C67" s="18">
        <v>4158.24</v>
      </c>
      <c r="D67" s="19">
        <f t="shared" ref="D67:E130" si="6">B67/B68-1</f>
        <v>6.2328685496365166E-2</v>
      </c>
      <c r="E67" s="19">
        <f t="shared" si="6"/>
        <v>6.5843705784649265E-2</v>
      </c>
      <c r="F67" s="36">
        <f t="shared" ref="F67:F130" si="7">J67/100/12/4</f>
        <v>2.2666666666666668E-4</v>
      </c>
      <c r="G67" s="24">
        <f t="shared" ref="G67:G130" si="8">D67-F67</f>
        <v>6.2102018829698499E-2</v>
      </c>
      <c r="H67" s="21">
        <f t="shared" ref="H67:H130" si="9">E67-F67</f>
        <v>6.5617039117982598E-2</v>
      </c>
      <c r="I67" s="17"/>
      <c r="J67" s="17">
        <v>1.0880000000000001</v>
      </c>
    </row>
    <row r="68" spans="1:10" x14ac:dyDescent="0.35">
      <c r="A68" s="16">
        <v>44696</v>
      </c>
      <c r="B68" s="17">
        <v>167.82</v>
      </c>
      <c r="C68" s="18">
        <v>3901.36</v>
      </c>
      <c r="D68" s="19">
        <f t="shared" si="6"/>
        <v>-2.9784952641931373E-4</v>
      </c>
      <c r="E68" s="19">
        <f t="shared" si="6"/>
        <v>-3.0450633590878406E-2</v>
      </c>
      <c r="F68" s="36">
        <f t="shared" si="7"/>
        <v>2.1541666666666668E-4</v>
      </c>
      <c r="G68" s="24">
        <f t="shared" si="8"/>
        <v>-5.1326619308598043E-4</v>
      </c>
      <c r="H68" s="21">
        <f t="shared" si="9"/>
        <v>-3.0666050257545072E-2</v>
      </c>
      <c r="I68" s="17"/>
      <c r="J68" s="17">
        <v>1.034</v>
      </c>
    </row>
    <row r="69" spans="1:10" x14ac:dyDescent="0.35">
      <c r="A69" s="16">
        <v>44689</v>
      </c>
      <c r="B69" s="17">
        <v>167.87</v>
      </c>
      <c r="C69" s="18">
        <v>4023.89</v>
      </c>
      <c r="D69" s="19">
        <f t="shared" si="6"/>
        <v>-1.6521178745093401E-2</v>
      </c>
      <c r="E69" s="19">
        <f t="shared" si="6"/>
        <v>-2.4118796897660721E-2</v>
      </c>
      <c r="F69" s="36">
        <f t="shared" si="7"/>
        <v>2.0583333333333334E-4</v>
      </c>
      <c r="G69" s="24">
        <f t="shared" si="8"/>
        <v>-1.6727012078426733E-2</v>
      </c>
      <c r="H69" s="21">
        <f t="shared" si="9"/>
        <v>-2.4324630230994054E-2</v>
      </c>
      <c r="I69" s="17"/>
      <c r="J69" s="17">
        <v>0.98799999999999999</v>
      </c>
    </row>
    <row r="70" spans="1:10" x14ac:dyDescent="0.35">
      <c r="A70" s="16">
        <v>44682</v>
      </c>
      <c r="B70" s="17">
        <v>170.69</v>
      </c>
      <c r="C70" s="18">
        <v>4123.34</v>
      </c>
      <c r="D70" s="19">
        <f t="shared" si="6"/>
        <v>8.948745771366573E-2</v>
      </c>
      <c r="E70" s="19">
        <f t="shared" si="6"/>
        <v>-2.0789316372736844E-3</v>
      </c>
      <c r="F70" s="36">
        <f t="shared" si="7"/>
        <v>1.7666666666666666E-4</v>
      </c>
      <c r="G70" s="24">
        <f t="shared" si="8"/>
        <v>8.9310791046999058E-2</v>
      </c>
      <c r="H70" s="21">
        <f t="shared" si="9"/>
        <v>-2.2555983039403509E-3</v>
      </c>
      <c r="I70" s="17"/>
      <c r="J70" s="17">
        <v>0.84799999999999998</v>
      </c>
    </row>
    <row r="71" spans="1:10" x14ac:dyDescent="0.35">
      <c r="A71" s="16">
        <v>44675</v>
      </c>
      <c r="B71" s="17">
        <v>156.66999999999999</v>
      </c>
      <c r="C71" s="18">
        <v>4131.93</v>
      </c>
      <c r="D71" s="19">
        <f t="shared" si="6"/>
        <v>-2.6592109350730087E-2</v>
      </c>
      <c r="E71" s="19">
        <f t="shared" si="6"/>
        <v>-3.2738109172288699E-2</v>
      </c>
      <c r="F71" s="36">
        <f t="shared" si="7"/>
        <v>1.7520833333333331E-4</v>
      </c>
      <c r="G71" s="24">
        <f t="shared" si="8"/>
        <v>-2.6767317684063419E-2</v>
      </c>
      <c r="H71" s="21">
        <f t="shared" si="9"/>
        <v>-3.2913317505622035E-2</v>
      </c>
      <c r="I71" s="17"/>
      <c r="J71" s="17">
        <v>0.84099999999999997</v>
      </c>
    </row>
    <row r="72" spans="1:10" x14ac:dyDescent="0.35">
      <c r="A72" s="16">
        <v>44668</v>
      </c>
      <c r="B72" s="17">
        <v>160.94999999999999</v>
      </c>
      <c r="C72" s="18">
        <v>4271.78</v>
      </c>
      <c r="D72" s="19">
        <f t="shared" si="6"/>
        <v>-6.2008275540532787E-2</v>
      </c>
      <c r="E72" s="19">
        <f t="shared" si="6"/>
        <v>-2.7503135963065195E-2</v>
      </c>
      <c r="F72" s="36">
        <f t="shared" si="7"/>
        <v>1.7249999999999999E-4</v>
      </c>
      <c r="G72" s="24">
        <f t="shared" si="8"/>
        <v>-6.2180775540532786E-2</v>
      </c>
      <c r="H72" s="21">
        <f t="shared" si="9"/>
        <v>-2.7675635963065194E-2</v>
      </c>
      <c r="I72" s="17"/>
      <c r="J72" s="17">
        <v>0.82799999999999996</v>
      </c>
    </row>
    <row r="73" spans="1:10" x14ac:dyDescent="0.35">
      <c r="A73" s="16">
        <v>44661</v>
      </c>
      <c r="B73" s="17">
        <v>171.59</v>
      </c>
      <c r="C73" s="18">
        <v>4392.59</v>
      </c>
      <c r="D73" s="19">
        <f t="shared" si="6"/>
        <v>9.7687282998881741E-3</v>
      </c>
      <c r="E73" s="19">
        <f t="shared" si="6"/>
        <v>-2.1319971124796E-2</v>
      </c>
      <c r="F73" s="36">
        <f t="shared" si="7"/>
        <v>1.6395833333333334E-4</v>
      </c>
      <c r="G73" s="24">
        <f t="shared" si="8"/>
        <v>9.6047699665548405E-3</v>
      </c>
      <c r="H73" s="21">
        <f t="shared" si="9"/>
        <v>-2.1483929458129332E-2</v>
      </c>
      <c r="I73" s="17"/>
      <c r="J73" s="17">
        <v>0.78700000000000003</v>
      </c>
    </row>
    <row r="74" spans="1:10" x14ac:dyDescent="0.35">
      <c r="A74" s="16">
        <v>44654</v>
      </c>
      <c r="B74" s="17">
        <v>169.93</v>
      </c>
      <c r="C74" s="18">
        <v>4488.28</v>
      </c>
      <c r="D74" s="19">
        <f t="shared" si="6"/>
        <v>3.4770429911094913E-2</v>
      </c>
      <c r="E74" s="19">
        <f t="shared" si="6"/>
        <v>-1.266647015086253E-2</v>
      </c>
      <c r="F74" s="36">
        <f t="shared" si="7"/>
        <v>1.4541666666666666E-4</v>
      </c>
      <c r="G74" s="24">
        <f t="shared" si="8"/>
        <v>3.4625013244428245E-2</v>
      </c>
      <c r="H74" s="21">
        <f t="shared" si="9"/>
        <v>-1.2811886817529197E-2</v>
      </c>
      <c r="I74" s="17"/>
      <c r="J74" s="17">
        <v>0.69799999999999995</v>
      </c>
    </row>
    <row r="75" spans="1:10" x14ac:dyDescent="0.35">
      <c r="A75" s="16">
        <v>44647</v>
      </c>
      <c r="B75" s="17">
        <v>164.22</v>
      </c>
      <c r="C75" s="18">
        <v>4545.8599999999997</v>
      </c>
      <c r="D75" s="19">
        <f t="shared" si="6"/>
        <v>-3.0063197684720322E-2</v>
      </c>
      <c r="E75" s="19">
        <f t="shared" si="6"/>
        <v>6.2072973163340706E-4</v>
      </c>
      <c r="F75" s="36">
        <f t="shared" si="7"/>
        <v>1.1E-4</v>
      </c>
      <c r="G75" s="24">
        <f t="shared" si="8"/>
        <v>-3.0173197684720321E-2</v>
      </c>
      <c r="H75" s="21">
        <f t="shared" si="9"/>
        <v>5.1072973163340709E-4</v>
      </c>
      <c r="I75" s="17"/>
      <c r="J75" s="17">
        <v>0.52800000000000002</v>
      </c>
    </row>
    <row r="76" spans="1:10" x14ac:dyDescent="0.35">
      <c r="A76" s="16">
        <v>44640</v>
      </c>
      <c r="B76" s="17">
        <v>169.31</v>
      </c>
      <c r="C76" s="18">
        <v>4543.04</v>
      </c>
      <c r="D76" s="19">
        <f t="shared" si="6"/>
        <v>4.6868237185432537E-2</v>
      </c>
      <c r="E76" s="19">
        <f t="shared" si="6"/>
        <v>1.7913597978082452E-2</v>
      </c>
      <c r="F76" s="36">
        <f t="shared" si="7"/>
        <v>1.1208333333333334E-4</v>
      </c>
      <c r="G76" s="24">
        <f t="shared" si="8"/>
        <v>4.6756153852099205E-2</v>
      </c>
      <c r="H76" s="21">
        <f t="shared" si="9"/>
        <v>1.780151464474912E-2</v>
      </c>
      <c r="I76" s="17"/>
      <c r="J76" s="17">
        <v>0.53800000000000003</v>
      </c>
    </row>
    <row r="77" spans="1:10" x14ac:dyDescent="0.35">
      <c r="A77" s="16">
        <v>44633</v>
      </c>
      <c r="B77" s="17">
        <v>161.72999999999999</v>
      </c>
      <c r="C77" s="18">
        <v>4463.09</v>
      </c>
      <c r="D77" s="19">
        <f t="shared" si="6"/>
        <v>-5.3657109420714E-2</v>
      </c>
      <c r="E77" s="19">
        <f t="shared" si="6"/>
        <v>6.1551122538537673E-2</v>
      </c>
      <c r="F77" s="36">
        <f t="shared" si="7"/>
        <v>8.6249999999999996E-5</v>
      </c>
      <c r="G77" s="24">
        <f t="shared" si="8"/>
        <v>-5.3743359420714003E-2</v>
      </c>
      <c r="H77" s="21">
        <f t="shared" si="9"/>
        <v>6.146487253853767E-2</v>
      </c>
      <c r="I77" s="17"/>
      <c r="J77" s="17">
        <v>0.41399999999999998</v>
      </c>
    </row>
    <row r="78" spans="1:10" x14ac:dyDescent="0.35">
      <c r="A78" s="16">
        <v>44626</v>
      </c>
      <c r="B78" s="17">
        <v>170.9</v>
      </c>
      <c r="C78" s="18">
        <v>4204.3100000000004</v>
      </c>
      <c r="D78" s="19">
        <f t="shared" si="6"/>
        <v>7.7213993066498565E-2</v>
      </c>
      <c r="E78" s="19">
        <f t="shared" si="6"/>
        <v>-2.8774252865066297E-2</v>
      </c>
      <c r="F78" s="36">
        <f t="shared" si="7"/>
        <v>8.25E-5</v>
      </c>
      <c r="G78" s="24">
        <f t="shared" si="8"/>
        <v>7.7131493066498566E-2</v>
      </c>
      <c r="H78" s="21">
        <f t="shared" si="9"/>
        <v>-2.8856752865066296E-2</v>
      </c>
      <c r="I78" s="17"/>
      <c r="J78" s="17">
        <v>0.39600000000000002</v>
      </c>
    </row>
    <row r="79" spans="1:10" x14ac:dyDescent="0.35">
      <c r="A79" s="16">
        <v>44619</v>
      </c>
      <c r="B79" s="17">
        <v>158.65</v>
      </c>
      <c r="C79" s="18">
        <v>4328.87</v>
      </c>
      <c r="D79" s="19">
        <f t="shared" si="6"/>
        <v>0.13014674455050579</v>
      </c>
      <c r="E79" s="19">
        <f t="shared" si="6"/>
        <v>-1.2714898896597604E-2</v>
      </c>
      <c r="F79" s="36">
        <f t="shared" si="7"/>
        <v>6.9791666666666665E-5</v>
      </c>
      <c r="G79" s="24">
        <f t="shared" si="8"/>
        <v>0.13007695288383911</v>
      </c>
      <c r="H79" s="21">
        <f t="shared" si="9"/>
        <v>-1.278469056326427E-2</v>
      </c>
      <c r="I79" s="17"/>
      <c r="J79" s="17">
        <v>0.33500000000000002</v>
      </c>
    </row>
    <row r="80" spans="1:10" x14ac:dyDescent="0.35">
      <c r="A80" s="16">
        <v>44612</v>
      </c>
      <c r="B80" s="17">
        <v>140.38</v>
      </c>
      <c r="C80" s="18">
        <v>4384.62</v>
      </c>
      <c r="D80" s="19">
        <f t="shared" si="6"/>
        <v>5.2166092040173861E-2</v>
      </c>
      <c r="E80" s="19">
        <f t="shared" si="6"/>
        <v>8.2205262516470423E-3</v>
      </c>
      <c r="F80" s="36">
        <f t="shared" si="7"/>
        <v>7.2499999999999987E-5</v>
      </c>
      <c r="G80" s="24">
        <f t="shared" si="8"/>
        <v>5.2093592040173858E-2</v>
      </c>
      <c r="H80" s="21">
        <f t="shared" si="9"/>
        <v>8.1480262516470427E-3</v>
      </c>
      <c r="I80" s="17"/>
      <c r="J80" s="17">
        <v>0.34799999999999998</v>
      </c>
    </row>
    <row r="81" spans="1:10" x14ac:dyDescent="0.35">
      <c r="A81" s="16">
        <v>44605</v>
      </c>
      <c r="B81" s="17">
        <v>133.41999999999999</v>
      </c>
      <c r="C81" s="18">
        <v>4348.87</v>
      </c>
      <c r="D81" s="19">
        <f t="shared" si="6"/>
        <v>-3.8830055471507974E-2</v>
      </c>
      <c r="E81" s="19">
        <f t="shared" si="6"/>
        <v>-1.5789926312168578E-2</v>
      </c>
      <c r="F81" s="36">
        <f t="shared" si="7"/>
        <v>7.4583333333333335E-5</v>
      </c>
      <c r="G81" s="24">
        <f t="shared" si="8"/>
        <v>-3.890463880484131E-2</v>
      </c>
      <c r="H81" s="21">
        <f t="shared" si="9"/>
        <v>-1.5864509645501911E-2</v>
      </c>
      <c r="I81" s="17"/>
      <c r="J81" s="17">
        <v>0.35799999999999998</v>
      </c>
    </row>
    <row r="82" spans="1:10" x14ac:dyDescent="0.35">
      <c r="A82" s="16">
        <v>44598</v>
      </c>
      <c r="B82" s="17">
        <v>138.81</v>
      </c>
      <c r="C82" s="18">
        <v>4418.6400000000003</v>
      </c>
      <c r="D82" s="19">
        <f t="shared" si="6"/>
        <v>2.1563143950544594E-2</v>
      </c>
      <c r="E82" s="19">
        <f t="shared" si="6"/>
        <v>-1.8197816262048527E-2</v>
      </c>
      <c r="F82" s="36">
        <f t="shared" si="7"/>
        <v>7.7708333333333329E-5</v>
      </c>
      <c r="G82" s="24">
        <f t="shared" si="8"/>
        <v>2.1485435617211262E-2</v>
      </c>
      <c r="H82" s="21">
        <f t="shared" si="9"/>
        <v>-1.827552459538186E-2</v>
      </c>
      <c r="I82" s="17"/>
      <c r="J82" s="17">
        <v>0.373</v>
      </c>
    </row>
    <row r="83" spans="1:10" x14ac:dyDescent="0.35">
      <c r="A83" s="16">
        <v>44591</v>
      </c>
      <c r="B83" s="17">
        <v>135.88</v>
      </c>
      <c r="C83" s="18">
        <v>4500.54</v>
      </c>
      <c r="D83" s="19">
        <f t="shared" si="6"/>
        <v>4.0349131000688931E-2</v>
      </c>
      <c r="E83" s="19">
        <f t="shared" si="6"/>
        <v>1.5499170775184146E-2</v>
      </c>
      <c r="F83" s="36">
        <f t="shared" si="7"/>
        <v>4.958333333333333E-5</v>
      </c>
      <c r="G83" s="24">
        <f t="shared" si="8"/>
        <v>4.0299547667355599E-2</v>
      </c>
      <c r="H83" s="21">
        <f t="shared" si="9"/>
        <v>1.5449587441850812E-2</v>
      </c>
      <c r="I83" s="17"/>
      <c r="J83" s="17">
        <v>0.23799999999999999</v>
      </c>
    </row>
    <row r="84" spans="1:10" x14ac:dyDescent="0.35">
      <c r="A84" s="16">
        <v>44584</v>
      </c>
      <c r="B84" s="17">
        <v>130.61000000000001</v>
      </c>
      <c r="C84" s="18">
        <v>4431.8500000000004</v>
      </c>
      <c r="D84" s="19">
        <f t="shared" si="6"/>
        <v>2.9154518950437414E-2</v>
      </c>
      <c r="E84" s="19">
        <f t="shared" si="6"/>
        <v>7.7127193929871218E-3</v>
      </c>
      <c r="F84" s="36">
        <f t="shared" si="7"/>
        <v>3.9583333333333331E-5</v>
      </c>
      <c r="G84" s="24">
        <f t="shared" si="8"/>
        <v>2.9114935617104081E-2</v>
      </c>
      <c r="H84" s="21">
        <f t="shared" si="9"/>
        <v>7.6731360596537885E-3</v>
      </c>
      <c r="I84" s="17"/>
      <c r="J84" s="17">
        <v>0.19</v>
      </c>
    </row>
    <row r="85" spans="1:10" x14ac:dyDescent="0.35">
      <c r="A85" s="16">
        <v>44577</v>
      </c>
      <c r="B85" s="17">
        <v>126.91</v>
      </c>
      <c r="C85" s="18">
        <v>4397.93</v>
      </c>
      <c r="D85" s="19">
        <f t="shared" si="6"/>
        <v>-1.5896401985111774E-2</v>
      </c>
      <c r="E85" s="19">
        <f t="shared" si="6"/>
        <v>-5.6815038013232289E-2</v>
      </c>
      <c r="F85" s="36">
        <f t="shared" si="7"/>
        <v>3.5416666666666669E-5</v>
      </c>
      <c r="G85" s="24">
        <f t="shared" si="8"/>
        <v>-1.5931818651778441E-2</v>
      </c>
      <c r="H85" s="21">
        <f t="shared" si="9"/>
        <v>-5.6850454679898958E-2</v>
      </c>
      <c r="I85" s="17"/>
      <c r="J85" s="17">
        <v>0.17</v>
      </c>
    </row>
    <row r="86" spans="1:10" x14ac:dyDescent="0.35">
      <c r="A86" s="16">
        <v>44570</v>
      </c>
      <c r="B86" s="17">
        <v>128.96</v>
      </c>
      <c r="C86" s="18">
        <v>4662.8500000000004</v>
      </c>
      <c r="D86" s="19">
        <f t="shared" si="6"/>
        <v>3.1432456210509496E-2</v>
      </c>
      <c r="E86" s="19">
        <f t="shared" si="6"/>
        <v>-3.0297069501520335E-3</v>
      </c>
      <c r="F86" s="36">
        <f t="shared" si="7"/>
        <v>2.6875000000000003E-5</v>
      </c>
      <c r="G86" s="24">
        <f t="shared" si="8"/>
        <v>3.1405581210509494E-2</v>
      </c>
      <c r="H86" s="21">
        <f t="shared" si="9"/>
        <v>-3.0565819501520335E-3</v>
      </c>
      <c r="I86" s="17"/>
      <c r="J86" s="17">
        <v>0.129</v>
      </c>
    </row>
    <row r="87" spans="1:10" x14ac:dyDescent="0.35">
      <c r="A87" s="16">
        <v>44563</v>
      </c>
      <c r="B87" s="17">
        <v>125.03</v>
      </c>
      <c r="C87" s="18">
        <v>4677.0200000000004</v>
      </c>
      <c r="D87" s="19">
        <f t="shared" si="6"/>
        <v>6.5445249254367344E-2</v>
      </c>
      <c r="E87" s="19">
        <f t="shared" si="6"/>
        <v>-1.8706805030443641E-2</v>
      </c>
      <c r="F87" s="36">
        <f t="shared" si="7"/>
        <v>2.0000000000000002E-5</v>
      </c>
      <c r="G87" s="24">
        <f t="shared" si="8"/>
        <v>6.5425249254367338E-2</v>
      </c>
      <c r="H87" s="21">
        <f t="shared" si="9"/>
        <v>-1.872680503044364E-2</v>
      </c>
      <c r="I87" s="17"/>
      <c r="J87" s="17">
        <v>9.6000000000000002E-2</v>
      </c>
    </row>
    <row r="88" spans="1:10" x14ac:dyDescent="0.35">
      <c r="A88" s="16">
        <v>44556</v>
      </c>
      <c r="B88" s="17">
        <v>117.35</v>
      </c>
      <c r="C88" s="18">
        <v>4766.18</v>
      </c>
      <c r="D88" s="19">
        <f t="shared" si="6"/>
        <v>8.0749076539816667E-3</v>
      </c>
      <c r="E88" s="19">
        <f t="shared" si="6"/>
        <v>8.5488533109878695E-3</v>
      </c>
      <c r="F88" s="36">
        <f t="shared" si="7"/>
        <v>1.1041666666666666E-5</v>
      </c>
      <c r="G88" s="24">
        <f t="shared" si="8"/>
        <v>8.0638659873150005E-3</v>
      </c>
      <c r="H88" s="21">
        <f t="shared" si="9"/>
        <v>8.5378116443212033E-3</v>
      </c>
      <c r="I88" s="17"/>
      <c r="J88" s="17">
        <v>5.2999999999999999E-2</v>
      </c>
    </row>
    <row r="89" spans="1:10" x14ac:dyDescent="0.35">
      <c r="A89" s="16">
        <v>44549</v>
      </c>
      <c r="B89" s="17">
        <v>116.41</v>
      </c>
      <c r="C89" s="18">
        <v>4725.78</v>
      </c>
      <c r="D89" s="19">
        <f t="shared" si="6"/>
        <v>2.4735915492957838E-2</v>
      </c>
      <c r="E89" s="19">
        <f t="shared" si="6"/>
        <v>2.2754423629626874E-2</v>
      </c>
      <c r="F89" s="36">
        <f t="shared" si="7"/>
        <v>1.4791666666666664E-5</v>
      </c>
      <c r="G89" s="24">
        <f t="shared" si="8"/>
        <v>2.4721123826291172E-2</v>
      </c>
      <c r="H89" s="21">
        <f t="shared" si="9"/>
        <v>2.2739631962960208E-2</v>
      </c>
      <c r="I89" s="17"/>
      <c r="J89" s="17">
        <v>7.0999999999999994E-2</v>
      </c>
    </row>
    <row r="90" spans="1:10" x14ac:dyDescent="0.35">
      <c r="A90" s="16">
        <v>44542</v>
      </c>
      <c r="B90" s="17">
        <v>113.6</v>
      </c>
      <c r="C90" s="18">
        <v>4620.6400000000003</v>
      </c>
      <c r="D90" s="19">
        <f t="shared" si="6"/>
        <v>-4.0054081460199509E-2</v>
      </c>
      <c r="E90" s="19">
        <f t="shared" si="6"/>
        <v>-1.9392956736176914E-2</v>
      </c>
      <c r="F90" s="36">
        <f t="shared" si="7"/>
        <v>1.0624999999999999E-5</v>
      </c>
      <c r="G90" s="24">
        <f t="shared" si="8"/>
        <v>-4.0064706460199509E-2</v>
      </c>
      <c r="H90" s="21">
        <f t="shared" si="9"/>
        <v>-1.9403581736176914E-2</v>
      </c>
      <c r="I90" s="17"/>
      <c r="J90" s="17">
        <v>5.0999999999999997E-2</v>
      </c>
    </row>
    <row r="91" spans="1:10" x14ac:dyDescent="0.35">
      <c r="A91" s="16">
        <v>44535</v>
      </c>
      <c r="B91" s="17">
        <v>118.34</v>
      </c>
      <c r="C91" s="18">
        <v>4712.0200000000004</v>
      </c>
      <c r="D91" s="19">
        <f t="shared" si="6"/>
        <v>3.4350144218162848E-2</v>
      </c>
      <c r="E91" s="19">
        <f t="shared" si="6"/>
        <v>3.8248909865305825E-2</v>
      </c>
      <c r="F91" s="36">
        <f t="shared" si="7"/>
        <v>1.3125000000000001E-5</v>
      </c>
      <c r="G91" s="24">
        <f t="shared" si="8"/>
        <v>3.4337019218162845E-2</v>
      </c>
      <c r="H91" s="21">
        <f t="shared" si="9"/>
        <v>3.8235784865305822E-2</v>
      </c>
      <c r="I91" s="17"/>
      <c r="J91" s="17">
        <v>6.3E-2</v>
      </c>
    </row>
    <row r="92" spans="1:10" x14ac:dyDescent="0.35">
      <c r="A92" s="16">
        <v>44528</v>
      </c>
      <c r="B92" s="17">
        <v>114.41</v>
      </c>
      <c r="C92" s="18">
        <v>4538.43</v>
      </c>
      <c r="D92" s="19">
        <f t="shared" si="6"/>
        <v>-8.7328617587989488E-4</v>
      </c>
      <c r="E92" s="19">
        <f t="shared" si="6"/>
        <v>-1.2229520613238898E-2</v>
      </c>
      <c r="F92" s="36">
        <f t="shared" si="7"/>
        <v>1.1041666666666666E-5</v>
      </c>
      <c r="G92" s="24">
        <f t="shared" si="8"/>
        <v>-8.8432784254656156E-4</v>
      </c>
      <c r="H92" s="21">
        <f t="shared" si="9"/>
        <v>-1.2240562279905564E-2</v>
      </c>
      <c r="I92" s="17"/>
      <c r="J92" s="17">
        <v>5.2999999999999999E-2</v>
      </c>
    </row>
    <row r="93" spans="1:10" x14ac:dyDescent="0.35">
      <c r="A93" s="16">
        <v>44521</v>
      </c>
      <c r="B93" s="17">
        <v>114.51</v>
      </c>
      <c r="C93" s="18">
        <v>4594.62</v>
      </c>
      <c r="D93" s="19">
        <f t="shared" si="6"/>
        <v>2.3232955053167803E-2</v>
      </c>
      <c r="E93" s="19">
        <f t="shared" si="6"/>
        <v>-2.1996781581792968E-2</v>
      </c>
      <c r="F93" s="36">
        <f t="shared" si="7"/>
        <v>1.1041666666666666E-5</v>
      </c>
      <c r="G93" s="24">
        <f t="shared" si="8"/>
        <v>2.3221913386501137E-2</v>
      </c>
      <c r="H93" s="21">
        <f t="shared" si="9"/>
        <v>-2.2007823248459634E-2</v>
      </c>
      <c r="I93" s="17"/>
      <c r="J93" s="17">
        <v>5.2999999999999999E-2</v>
      </c>
    </row>
    <row r="94" spans="1:10" x14ac:dyDescent="0.35">
      <c r="A94" s="16">
        <v>44514</v>
      </c>
      <c r="B94" s="17">
        <v>111.91</v>
      </c>
      <c r="C94" s="18">
        <v>4697.96</v>
      </c>
      <c r="D94" s="19">
        <f t="shared" si="6"/>
        <v>-2.0309901076774994E-2</v>
      </c>
      <c r="E94" s="19">
        <f t="shared" si="6"/>
        <v>3.2266675208472151E-3</v>
      </c>
      <c r="F94" s="36">
        <f t="shared" si="7"/>
        <v>1.0624999999999999E-5</v>
      </c>
      <c r="G94" s="24">
        <f t="shared" si="8"/>
        <v>-2.0320526076774995E-2</v>
      </c>
      <c r="H94" s="21">
        <f t="shared" si="9"/>
        <v>3.2160425208472153E-3</v>
      </c>
      <c r="I94" s="17"/>
      <c r="J94" s="17">
        <v>5.0999999999999997E-2</v>
      </c>
    </row>
    <row r="95" spans="1:10" x14ac:dyDescent="0.35">
      <c r="A95" s="16">
        <v>44507</v>
      </c>
      <c r="B95" s="17">
        <v>114.23</v>
      </c>
      <c r="C95" s="18">
        <v>4682.8500000000004</v>
      </c>
      <c r="D95" s="19">
        <f t="shared" si="6"/>
        <v>-4.4448317936203185E-3</v>
      </c>
      <c r="E95" s="19">
        <f t="shared" si="6"/>
        <v>-3.1250465670255023E-3</v>
      </c>
      <c r="F95" s="36">
        <f t="shared" si="7"/>
        <v>1.1041666666666666E-5</v>
      </c>
      <c r="G95" s="24">
        <f t="shared" si="8"/>
        <v>-4.4558734602869856E-3</v>
      </c>
      <c r="H95" s="21">
        <f t="shared" si="9"/>
        <v>-3.1360882336921689E-3</v>
      </c>
      <c r="I95" s="17"/>
      <c r="J95" s="17">
        <v>5.2999999999999999E-2</v>
      </c>
    </row>
    <row r="96" spans="1:10" x14ac:dyDescent="0.35">
      <c r="A96" s="16">
        <v>44500</v>
      </c>
      <c r="B96" s="17">
        <v>114.74</v>
      </c>
      <c r="C96" s="18">
        <v>4697.53</v>
      </c>
      <c r="D96" s="19">
        <f t="shared" si="6"/>
        <v>2.1835968206829204E-3</v>
      </c>
      <c r="E96" s="19">
        <f t="shared" si="6"/>
        <v>2.0009206623557541E-2</v>
      </c>
      <c r="F96" s="36">
        <f t="shared" si="7"/>
        <v>9.5833333333333336E-6</v>
      </c>
      <c r="G96" s="24">
        <f t="shared" si="8"/>
        <v>2.1740134873495871E-3</v>
      </c>
      <c r="H96" s="21">
        <f t="shared" si="9"/>
        <v>1.9999623290224207E-2</v>
      </c>
      <c r="I96" s="17"/>
      <c r="J96" s="17">
        <v>4.5999999999999999E-2</v>
      </c>
    </row>
    <row r="97" spans="1:10" x14ac:dyDescent="0.35">
      <c r="A97" s="16">
        <v>44493</v>
      </c>
      <c r="B97" s="17">
        <v>114.49</v>
      </c>
      <c r="C97" s="18">
        <v>4605.38</v>
      </c>
      <c r="D97" s="19">
        <f t="shared" si="6"/>
        <v>1.4982269503545975E-2</v>
      </c>
      <c r="E97" s="19">
        <f t="shared" si="6"/>
        <v>1.3307223481264785E-2</v>
      </c>
      <c r="F97" s="36">
        <f t="shared" si="7"/>
        <v>1.2083333333333333E-5</v>
      </c>
      <c r="G97" s="24">
        <f t="shared" si="8"/>
        <v>1.4970186170212643E-2</v>
      </c>
      <c r="H97" s="21">
        <f t="shared" si="9"/>
        <v>1.3295140147931452E-2</v>
      </c>
      <c r="I97" s="17"/>
      <c r="J97" s="17">
        <v>5.8000000000000003E-2</v>
      </c>
    </row>
    <row r="98" spans="1:10" x14ac:dyDescent="0.35">
      <c r="A98" s="16">
        <v>44486</v>
      </c>
      <c r="B98" s="17">
        <v>112.8</v>
      </c>
      <c r="C98" s="18">
        <v>4544.8999999999996</v>
      </c>
      <c r="D98" s="19">
        <f t="shared" si="6"/>
        <v>2.9103184016056938E-2</v>
      </c>
      <c r="E98" s="19">
        <f t="shared" si="6"/>
        <v>1.6444624354504223E-2</v>
      </c>
      <c r="F98" s="36">
        <f t="shared" si="7"/>
        <v>1.2708333333333333E-5</v>
      </c>
      <c r="G98" s="24">
        <f t="shared" si="8"/>
        <v>2.9090475682723604E-2</v>
      </c>
      <c r="H98" s="21">
        <f t="shared" si="9"/>
        <v>1.6431916021170889E-2</v>
      </c>
      <c r="I98" s="17"/>
      <c r="J98" s="17">
        <v>6.0999999999999999E-2</v>
      </c>
    </row>
    <row r="99" spans="1:10" x14ac:dyDescent="0.35">
      <c r="A99" s="16">
        <v>44479</v>
      </c>
      <c r="B99" s="17">
        <v>109.61</v>
      </c>
      <c r="C99" s="18">
        <v>4471.37</v>
      </c>
      <c r="D99" s="19">
        <f t="shared" si="6"/>
        <v>1.4437760296159174E-2</v>
      </c>
      <c r="E99" s="19">
        <f t="shared" si="6"/>
        <v>1.8219868104641934E-2</v>
      </c>
      <c r="F99" s="36">
        <f t="shared" si="7"/>
        <v>1.0000000000000001E-5</v>
      </c>
      <c r="G99" s="24">
        <f t="shared" si="8"/>
        <v>1.4427760296159175E-2</v>
      </c>
      <c r="H99" s="21">
        <f t="shared" si="9"/>
        <v>1.8209868104641935E-2</v>
      </c>
      <c r="I99" s="17"/>
      <c r="J99" s="17">
        <v>4.8000000000000001E-2</v>
      </c>
    </row>
    <row r="100" spans="1:10" x14ac:dyDescent="0.35">
      <c r="A100" s="16">
        <v>44472</v>
      </c>
      <c r="B100" s="17">
        <v>108.05</v>
      </c>
      <c r="C100" s="18">
        <v>4391.3599999999997</v>
      </c>
      <c r="D100" s="19">
        <f t="shared" si="6"/>
        <v>3.5656091248921662E-2</v>
      </c>
      <c r="E100" s="19">
        <f t="shared" si="6"/>
        <v>7.8745940487254806E-3</v>
      </c>
      <c r="F100" s="36">
        <f t="shared" si="7"/>
        <v>1.0624999999999999E-5</v>
      </c>
      <c r="G100" s="24">
        <f t="shared" si="8"/>
        <v>3.5645466248921662E-2</v>
      </c>
      <c r="H100" s="21">
        <f t="shared" si="9"/>
        <v>7.8639690487254804E-3</v>
      </c>
      <c r="I100" s="17"/>
      <c r="J100" s="17">
        <v>5.0999999999999997E-2</v>
      </c>
    </row>
    <row r="101" spans="1:10" x14ac:dyDescent="0.35">
      <c r="A101" s="16">
        <v>44465</v>
      </c>
      <c r="B101" s="17">
        <v>104.33</v>
      </c>
      <c r="C101" s="18">
        <v>4357.05</v>
      </c>
      <c r="D101" s="19">
        <f t="shared" si="6"/>
        <v>3.707753479125242E-2</v>
      </c>
      <c r="E101" s="19">
        <f t="shared" si="6"/>
        <v>-2.2091895822672125E-2</v>
      </c>
      <c r="F101" s="36">
        <f t="shared" si="7"/>
        <v>7.9166666666666665E-6</v>
      </c>
      <c r="G101" s="24">
        <f t="shared" si="8"/>
        <v>3.706961812458575E-2</v>
      </c>
      <c r="H101" s="21">
        <f t="shared" si="9"/>
        <v>-2.2099812489338792E-2</v>
      </c>
      <c r="I101" s="17"/>
      <c r="J101" s="17">
        <v>3.7999999999999999E-2</v>
      </c>
    </row>
    <row r="102" spans="1:10" x14ac:dyDescent="0.35">
      <c r="A102" s="16">
        <v>44458</v>
      </c>
      <c r="B102" s="17">
        <v>100.6</v>
      </c>
      <c r="C102" s="18">
        <v>4455.4799999999996</v>
      </c>
      <c r="D102" s="19">
        <f t="shared" si="6"/>
        <v>3.9685820587019416E-2</v>
      </c>
      <c r="E102" s="19">
        <f t="shared" si="6"/>
        <v>5.0733252274424157E-3</v>
      </c>
      <c r="F102" s="36">
        <f t="shared" si="7"/>
        <v>7.2916666666666674E-6</v>
      </c>
      <c r="G102" s="24">
        <f t="shared" si="8"/>
        <v>3.967852892035275E-2</v>
      </c>
      <c r="H102" s="21">
        <f t="shared" si="9"/>
        <v>5.0660335607757489E-3</v>
      </c>
      <c r="I102" s="17"/>
      <c r="J102" s="17">
        <v>3.5000000000000003E-2</v>
      </c>
    </row>
    <row r="103" spans="1:10" x14ac:dyDescent="0.35">
      <c r="A103" s="16">
        <v>44451</v>
      </c>
      <c r="B103" s="17">
        <v>96.76</v>
      </c>
      <c r="C103" s="18">
        <v>4432.99</v>
      </c>
      <c r="D103" s="19">
        <f t="shared" si="6"/>
        <v>7.1822629332778387E-3</v>
      </c>
      <c r="E103" s="19">
        <f t="shared" si="6"/>
        <v>-5.7394955344527432E-3</v>
      </c>
      <c r="F103" s="36">
        <f t="shared" si="7"/>
        <v>7.9166666666666665E-6</v>
      </c>
      <c r="G103" s="24">
        <f t="shared" si="8"/>
        <v>7.1743462666111722E-3</v>
      </c>
      <c r="H103" s="21">
        <f t="shared" si="9"/>
        <v>-5.7474122011194097E-3</v>
      </c>
      <c r="I103" s="17"/>
      <c r="J103" s="17">
        <v>3.7999999999999999E-2</v>
      </c>
    </row>
    <row r="104" spans="1:10" x14ac:dyDescent="0.35">
      <c r="A104" s="16">
        <v>44444</v>
      </c>
      <c r="B104" s="17">
        <v>96.07</v>
      </c>
      <c r="C104" s="18">
        <v>4458.58</v>
      </c>
      <c r="D104" s="19">
        <f t="shared" si="6"/>
        <v>-1.4565596471432962E-2</v>
      </c>
      <c r="E104" s="19">
        <f t="shared" si="6"/>
        <v>-1.6944369111638879E-2</v>
      </c>
      <c r="F104" s="36">
        <f t="shared" si="7"/>
        <v>1.0000000000000001E-5</v>
      </c>
      <c r="G104" s="24">
        <f t="shared" si="8"/>
        <v>-1.4575596471432962E-2</v>
      </c>
      <c r="H104" s="21">
        <f t="shared" si="9"/>
        <v>-1.6954369111638879E-2</v>
      </c>
      <c r="I104" s="17"/>
      <c r="J104" s="17">
        <v>4.8000000000000001E-2</v>
      </c>
    </row>
    <row r="105" spans="1:10" x14ac:dyDescent="0.35">
      <c r="A105" s="16">
        <v>44437</v>
      </c>
      <c r="B105" s="17">
        <v>97.49</v>
      </c>
      <c r="C105" s="18">
        <v>4535.43</v>
      </c>
      <c r="D105" s="19">
        <f t="shared" si="6"/>
        <v>-1.1658556366585637E-2</v>
      </c>
      <c r="E105" s="19">
        <f t="shared" si="6"/>
        <v>5.7790777869193288E-3</v>
      </c>
      <c r="F105" s="36">
        <f t="shared" si="7"/>
        <v>9.5833333333333336E-6</v>
      </c>
      <c r="G105" s="24">
        <f t="shared" si="8"/>
        <v>-1.1668139699918971E-2</v>
      </c>
      <c r="H105" s="21">
        <f t="shared" si="9"/>
        <v>5.7694944535859952E-3</v>
      </c>
      <c r="I105" s="17"/>
      <c r="J105" s="17">
        <v>4.5999999999999999E-2</v>
      </c>
    </row>
    <row r="106" spans="1:10" x14ac:dyDescent="0.35">
      <c r="A106" s="16">
        <v>44430</v>
      </c>
      <c r="B106" s="17">
        <v>98.64</v>
      </c>
      <c r="C106" s="18">
        <v>4509.37</v>
      </c>
      <c r="D106" s="19">
        <f t="shared" si="6"/>
        <v>4.6023329798515311E-2</v>
      </c>
      <c r="E106" s="19">
        <f t="shared" si="6"/>
        <v>1.5242014827756112E-2</v>
      </c>
      <c r="F106" s="36">
        <f t="shared" si="7"/>
        <v>1.1041666666666666E-5</v>
      </c>
      <c r="G106" s="24">
        <f t="shared" si="8"/>
        <v>4.6012288131848642E-2</v>
      </c>
      <c r="H106" s="21">
        <f t="shared" si="9"/>
        <v>1.5230973161089446E-2</v>
      </c>
      <c r="I106" s="17"/>
      <c r="J106" s="17">
        <v>5.2999999999999999E-2</v>
      </c>
    </row>
    <row r="107" spans="1:10" x14ac:dyDescent="0.35">
      <c r="A107" s="16">
        <v>44423</v>
      </c>
      <c r="B107" s="17">
        <v>94.3</v>
      </c>
      <c r="C107" s="18">
        <v>4441.67</v>
      </c>
      <c r="D107" s="19">
        <f t="shared" si="6"/>
        <v>-7.5127500980776696E-2</v>
      </c>
      <c r="E107" s="19">
        <f t="shared" si="6"/>
        <v>-5.8930170098477896E-3</v>
      </c>
      <c r="F107" s="36">
        <f t="shared" si="7"/>
        <v>1.1041666666666666E-5</v>
      </c>
      <c r="G107" s="24">
        <f t="shared" si="8"/>
        <v>-7.5138542647443365E-2</v>
      </c>
      <c r="H107" s="21">
        <f t="shared" si="9"/>
        <v>-5.9040586765144567E-3</v>
      </c>
      <c r="I107" s="17"/>
      <c r="J107" s="17">
        <v>5.2999999999999999E-2</v>
      </c>
    </row>
    <row r="108" spans="1:10" x14ac:dyDescent="0.35">
      <c r="A108" s="16">
        <v>44416</v>
      </c>
      <c r="B108" s="17">
        <v>101.96</v>
      </c>
      <c r="C108" s="18">
        <v>4468</v>
      </c>
      <c r="D108" s="19">
        <f t="shared" si="6"/>
        <v>9.8087297694782194E-5</v>
      </c>
      <c r="E108" s="19">
        <f t="shared" si="6"/>
        <v>7.0956515467077708E-3</v>
      </c>
      <c r="F108" s="36">
        <f t="shared" si="7"/>
        <v>1.1041666666666666E-5</v>
      </c>
      <c r="G108" s="24">
        <f t="shared" si="8"/>
        <v>8.7045631028115534E-5</v>
      </c>
      <c r="H108" s="21">
        <f t="shared" si="9"/>
        <v>7.0846098800411038E-3</v>
      </c>
      <c r="I108" s="17"/>
      <c r="J108" s="17">
        <v>5.2999999999999999E-2</v>
      </c>
    </row>
    <row r="109" spans="1:10" x14ac:dyDescent="0.35">
      <c r="A109" s="16">
        <v>44409</v>
      </c>
      <c r="B109" s="17">
        <v>101.95</v>
      </c>
      <c r="C109" s="18">
        <v>4436.5200000000004</v>
      </c>
      <c r="D109" s="19">
        <f t="shared" si="6"/>
        <v>1.3751104999508712E-3</v>
      </c>
      <c r="E109" s="19">
        <f t="shared" si="6"/>
        <v>9.3873855016541885E-3</v>
      </c>
      <c r="F109" s="36">
        <f t="shared" si="7"/>
        <v>1.0624999999999999E-5</v>
      </c>
      <c r="G109" s="24">
        <f t="shared" si="8"/>
        <v>1.3644854999508712E-3</v>
      </c>
      <c r="H109" s="21">
        <f t="shared" si="9"/>
        <v>9.3767605016541883E-3</v>
      </c>
      <c r="I109" s="17"/>
      <c r="J109" s="17">
        <v>5.0999999999999997E-2</v>
      </c>
    </row>
    <row r="110" spans="1:10" x14ac:dyDescent="0.35">
      <c r="A110" s="16">
        <v>44402</v>
      </c>
      <c r="B110" s="17">
        <v>101.81</v>
      </c>
      <c r="C110" s="18">
        <v>4395.26</v>
      </c>
      <c r="D110" s="19">
        <f t="shared" si="6"/>
        <v>2.9840178029536757E-2</v>
      </c>
      <c r="E110" s="19">
        <f t="shared" si="6"/>
        <v>-3.7490366743733183E-3</v>
      </c>
      <c r="F110" s="36">
        <f t="shared" si="7"/>
        <v>9.5833333333333336E-6</v>
      </c>
      <c r="G110" s="24">
        <f t="shared" si="8"/>
        <v>2.9830594696203423E-2</v>
      </c>
      <c r="H110" s="21">
        <f t="shared" si="9"/>
        <v>-3.7586200077066516E-3</v>
      </c>
      <c r="I110" s="17"/>
      <c r="J110" s="17">
        <v>4.5999999999999999E-2</v>
      </c>
    </row>
    <row r="111" spans="1:10" x14ac:dyDescent="0.35">
      <c r="A111" s="16">
        <v>44395</v>
      </c>
      <c r="B111" s="17">
        <v>98.86</v>
      </c>
      <c r="C111" s="18">
        <v>4411.8</v>
      </c>
      <c r="D111" s="19">
        <f t="shared" si="6"/>
        <v>2.4335834516324706E-3</v>
      </c>
      <c r="E111" s="19">
        <f t="shared" si="6"/>
        <v>1.9560173416282245E-2</v>
      </c>
      <c r="F111" s="36">
        <f t="shared" si="7"/>
        <v>1.0624999999999999E-5</v>
      </c>
      <c r="G111" s="24">
        <f t="shared" si="8"/>
        <v>2.4229584516324708E-3</v>
      </c>
      <c r="H111" s="21">
        <f t="shared" si="9"/>
        <v>1.9549548416282245E-2</v>
      </c>
      <c r="I111" s="17"/>
      <c r="J111" s="17">
        <v>5.0999999999999997E-2</v>
      </c>
    </row>
    <row r="112" spans="1:10" x14ac:dyDescent="0.35">
      <c r="A112" s="16">
        <v>44388</v>
      </c>
      <c r="B112" s="17">
        <v>98.62</v>
      </c>
      <c r="C112" s="18">
        <v>4327.16</v>
      </c>
      <c r="D112" s="19">
        <f t="shared" si="6"/>
        <v>-5.2368598058998628E-2</v>
      </c>
      <c r="E112" s="19">
        <f t="shared" si="6"/>
        <v>-9.7012278152213138E-3</v>
      </c>
      <c r="F112" s="36">
        <f t="shared" si="7"/>
        <v>9.5833333333333336E-6</v>
      </c>
      <c r="G112" s="24">
        <f t="shared" si="8"/>
        <v>-5.2378181392331961E-2</v>
      </c>
      <c r="H112" s="21">
        <f t="shared" si="9"/>
        <v>-9.7108111485546475E-3</v>
      </c>
      <c r="I112" s="17"/>
      <c r="J112" s="17">
        <v>4.5999999999999999E-2</v>
      </c>
    </row>
    <row r="113" spans="1:10" x14ac:dyDescent="0.35">
      <c r="A113" s="16">
        <v>44381</v>
      </c>
      <c r="B113" s="17">
        <v>104.07</v>
      </c>
      <c r="C113" s="18">
        <v>4369.55</v>
      </c>
      <c r="D113" s="19">
        <f t="shared" si="6"/>
        <v>-1.8855472800980433E-2</v>
      </c>
      <c r="E113" s="19">
        <f t="shared" si="6"/>
        <v>3.954194755005469E-3</v>
      </c>
      <c r="F113" s="36">
        <f t="shared" si="7"/>
        <v>1.1041666666666666E-5</v>
      </c>
      <c r="G113" s="24">
        <f t="shared" si="8"/>
        <v>-1.8866514467647099E-2</v>
      </c>
      <c r="H113" s="21">
        <f t="shared" si="9"/>
        <v>3.943153088338802E-3</v>
      </c>
      <c r="I113" s="17"/>
      <c r="J113" s="17">
        <v>5.2999999999999999E-2</v>
      </c>
    </row>
    <row r="114" spans="1:10" x14ac:dyDescent="0.35">
      <c r="A114" s="16">
        <v>44374</v>
      </c>
      <c r="B114" s="17">
        <v>106.07</v>
      </c>
      <c r="C114" s="18">
        <v>4352.34</v>
      </c>
      <c r="D114" s="19">
        <f t="shared" si="6"/>
        <v>-1.1463187325256308E-2</v>
      </c>
      <c r="E114" s="19">
        <f t="shared" si="6"/>
        <v>1.6735580629336333E-2</v>
      </c>
      <c r="F114" s="36">
        <f t="shared" si="7"/>
        <v>1.0624999999999999E-5</v>
      </c>
      <c r="G114" s="24">
        <f t="shared" si="8"/>
        <v>-1.1473812325256308E-2</v>
      </c>
      <c r="H114" s="21">
        <f t="shared" si="9"/>
        <v>1.6724955629336333E-2</v>
      </c>
      <c r="I114" s="17"/>
      <c r="J114" s="17">
        <v>5.0999999999999997E-2</v>
      </c>
    </row>
    <row r="115" spans="1:10" x14ac:dyDescent="0.35">
      <c r="A115" s="16">
        <v>44367</v>
      </c>
      <c r="B115" s="17">
        <v>107.3</v>
      </c>
      <c r="C115" s="18">
        <v>4280.7</v>
      </c>
      <c r="D115" s="19">
        <f t="shared" si="6"/>
        <v>4.1444239541881034E-2</v>
      </c>
      <c r="E115" s="19">
        <f t="shared" si="6"/>
        <v>2.7421425914147646E-2</v>
      </c>
      <c r="F115" s="36">
        <f t="shared" si="7"/>
        <v>1.1041666666666666E-5</v>
      </c>
      <c r="G115" s="24">
        <f t="shared" si="8"/>
        <v>4.1433197875214364E-2</v>
      </c>
      <c r="H115" s="21">
        <f t="shared" si="9"/>
        <v>2.741038424748098E-2</v>
      </c>
      <c r="I115" s="17"/>
      <c r="J115" s="17">
        <v>5.2999999999999999E-2</v>
      </c>
    </row>
    <row r="116" spans="1:10" x14ac:dyDescent="0.35">
      <c r="A116" s="16">
        <v>44360</v>
      </c>
      <c r="B116" s="17">
        <v>103.03</v>
      </c>
      <c r="C116" s="18">
        <v>4166.45</v>
      </c>
      <c r="D116" s="19">
        <f t="shared" si="6"/>
        <v>-4.5222870910944235E-2</v>
      </c>
      <c r="E116" s="19">
        <f t="shared" si="6"/>
        <v>-1.9067956227751259E-2</v>
      </c>
      <c r="F116" s="36">
        <f t="shared" si="7"/>
        <v>8.5416666666666665E-6</v>
      </c>
      <c r="G116" s="24">
        <f t="shared" si="8"/>
        <v>-4.5231412577610902E-2</v>
      </c>
      <c r="H116" s="21">
        <f t="shared" si="9"/>
        <v>-1.9076497894417926E-2</v>
      </c>
      <c r="I116" s="17"/>
      <c r="J116" s="17">
        <v>4.1000000000000002E-2</v>
      </c>
    </row>
    <row r="117" spans="1:10" x14ac:dyDescent="0.35">
      <c r="A117" s="16">
        <v>44353</v>
      </c>
      <c r="B117" s="17">
        <v>107.91</v>
      </c>
      <c r="C117" s="18">
        <v>4247.4399999999996</v>
      </c>
      <c r="D117" s="19">
        <f t="shared" si="6"/>
        <v>-4.9792531120332884E-3</v>
      </c>
      <c r="E117" s="19">
        <f t="shared" si="6"/>
        <v>4.1490440649754046E-3</v>
      </c>
      <c r="F117" s="36">
        <f t="shared" si="7"/>
        <v>5.833333333333334E-6</v>
      </c>
      <c r="G117" s="24">
        <f t="shared" si="8"/>
        <v>-4.9850864453666217E-3</v>
      </c>
      <c r="H117" s="21">
        <f t="shared" si="9"/>
        <v>4.1432107316420712E-3</v>
      </c>
      <c r="I117" s="17"/>
      <c r="J117" s="17">
        <v>2.8000000000000001E-2</v>
      </c>
    </row>
    <row r="118" spans="1:10" x14ac:dyDescent="0.35">
      <c r="A118" s="16">
        <v>44346</v>
      </c>
      <c r="B118" s="17">
        <v>108.45</v>
      </c>
      <c r="C118" s="18">
        <v>4229.8900000000003</v>
      </c>
      <c r="D118" s="19">
        <f t="shared" si="6"/>
        <v>4.4898352442431788E-2</v>
      </c>
      <c r="E118" s="19">
        <f t="shared" si="6"/>
        <v>6.1320945455758391E-3</v>
      </c>
      <c r="F118" s="36">
        <f t="shared" si="7"/>
        <v>4.1666666666666669E-6</v>
      </c>
      <c r="G118" s="24">
        <f t="shared" si="8"/>
        <v>4.4894185775765122E-2</v>
      </c>
      <c r="H118" s="21">
        <f t="shared" si="9"/>
        <v>6.127927878909172E-3</v>
      </c>
      <c r="I118" s="17"/>
      <c r="J118" s="17">
        <v>0.02</v>
      </c>
    </row>
    <row r="119" spans="1:10" x14ac:dyDescent="0.35">
      <c r="A119" s="16">
        <v>44339</v>
      </c>
      <c r="B119" s="17">
        <v>103.79</v>
      </c>
      <c r="C119" s="18">
        <v>4204.1099999999997</v>
      </c>
      <c r="D119" s="19">
        <f t="shared" si="6"/>
        <v>-3.1694199001152112E-3</v>
      </c>
      <c r="E119" s="19">
        <f t="shared" si="6"/>
        <v>1.1610111986448013E-2</v>
      </c>
      <c r="F119" s="36">
        <f t="shared" si="7"/>
        <v>2.708333333333333E-6</v>
      </c>
      <c r="G119" s="24">
        <f t="shared" si="8"/>
        <v>-3.1721282334485445E-3</v>
      </c>
      <c r="H119" s="21">
        <f t="shared" si="9"/>
        <v>1.1607403653114679E-2</v>
      </c>
      <c r="I119" s="17"/>
      <c r="J119" s="17">
        <v>1.2999999999999999E-2</v>
      </c>
    </row>
    <row r="120" spans="1:10" x14ac:dyDescent="0.35">
      <c r="A120" s="16">
        <v>44332</v>
      </c>
      <c r="B120" s="17">
        <v>104.12</v>
      </c>
      <c r="C120" s="18">
        <v>4155.8599999999997</v>
      </c>
      <c r="D120" s="19">
        <f t="shared" si="6"/>
        <v>-4.8871837032977039E-2</v>
      </c>
      <c r="E120" s="19">
        <f t="shared" si="6"/>
        <v>-4.3101692681818404E-3</v>
      </c>
      <c r="F120" s="36">
        <f t="shared" si="7"/>
        <v>1.0416666666666667E-6</v>
      </c>
      <c r="G120" s="24">
        <f t="shared" si="8"/>
        <v>-4.8872878699643706E-2</v>
      </c>
      <c r="H120" s="21">
        <f t="shared" si="9"/>
        <v>-4.311210934848507E-3</v>
      </c>
      <c r="I120" s="17"/>
      <c r="J120" s="17">
        <v>5.0000000000000001E-3</v>
      </c>
    </row>
    <row r="121" spans="1:10" x14ac:dyDescent="0.35">
      <c r="A121" s="16">
        <v>44325</v>
      </c>
      <c r="B121" s="17">
        <v>109.47</v>
      </c>
      <c r="C121" s="18">
        <v>4173.8500000000004</v>
      </c>
      <c r="D121" s="19">
        <f t="shared" si="6"/>
        <v>-4.9990910743500372E-3</v>
      </c>
      <c r="E121" s="19">
        <f t="shared" si="6"/>
        <v>-1.388035722723624E-2</v>
      </c>
      <c r="F121" s="36">
        <f t="shared" si="7"/>
        <v>2.0833333333333334E-6</v>
      </c>
      <c r="G121" s="24">
        <f t="shared" si="8"/>
        <v>-5.0011744076833703E-3</v>
      </c>
      <c r="H121" s="21">
        <f t="shared" si="9"/>
        <v>-1.3882440560569573E-2</v>
      </c>
      <c r="I121" s="17"/>
      <c r="J121" s="17">
        <v>0.01</v>
      </c>
    </row>
    <row r="122" spans="1:10" x14ac:dyDescent="0.35">
      <c r="A122" s="16">
        <v>44318</v>
      </c>
      <c r="B122" s="17">
        <v>110.02</v>
      </c>
      <c r="C122" s="18">
        <v>4232.6000000000004</v>
      </c>
      <c r="D122" s="19">
        <f t="shared" si="6"/>
        <v>6.7429902008343978E-2</v>
      </c>
      <c r="E122" s="19">
        <f t="shared" si="6"/>
        <v>1.2300384820516763E-2</v>
      </c>
      <c r="F122" s="36">
        <f t="shared" si="7"/>
        <v>3.1249999999999997E-6</v>
      </c>
      <c r="G122" s="24">
        <f t="shared" si="8"/>
        <v>6.7426777008343972E-2</v>
      </c>
      <c r="H122" s="21">
        <f t="shared" si="9"/>
        <v>1.2297259820516764E-2</v>
      </c>
      <c r="I122" s="17"/>
      <c r="J122" s="17">
        <v>1.4999999999999999E-2</v>
      </c>
    </row>
    <row r="123" spans="1:10" x14ac:dyDescent="0.35">
      <c r="A123" s="16">
        <v>44311</v>
      </c>
      <c r="B123" s="17">
        <v>103.07</v>
      </c>
      <c r="C123" s="18">
        <v>4181.17</v>
      </c>
      <c r="D123" s="19">
        <f t="shared" si="6"/>
        <v>1.496799606105359E-2</v>
      </c>
      <c r="E123" s="19">
        <f t="shared" si="6"/>
        <v>2.3922472052562149E-4</v>
      </c>
      <c r="F123" s="36">
        <f t="shared" si="7"/>
        <v>2.708333333333333E-6</v>
      </c>
      <c r="G123" s="24">
        <f t="shared" si="8"/>
        <v>1.4965287727720256E-2</v>
      </c>
      <c r="H123" s="21">
        <f t="shared" si="9"/>
        <v>2.3651638719228817E-4</v>
      </c>
      <c r="I123" s="17"/>
      <c r="J123" s="17">
        <v>1.2999999999999999E-2</v>
      </c>
    </row>
    <row r="124" spans="1:10" x14ac:dyDescent="0.35">
      <c r="A124" s="16">
        <v>44304</v>
      </c>
      <c r="B124" s="17">
        <v>101.55</v>
      </c>
      <c r="C124" s="18">
        <v>4180.17</v>
      </c>
      <c r="D124" s="19">
        <f t="shared" si="6"/>
        <v>-1.3694638694638717E-2</v>
      </c>
      <c r="E124" s="19">
        <f t="shared" si="6"/>
        <v>-1.266285506765108E-3</v>
      </c>
      <c r="F124" s="36">
        <f t="shared" si="7"/>
        <v>4.1666666666666669E-6</v>
      </c>
      <c r="G124" s="24">
        <f t="shared" si="8"/>
        <v>-1.3698805361305383E-2</v>
      </c>
      <c r="H124" s="21">
        <f t="shared" si="9"/>
        <v>-1.2704521734317746E-3</v>
      </c>
      <c r="I124" s="17"/>
      <c r="J124" s="17">
        <v>0.02</v>
      </c>
    </row>
    <row r="125" spans="1:10" x14ac:dyDescent="0.35">
      <c r="A125" s="16">
        <v>44297</v>
      </c>
      <c r="B125" s="17">
        <v>102.96</v>
      </c>
      <c r="C125" s="18">
        <v>4185.47</v>
      </c>
      <c r="D125" s="19">
        <f t="shared" si="6"/>
        <v>3.8865137971222374E-4</v>
      </c>
      <c r="E125" s="19">
        <f t="shared" si="6"/>
        <v>1.3725537686494871E-2</v>
      </c>
      <c r="F125" s="36">
        <f t="shared" si="7"/>
        <v>3.7499999999999997E-6</v>
      </c>
      <c r="G125" s="24">
        <f t="shared" si="8"/>
        <v>3.8490137971222373E-4</v>
      </c>
      <c r="H125" s="21">
        <f t="shared" si="9"/>
        <v>1.3721787686494871E-2</v>
      </c>
      <c r="I125" s="17"/>
      <c r="J125" s="17">
        <v>1.7999999999999999E-2</v>
      </c>
    </row>
    <row r="126" spans="1:10" x14ac:dyDescent="0.35">
      <c r="A126" s="16">
        <v>44290</v>
      </c>
      <c r="B126" s="17">
        <v>102.92</v>
      </c>
      <c r="C126" s="18">
        <v>4128.8</v>
      </c>
      <c r="D126" s="19">
        <f t="shared" si="6"/>
        <v>-2.676122931442082E-2</v>
      </c>
      <c r="E126" s="19">
        <f t="shared" si="6"/>
        <v>2.7097891225338122E-2</v>
      </c>
      <c r="F126" s="36">
        <f t="shared" si="7"/>
        <v>2.708333333333333E-6</v>
      </c>
      <c r="G126" s="24">
        <f t="shared" si="8"/>
        <v>-2.6763937647754154E-2</v>
      </c>
      <c r="H126" s="21">
        <f t="shared" si="9"/>
        <v>2.7095182892004788E-2</v>
      </c>
      <c r="I126" s="17"/>
      <c r="J126" s="17">
        <v>1.2999999999999999E-2</v>
      </c>
    </row>
    <row r="127" spans="1:10" x14ac:dyDescent="0.35">
      <c r="A127" s="16">
        <v>44283</v>
      </c>
      <c r="B127" s="17">
        <v>105.75</v>
      </c>
      <c r="C127" s="18">
        <v>4019.87</v>
      </c>
      <c r="D127" s="19">
        <f t="shared" si="6"/>
        <v>-1.609601786378867E-2</v>
      </c>
      <c r="E127" s="19">
        <f t="shared" si="6"/>
        <v>1.140509341961593E-2</v>
      </c>
      <c r="F127" s="36">
        <f t="shared" si="7"/>
        <v>4.1666666666666669E-6</v>
      </c>
      <c r="G127" s="24">
        <f t="shared" si="8"/>
        <v>-1.6100184530455336E-2</v>
      </c>
      <c r="H127" s="21">
        <f t="shared" si="9"/>
        <v>1.1400926752949264E-2</v>
      </c>
      <c r="I127" s="17"/>
      <c r="J127" s="17">
        <v>0.02</v>
      </c>
    </row>
    <row r="128" spans="1:10" x14ac:dyDescent="0.35">
      <c r="A128" s="16">
        <v>44276</v>
      </c>
      <c r="B128" s="17">
        <v>107.48</v>
      </c>
      <c r="C128" s="18">
        <v>3974.54</v>
      </c>
      <c r="D128" s="19">
        <f t="shared" si="6"/>
        <v>3.9659508609015459E-2</v>
      </c>
      <c r="E128" s="19">
        <f t="shared" si="6"/>
        <v>1.570110653957224E-2</v>
      </c>
      <c r="F128" s="36">
        <f t="shared" si="7"/>
        <v>4.1666666666666669E-6</v>
      </c>
      <c r="G128" s="24">
        <f t="shared" si="8"/>
        <v>3.9655341942348793E-2</v>
      </c>
      <c r="H128" s="21">
        <f t="shared" si="9"/>
        <v>1.5696939872905574E-2</v>
      </c>
      <c r="I128" s="17"/>
      <c r="J128" s="17">
        <v>0.02</v>
      </c>
    </row>
    <row r="129" spans="1:10" x14ac:dyDescent="0.35">
      <c r="A129" s="16">
        <v>44269</v>
      </c>
      <c r="B129" s="17">
        <v>103.38</v>
      </c>
      <c r="C129" s="18">
        <v>3913.1</v>
      </c>
      <c r="D129" s="19">
        <f t="shared" si="6"/>
        <v>-7.3323771961276485E-2</v>
      </c>
      <c r="E129" s="19">
        <f t="shared" si="6"/>
        <v>-7.6686260885442392E-3</v>
      </c>
      <c r="F129" s="36">
        <f t="shared" si="7"/>
        <v>2.0833333333333334E-6</v>
      </c>
      <c r="G129" s="24">
        <f t="shared" si="8"/>
        <v>-7.3325855294609818E-2</v>
      </c>
      <c r="H129" s="21">
        <f t="shared" si="9"/>
        <v>-7.6707094218775723E-3</v>
      </c>
      <c r="I129" s="17"/>
      <c r="J129" s="17">
        <v>0.01</v>
      </c>
    </row>
    <row r="130" spans="1:10" x14ac:dyDescent="0.35">
      <c r="A130" s="16">
        <v>44262</v>
      </c>
      <c r="B130" s="17">
        <v>111.56</v>
      </c>
      <c r="C130" s="18">
        <v>3943.34</v>
      </c>
      <c r="D130" s="19">
        <f t="shared" si="6"/>
        <v>2.3486238532110182E-2</v>
      </c>
      <c r="E130" s="19">
        <f t="shared" si="6"/>
        <v>2.6392916078856077E-2</v>
      </c>
      <c r="F130" s="36">
        <f t="shared" si="7"/>
        <v>6.2499999999999995E-6</v>
      </c>
      <c r="G130" s="24">
        <f t="shared" si="8"/>
        <v>2.3479988532110183E-2</v>
      </c>
      <c r="H130" s="21">
        <f t="shared" si="9"/>
        <v>2.6386666078856078E-2</v>
      </c>
      <c r="I130" s="17"/>
      <c r="J130" s="17">
        <v>0.03</v>
      </c>
    </row>
    <row r="131" spans="1:10" x14ac:dyDescent="0.35">
      <c r="A131" s="16">
        <v>44255</v>
      </c>
      <c r="B131" s="17">
        <v>109</v>
      </c>
      <c r="C131" s="18">
        <v>3841.94</v>
      </c>
      <c r="D131" s="19">
        <f t="shared" ref="D131:E194" si="10">B131/B132-1</f>
        <v>9.000000000000008E-2</v>
      </c>
      <c r="E131" s="19">
        <f t="shared" si="10"/>
        <v>8.0789263083320684E-3</v>
      </c>
      <c r="F131" s="36">
        <f t="shared" ref="F131:F194" si="11">J131/100/12/4</f>
        <v>7.9166666666666665E-6</v>
      </c>
      <c r="G131" s="24">
        <f t="shared" ref="G131:G194" si="12">D131-F131</f>
        <v>8.9992083333333417E-2</v>
      </c>
      <c r="H131" s="21">
        <f t="shared" ref="H131:H194" si="13">E131-F131</f>
        <v>8.0710096416654019E-3</v>
      </c>
      <c r="I131" s="17"/>
      <c r="J131" s="17">
        <v>3.7999999999999999E-2</v>
      </c>
    </row>
    <row r="132" spans="1:10" x14ac:dyDescent="0.35">
      <c r="A132" s="16">
        <v>44248</v>
      </c>
      <c r="B132" s="17">
        <v>100</v>
      </c>
      <c r="C132" s="18">
        <v>3811.15</v>
      </c>
      <c r="D132" s="19">
        <f t="shared" si="10"/>
        <v>4.3841336116910323E-2</v>
      </c>
      <c r="E132" s="19">
        <f t="shared" si="10"/>
        <v>-2.4460479533930046E-2</v>
      </c>
      <c r="F132" s="36">
        <f t="shared" si="11"/>
        <v>8.5416666666666665E-6</v>
      </c>
      <c r="G132" s="24">
        <f t="shared" si="12"/>
        <v>4.3832794450243656E-2</v>
      </c>
      <c r="H132" s="21">
        <f t="shared" si="13"/>
        <v>-2.4469021200596713E-2</v>
      </c>
      <c r="I132" s="17"/>
      <c r="J132" s="17">
        <v>4.1000000000000002E-2</v>
      </c>
    </row>
    <row r="133" spans="1:10" x14ac:dyDescent="0.35">
      <c r="A133" s="16">
        <v>44241</v>
      </c>
      <c r="B133" s="17">
        <v>95.8</v>
      </c>
      <c r="C133" s="18">
        <v>3906.71</v>
      </c>
      <c r="D133" s="19">
        <f t="shared" si="10"/>
        <v>3.5116153430578168E-2</v>
      </c>
      <c r="E133" s="19">
        <f t="shared" si="10"/>
        <v>-7.1464332639529227E-3</v>
      </c>
      <c r="F133" s="36">
        <f t="shared" si="11"/>
        <v>6.8750000000000002E-6</v>
      </c>
      <c r="G133" s="24">
        <f t="shared" si="12"/>
        <v>3.5109278430578164E-2</v>
      </c>
      <c r="H133" s="21">
        <f t="shared" si="13"/>
        <v>-7.1533082639529226E-3</v>
      </c>
      <c r="I133" s="17"/>
      <c r="J133" s="17">
        <v>3.3000000000000002E-2</v>
      </c>
    </row>
    <row r="134" spans="1:10" x14ac:dyDescent="0.35">
      <c r="A134" s="16">
        <v>44234</v>
      </c>
      <c r="B134" s="17">
        <v>92.55</v>
      </c>
      <c r="C134" s="18">
        <v>3934.83</v>
      </c>
      <c r="D134" s="19">
        <f t="shared" si="10"/>
        <v>3.6858615281200935E-2</v>
      </c>
      <c r="E134" s="19">
        <f t="shared" si="10"/>
        <v>1.2349395265550678E-2</v>
      </c>
      <c r="F134" s="36">
        <f t="shared" si="11"/>
        <v>8.5416666666666665E-6</v>
      </c>
      <c r="G134" s="24">
        <f t="shared" si="12"/>
        <v>3.6850073614534268E-2</v>
      </c>
      <c r="H134" s="21">
        <f t="shared" si="13"/>
        <v>1.2340853598884011E-2</v>
      </c>
      <c r="I134" s="17"/>
      <c r="J134" s="17">
        <v>4.1000000000000002E-2</v>
      </c>
    </row>
    <row r="135" spans="1:10" x14ac:dyDescent="0.35">
      <c r="A135" s="16">
        <v>44227</v>
      </c>
      <c r="B135" s="17">
        <v>89.26</v>
      </c>
      <c r="C135" s="18">
        <v>3886.83</v>
      </c>
      <c r="D135" s="19">
        <f t="shared" si="10"/>
        <v>4.7652582159624535E-2</v>
      </c>
      <c r="E135" s="19">
        <f t="shared" si="10"/>
        <v>4.6467110364435404E-2</v>
      </c>
      <c r="F135" s="36">
        <f t="shared" si="11"/>
        <v>6.8750000000000002E-6</v>
      </c>
      <c r="G135" s="24">
        <f t="shared" si="12"/>
        <v>4.7645707159624531E-2</v>
      </c>
      <c r="H135" s="21">
        <f t="shared" si="13"/>
        <v>4.6460235364435401E-2</v>
      </c>
      <c r="I135" s="17"/>
      <c r="J135" s="17">
        <v>3.3000000000000002E-2</v>
      </c>
    </row>
    <row r="136" spans="1:10" x14ac:dyDescent="0.35">
      <c r="A136" s="16">
        <v>44220</v>
      </c>
      <c r="B136" s="17">
        <v>85.2</v>
      </c>
      <c r="C136" s="18">
        <v>3714.24</v>
      </c>
      <c r="D136" s="19">
        <f t="shared" si="10"/>
        <v>-7.1187179766706632E-2</v>
      </c>
      <c r="E136" s="19">
        <f t="shared" si="10"/>
        <v>-3.3120133698818388E-2</v>
      </c>
      <c r="F136" s="36">
        <f t="shared" si="11"/>
        <v>1.2083333333333333E-5</v>
      </c>
      <c r="G136" s="24">
        <f t="shared" si="12"/>
        <v>-7.1199263100039961E-2</v>
      </c>
      <c r="H136" s="21">
        <f t="shared" si="13"/>
        <v>-3.3132217032151724E-2</v>
      </c>
      <c r="I136" s="17"/>
      <c r="J136" s="17">
        <v>5.8000000000000003E-2</v>
      </c>
    </row>
    <row r="137" spans="1:10" x14ac:dyDescent="0.35">
      <c r="A137" s="16">
        <v>44213</v>
      </c>
      <c r="B137" s="17">
        <v>91.73</v>
      </c>
      <c r="C137" s="18">
        <v>3841.47</v>
      </c>
      <c r="D137" s="19">
        <f t="shared" si="10"/>
        <v>-3.9092192420457916E-3</v>
      </c>
      <c r="E137" s="19">
        <f t="shared" si="10"/>
        <v>1.9430770251442908E-2</v>
      </c>
      <c r="F137" s="36">
        <f t="shared" si="11"/>
        <v>1.6458333333333335E-5</v>
      </c>
      <c r="G137" s="24">
        <f t="shared" si="12"/>
        <v>-3.9256775753791252E-3</v>
      </c>
      <c r="H137" s="21">
        <f t="shared" si="13"/>
        <v>1.9414311918109575E-2</v>
      </c>
      <c r="I137" s="17"/>
      <c r="J137" s="17">
        <v>7.9000000000000001E-2</v>
      </c>
    </row>
    <row r="138" spans="1:10" x14ac:dyDescent="0.35">
      <c r="A138" s="16">
        <v>44206</v>
      </c>
      <c r="B138" s="17">
        <v>92.09</v>
      </c>
      <c r="C138" s="18">
        <v>3768.25</v>
      </c>
      <c r="D138" s="19">
        <f t="shared" si="10"/>
        <v>1.1089152393500168E-2</v>
      </c>
      <c r="E138" s="19">
        <f t="shared" si="10"/>
        <v>-1.4754175512722623E-2</v>
      </c>
      <c r="F138" s="36">
        <f t="shared" si="11"/>
        <v>1.6875E-5</v>
      </c>
      <c r="G138" s="24">
        <f t="shared" si="12"/>
        <v>1.1072277393500168E-2</v>
      </c>
      <c r="H138" s="21">
        <f t="shared" si="13"/>
        <v>-1.4771050512722622E-2</v>
      </c>
      <c r="I138" s="17"/>
      <c r="J138" s="17">
        <v>8.1000000000000003E-2</v>
      </c>
    </row>
    <row r="139" spans="1:10" x14ac:dyDescent="0.35">
      <c r="A139" s="16">
        <v>44199</v>
      </c>
      <c r="B139" s="17">
        <v>91.08</v>
      </c>
      <c r="C139" s="18">
        <v>3824.68</v>
      </c>
      <c r="D139" s="19">
        <f t="shared" si="10"/>
        <v>7.8507992895204159E-2</v>
      </c>
      <c r="E139" s="19">
        <f t="shared" si="10"/>
        <v>1.8266432734214133E-2</v>
      </c>
      <c r="F139" s="36">
        <f t="shared" si="11"/>
        <v>1.7916666666666667E-5</v>
      </c>
      <c r="G139" s="24">
        <f t="shared" si="12"/>
        <v>7.8490076228537486E-2</v>
      </c>
      <c r="H139" s="21">
        <f t="shared" si="13"/>
        <v>1.8248516067547467E-2</v>
      </c>
      <c r="I139" s="17"/>
      <c r="J139" s="17">
        <v>8.5999999999999993E-2</v>
      </c>
    </row>
    <row r="140" spans="1:10" x14ac:dyDescent="0.35">
      <c r="A140" s="16">
        <v>44192</v>
      </c>
      <c r="B140" s="17">
        <v>84.45</v>
      </c>
      <c r="C140" s="18">
        <v>3756.07</v>
      </c>
      <c r="D140" s="19">
        <f t="shared" si="10"/>
        <v>-1.0312902847767424E-2</v>
      </c>
      <c r="E140" s="19">
        <f t="shared" si="10"/>
        <v>1.4315187979671018E-2</v>
      </c>
      <c r="F140" s="36">
        <f t="shared" si="11"/>
        <v>1.6458333333333335E-5</v>
      </c>
      <c r="G140" s="24">
        <f t="shared" si="12"/>
        <v>-1.0329361181100758E-2</v>
      </c>
      <c r="H140" s="21">
        <f t="shared" si="13"/>
        <v>1.4298729646337684E-2</v>
      </c>
      <c r="I140" s="17"/>
      <c r="J140" s="17">
        <v>7.9000000000000001E-2</v>
      </c>
    </row>
    <row r="141" spans="1:10" x14ac:dyDescent="0.35">
      <c r="A141" s="16">
        <v>44185</v>
      </c>
      <c r="B141" s="17">
        <v>85.33</v>
      </c>
      <c r="C141" s="18">
        <v>3703.06</v>
      </c>
      <c r="D141" s="19">
        <f t="shared" si="10"/>
        <v>-2.1332721642390196E-2</v>
      </c>
      <c r="E141" s="19">
        <f t="shared" si="10"/>
        <v>-1.7118625333947257E-3</v>
      </c>
      <c r="F141" s="36">
        <f t="shared" si="11"/>
        <v>1.8541666666666666E-5</v>
      </c>
      <c r="G141" s="24">
        <f t="shared" si="12"/>
        <v>-2.1351263309056862E-2</v>
      </c>
      <c r="H141" s="21">
        <f t="shared" si="13"/>
        <v>-1.7304042000613924E-3</v>
      </c>
      <c r="I141" s="17"/>
      <c r="J141" s="17">
        <v>8.8999999999999996E-2</v>
      </c>
    </row>
    <row r="142" spans="1:10" x14ac:dyDescent="0.35">
      <c r="A142" s="16">
        <v>44178</v>
      </c>
      <c r="B142" s="17">
        <v>87.19</v>
      </c>
      <c r="C142" s="18">
        <v>3709.41</v>
      </c>
      <c r="D142" s="19">
        <f t="shared" si="10"/>
        <v>-5.689561925365072E-2</v>
      </c>
      <c r="E142" s="19">
        <f t="shared" si="10"/>
        <v>1.2542787419543178E-2</v>
      </c>
      <c r="F142" s="36">
        <f t="shared" si="11"/>
        <v>1.7916666666666667E-5</v>
      </c>
      <c r="G142" s="24">
        <f t="shared" si="12"/>
        <v>-5.6913535920317386E-2</v>
      </c>
      <c r="H142" s="21">
        <f t="shared" si="13"/>
        <v>1.2524870752876512E-2</v>
      </c>
      <c r="I142" s="17"/>
      <c r="J142" s="17">
        <v>8.5999999999999993E-2</v>
      </c>
    </row>
    <row r="143" spans="1:10" x14ac:dyDescent="0.35">
      <c r="A143" s="16">
        <v>44171</v>
      </c>
      <c r="B143" s="17">
        <v>92.45</v>
      </c>
      <c r="C143" s="18">
        <v>3663.46</v>
      </c>
      <c r="D143" s="19">
        <f t="shared" si="10"/>
        <v>-8.897941680960475E-3</v>
      </c>
      <c r="E143" s="19">
        <f t="shared" si="10"/>
        <v>-9.6401306256622687E-3</v>
      </c>
      <c r="F143" s="36">
        <f t="shared" si="11"/>
        <v>1.4791666666666664E-5</v>
      </c>
      <c r="G143" s="24">
        <f t="shared" si="12"/>
        <v>-8.9127333476271414E-3</v>
      </c>
      <c r="H143" s="21">
        <f t="shared" si="13"/>
        <v>-9.6549222923289352E-3</v>
      </c>
      <c r="I143" s="17"/>
      <c r="J143" s="17">
        <v>7.0999999999999994E-2</v>
      </c>
    </row>
    <row r="144" spans="1:10" x14ac:dyDescent="0.35">
      <c r="A144" s="16">
        <v>44164</v>
      </c>
      <c r="B144" s="17">
        <v>93.28</v>
      </c>
      <c r="C144" s="18">
        <v>3699.12</v>
      </c>
      <c r="D144" s="19">
        <f t="shared" si="10"/>
        <v>2.1574854889935269E-2</v>
      </c>
      <c r="E144" s="19">
        <f t="shared" si="10"/>
        <v>1.6702626190443493E-2</v>
      </c>
      <c r="F144" s="36">
        <f t="shared" si="11"/>
        <v>1.6875E-5</v>
      </c>
      <c r="G144" s="24">
        <f t="shared" si="12"/>
        <v>2.1557979889935269E-2</v>
      </c>
      <c r="H144" s="21">
        <f t="shared" si="13"/>
        <v>1.6685751190443493E-2</v>
      </c>
      <c r="I144" s="17"/>
      <c r="J144" s="17">
        <v>8.1000000000000003E-2</v>
      </c>
    </row>
    <row r="145" spans="1:10" x14ac:dyDescent="0.35">
      <c r="A145" s="16">
        <v>44157</v>
      </c>
      <c r="B145" s="17">
        <v>91.31</v>
      </c>
      <c r="C145" s="18">
        <v>3638.35</v>
      </c>
      <c r="D145" s="19">
        <f t="shared" si="10"/>
        <v>6.4343163538874037E-2</v>
      </c>
      <c r="E145" s="19">
        <f t="shared" si="10"/>
        <v>2.2715134615492794E-2</v>
      </c>
      <c r="F145" s="36">
        <f t="shared" si="11"/>
        <v>1.6875E-5</v>
      </c>
      <c r="G145" s="24">
        <f t="shared" si="12"/>
        <v>6.4326288538874038E-2</v>
      </c>
      <c r="H145" s="21">
        <f t="shared" si="13"/>
        <v>2.2698259615492794E-2</v>
      </c>
      <c r="I145" s="17"/>
      <c r="J145" s="17">
        <v>8.1000000000000003E-2</v>
      </c>
    </row>
    <row r="146" spans="1:10" x14ac:dyDescent="0.35">
      <c r="A146" s="16">
        <v>44150</v>
      </c>
      <c r="B146" s="17">
        <v>85.79</v>
      </c>
      <c r="C146" s="18">
        <v>3557.54</v>
      </c>
      <c r="D146" s="19">
        <f t="shared" si="10"/>
        <v>3.3240997229917024E-2</v>
      </c>
      <c r="E146" s="19">
        <f t="shared" si="10"/>
        <v>-7.7012119437123161E-3</v>
      </c>
      <c r="F146" s="36">
        <f t="shared" si="11"/>
        <v>1.4166666666666668E-5</v>
      </c>
      <c r="G146" s="24">
        <f t="shared" si="12"/>
        <v>3.3226830563250355E-2</v>
      </c>
      <c r="H146" s="21">
        <f t="shared" si="13"/>
        <v>-7.7153786103789828E-3</v>
      </c>
      <c r="I146" s="17"/>
      <c r="J146" s="17">
        <v>6.8000000000000005E-2</v>
      </c>
    </row>
    <row r="147" spans="1:10" x14ac:dyDescent="0.35">
      <c r="A147" s="16">
        <v>44143</v>
      </c>
      <c r="B147" s="17">
        <v>83.03</v>
      </c>
      <c r="C147" s="18">
        <v>3585.15</v>
      </c>
      <c r="D147" s="19">
        <f t="shared" si="10"/>
        <v>0.16697118763176388</v>
      </c>
      <c r="E147" s="19">
        <f t="shared" si="10"/>
        <v>2.1573242454636654E-2</v>
      </c>
      <c r="F147" s="36">
        <f t="shared" si="11"/>
        <v>1.8958333333333334E-5</v>
      </c>
      <c r="G147" s="24">
        <f t="shared" si="12"/>
        <v>0.16695222929843054</v>
      </c>
      <c r="H147" s="21">
        <f t="shared" si="13"/>
        <v>2.1554284121303321E-2</v>
      </c>
      <c r="I147" s="17"/>
      <c r="J147" s="17">
        <v>9.0999999999999998E-2</v>
      </c>
    </row>
    <row r="148" spans="1:10" x14ac:dyDescent="0.35">
      <c r="A148" s="16">
        <v>44136</v>
      </c>
      <c r="B148" s="17">
        <v>71.150000000000006</v>
      </c>
      <c r="C148" s="18">
        <v>3509.44</v>
      </c>
      <c r="D148" s="19">
        <f t="shared" si="10"/>
        <v>2.3741007194244768E-2</v>
      </c>
      <c r="E148" s="19">
        <f t="shared" si="10"/>
        <v>7.3236369863851625E-2</v>
      </c>
      <c r="F148" s="36">
        <f t="shared" si="11"/>
        <v>1.9583333333333333E-5</v>
      </c>
      <c r="G148" s="24">
        <f t="shared" si="12"/>
        <v>2.3721423860911434E-2</v>
      </c>
      <c r="H148" s="21">
        <f t="shared" si="13"/>
        <v>7.3216786530518288E-2</v>
      </c>
      <c r="I148" s="17"/>
      <c r="J148" s="17">
        <v>9.4E-2</v>
      </c>
    </row>
    <row r="149" spans="1:10" x14ac:dyDescent="0.35">
      <c r="A149" s="16">
        <v>44129</v>
      </c>
      <c r="B149" s="17">
        <v>69.5</v>
      </c>
      <c r="C149" s="18">
        <v>3269.96</v>
      </c>
      <c r="D149" s="19">
        <f t="shared" si="10"/>
        <v>-4.2303982361857395E-2</v>
      </c>
      <c r="E149" s="19">
        <f t="shared" si="10"/>
        <v>-5.6394806933707242E-2</v>
      </c>
      <c r="F149" s="36">
        <f t="shared" si="11"/>
        <v>1.9583333333333333E-5</v>
      </c>
      <c r="G149" s="24">
        <f t="shared" si="12"/>
        <v>-4.2323565695190732E-2</v>
      </c>
      <c r="H149" s="21">
        <f t="shared" si="13"/>
        <v>-5.6414390267040579E-2</v>
      </c>
      <c r="I149" s="17"/>
      <c r="J149" s="17">
        <v>9.4E-2</v>
      </c>
    </row>
    <row r="150" spans="1:10" x14ac:dyDescent="0.35">
      <c r="A150" s="16">
        <v>44122</v>
      </c>
      <c r="B150" s="17">
        <v>72.569999999999993</v>
      </c>
      <c r="C150" s="18">
        <v>3465.39</v>
      </c>
      <c r="D150" s="19">
        <f t="shared" si="10"/>
        <v>-4.3901769790095635E-3</v>
      </c>
      <c r="E150" s="19">
        <f t="shared" si="10"/>
        <v>-5.2873147502303652E-3</v>
      </c>
      <c r="F150" s="36">
        <f t="shared" si="11"/>
        <v>1.9583333333333333E-5</v>
      </c>
      <c r="G150" s="24">
        <f t="shared" si="12"/>
        <v>-4.4097603123428968E-3</v>
      </c>
      <c r="H150" s="21">
        <f t="shared" si="13"/>
        <v>-5.3068980835636985E-3</v>
      </c>
      <c r="I150" s="17"/>
      <c r="J150" s="17">
        <v>9.4E-2</v>
      </c>
    </row>
    <row r="151" spans="1:10" x14ac:dyDescent="0.35">
      <c r="A151" s="16">
        <v>44115</v>
      </c>
      <c r="B151" s="17">
        <v>72.89</v>
      </c>
      <c r="C151" s="18">
        <v>3483.81</v>
      </c>
      <c r="D151" s="19">
        <f t="shared" si="10"/>
        <v>-1.5000000000000013E-2</v>
      </c>
      <c r="E151" s="19">
        <f t="shared" si="10"/>
        <v>1.9211246056374254E-3</v>
      </c>
      <c r="F151" s="36">
        <f t="shared" si="11"/>
        <v>2.0000000000000002E-5</v>
      </c>
      <c r="G151" s="24">
        <f t="shared" si="12"/>
        <v>-1.5020000000000013E-2</v>
      </c>
      <c r="H151" s="21">
        <f t="shared" si="13"/>
        <v>1.9011246056374253E-3</v>
      </c>
      <c r="I151" s="17"/>
      <c r="J151" s="17">
        <v>9.6000000000000002E-2</v>
      </c>
    </row>
    <row r="152" spans="1:10" x14ac:dyDescent="0.35">
      <c r="A152" s="16">
        <v>44108</v>
      </c>
      <c r="B152" s="17">
        <v>74</v>
      </c>
      <c r="C152" s="18">
        <v>3477.13</v>
      </c>
      <c r="D152" s="19">
        <f t="shared" si="10"/>
        <v>3.9471835932012977E-2</v>
      </c>
      <c r="E152" s="19">
        <f t="shared" si="10"/>
        <v>3.8432822448662751E-2</v>
      </c>
      <c r="F152" s="36">
        <f t="shared" si="11"/>
        <v>2.1041666666666669E-5</v>
      </c>
      <c r="G152" s="24">
        <f t="shared" si="12"/>
        <v>3.9450794265346312E-2</v>
      </c>
      <c r="H152" s="21">
        <f t="shared" si="13"/>
        <v>3.8411780781996085E-2</v>
      </c>
      <c r="I152" s="17"/>
      <c r="J152" s="17">
        <v>0.10100000000000001</v>
      </c>
    </row>
    <row r="153" spans="1:10" x14ac:dyDescent="0.35">
      <c r="A153" s="16">
        <v>44101</v>
      </c>
      <c r="B153" s="17">
        <v>71.19</v>
      </c>
      <c r="C153" s="18">
        <v>3348.44</v>
      </c>
      <c r="D153" s="19">
        <f t="shared" si="10"/>
        <v>-8.9099262146735692E-3</v>
      </c>
      <c r="E153" s="19">
        <f t="shared" si="10"/>
        <v>1.5152525724125843E-2</v>
      </c>
      <c r="F153" s="36">
        <f t="shared" si="11"/>
        <v>1.8958333333333334E-5</v>
      </c>
      <c r="G153" s="24">
        <f t="shared" si="12"/>
        <v>-8.9288845480069018E-3</v>
      </c>
      <c r="H153" s="21">
        <f t="shared" si="13"/>
        <v>1.513356739079251E-2</v>
      </c>
      <c r="I153" s="17"/>
      <c r="J153" s="17">
        <v>9.0999999999999998E-2</v>
      </c>
    </row>
    <row r="154" spans="1:10" x14ac:dyDescent="0.35">
      <c r="A154" s="16">
        <v>44094</v>
      </c>
      <c r="B154" s="17">
        <v>71.83</v>
      </c>
      <c r="C154" s="18">
        <v>3298.46</v>
      </c>
      <c r="D154" s="19">
        <f t="shared" si="10"/>
        <v>-8.1575246132208123E-2</v>
      </c>
      <c r="E154" s="19">
        <f t="shared" si="10"/>
        <v>-6.3293236570897138E-3</v>
      </c>
      <c r="F154" s="36">
        <f t="shared" si="11"/>
        <v>2.1041666666666669E-5</v>
      </c>
      <c r="G154" s="24">
        <f t="shared" si="12"/>
        <v>-8.1596287798874789E-2</v>
      </c>
      <c r="H154" s="21">
        <f t="shared" si="13"/>
        <v>-6.3503653237563804E-3</v>
      </c>
      <c r="I154" s="17"/>
      <c r="J154" s="17">
        <v>0.10100000000000001</v>
      </c>
    </row>
    <row r="155" spans="1:10" x14ac:dyDescent="0.35">
      <c r="A155" s="16">
        <v>44087</v>
      </c>
      <c r="B155" s="17">
        <v>78.209999999999994</v>
      </c>
      <c r="C155" s="18">
        <v>3319.47</v>
      </c>
      <c r="D155" s="19">
        <f t="shared" si="10"/>
        <v>6.6932681168747621E-3</v>
      </c>
      <c r="E155" s="19">
        <f t="shared" si="10"/>
        <v>-6.4352568266102805E-3</v>
      </c>
      <c r="F155" s="36">
        <f t="shared" si="11"/>
        <v>1.8958333333333334E-5</v>
      </c>
      <c r="G155" s="24">
        <f t="shared" si="12"/>
        <v>6.6743097835414286E-3</v>
      </c>
      <c r="H155" s="21">
        <f t="shared" si="13"/>
        <v>-6.454215159943614E-3</v>
      </c>
      <c r="I155" s="17"/>
      <c r="J155" s="17">
        <v>9.0999999999999998E-2</v>
      </c>
    </row>
    <row r="156" spans="1:10" x14ac:dyDescent="0.35">
      <c r="A156" s="16">
        <v>44080</v>
      </c>
      <c r="B156" s="17">
        <v>77.69</v>
      </c>
      <c r="C156" s="18">
        <v>3340.97</v>
      </c>
      <c r="D156" s="19">
        <f t="shared" si="10"/>
        <v>-5.175149517881128E-2</v>
      </c>
      <c r="E156" s="19">
        <f t="shared" si="10"/>
        <v>-2.5092210005369209E-2</v>
      </c>
      <c r="F156" s="36">
        <f t="shared" si="11"/>
        <v>2.3333333333333336E-5</v>
      </c>
      <c r="G156" s="24">
        <f t="shared" si="12"/>
        <v>-5.1774828512144613E-2</v>
      </c>
      <c r="H156" s="21">
        <f t="shared" si="13"/>
        <v>-2.5115543338702542E-2</v>
      </c>
      <c r="I156" s="17"/>
      <c r="J156" s="17">
        <v>0.112</v>
      </c>
    </row>
    <row r="157" spans="1:10" x14ac:dyDescent="0.35">
      <c r="A157" s="16">
        <v>44073</v>
      </c>
      <c r="B157" s="17">
        <v>81.93</v>
      </c>
      <c r="C157" s="18">
        <v>3426.96</v>
      </c>
      <c r="D157" s="19">
        <f t="shared" si="10"/>
        <v>-4.3209155669741817E-2</v>
      </c>
      <c r="E157" s="19">
        <f t="shared" si="10"/>
        <v>-2.3104267091598962E-2</v>
      </c>
      <c r="F157" s="36">
        <f t="shared" si="11"/>
        <v>2.3333333333333336E-5</v>
      </c>
      <c r="G157" s="24">
        <f t="shared" si="12"/>
        <v>-4.323248900307515E-2</v>
      </c>
      <c r="H157" s="21">
        <f t="shared" si="13"/>
        <v>-2.3127600424932296E-2</v>
      </c>
      <c r="I157" s="17"/>
      <c r="J157" s="17">
        <v>0.112</v>
      </c>
    </row>
    <row r="158" spans="1:10" x14ac:dyDescent="0.35">
      <c r="A158" s="16">
        <v>44066</v>
      </c>
      <c r="B158" s="17">
        <v>85.63</v>
      </c>
      <c r="C158" s="18">
        <v>3508.01</v>
      </c>
      <c r="D158" s="19">
        <f t="shared" si="10"/>
        <v>6.4645039962387685E-3</v>
      </c>
      <c r="E158" s="19">
        <f t="shared" si="10"/>
        <v>3.2630196988072457E-2</v>
      </c>
      <c r="F158" s="36">
        <f t="shared" si="11"/>
        <v>2.1666666666666664E-5</v>
      </c>
      <c r="G158" s="24">
        <f t="shared" si="12"/>
        <v>6.4428373295721021E-3</v>
      </c>
      <c r="H158" s="21">
        <f t="shared" si="13"/>
        <v>3.2608530321405788E-2</v>
      </c>
      <c r="I158" s="17"/>
      <c r="J158" s="17">
        <v>0.104</v>
      </c>
    </row>
    <row r="159" spans="1:10" x14ac:dyDescent="0.35">
      <c r="A159" s="16">
        <v>44059</v>
      </c>
      <c r="B159" s="17">
        <v>85.08</v>
      </c>
      <c r="C159" s="18">
        <v>3397.16</v>
      </c>
      <c r="D159" s="19">
        <f t="shared" si="10"/>
        <v>-5.8328721638074121E-2</v>
      </c>
      <c r="E159" s="19">
        <f t="shared" si="10"/>
        <v>7.2075544420890925E-3</v>
      </c>
      <c r="F159" s="36">
        <f t="shared" si="11"/>
        <v>2.0000000000000002E-5</v>
      </c>
      <c r="G159" s="24">
        <f t="shared" si="12"/>
        <v>-5.8348721638074121E-2</v>
      </c>
      <c r="H159" s="21">
        <f t="shared" si="13"/>
        <v>7.1875544420890924E-3</v>
      </c>
      <c r="I159" s="17"/>
      <c r="J159" s="17">
        <v>9.6000000000000002E-2</v>
      </c>
    </row>
    <row r="160" spans="1:10" x14ac:dyDescent="0.35">
      <c r="A160" s="16">
        <v>44052</v>
      </c>
      <c r="B160" s="17">
        <v>90.35</v>
      </c>
      <c r="C160" s="18">
        <v>3372.85</v>
      </c>
      <c r="D160" s="19">
        <f t="shared" si="10"/>
        <v>4.0898617511520685E-2</v>
      </c>
      <c r="E160" s="19">
        <f t="shared" si="10"/>
        <v>6.4363467093169202E-3</v>
      </c>
      <c r="F160" s="36">
        <f t="shared" si="11"/>
        <v>2.0625E-5</v>
      </c>
      <c r="G160" s="24">
        <f t="shared" si="12"/>
        <v>4.0877992511520682E-2</v>
      </c>
      <c r="H160" s="21">
        <f t="shared" si="13"/>
        <v>6.4157217093169204E-3</v>
      </c>
      <c r="I160" s="17"/>
      <c r="J160" s="17">
        <v>9.9000000000000005E-2</v>
      </c>
    </row>
    <row r="161" spans="1:10" x14ac:dyDescent="0.35">
      <c r="A161" s="16">
        <v>44045</v>
      </c>
      <c r="B161" s="17">
        <v>86.8</v>
      </c>
      <c r="C161" s="18">
        <v>3351.28</v>
      </c>
      <c r="D161" s="19">
        <f t="shared" si="10"/>
        <v>3.4071956159161365E-2</v>
      </c>
      <c r="E161" s="19">
        <f t="shared" si="10"/>
        <v>2.4505368191934274E-2</v>
      </c>
      <c r="F161" s="36">
        <f t="shared" si="11"/>
        <v>2.0625E-5</v>
      </c>
      <c r="G161" s="24">
        <f t="shared" si="12"/>
        <v>3.4051331159161362E-2</v>
      </c>
      <c r="H161" s="21">
        <f t="shared" si="13"/>
        <v>2.4484743191934274E-2</v>
      </c>
      <c r="I161" s="17"/>
      <c r="J161" s="17">
        <v>9.9000000000000005E-2</v>
      </c>
    </row>
    <row r="162" spans="1:10" x14ac:dyDescent="0.35">
      <c r="A162" s="16">
        <v>44038</v>
      </c>
      <c r="B162" s="17">
        <v>83.94</v>
      </c>
      <c r="C162" s="18">
        <v>3271.12</v>
      </c>
      <c r="D162" s="19">
        <f t="shared" si="10"/>
        <v>-6.8678575391101671E-2</v>
      </c>
      <c r="E162" s="19">
        <f t="shared" si="10"/>
        <v>1.7256338571290719E-2</v>
      </c>
      <c r="F162" s="36">
        <f t="shared" si="11"/>
        <v>1.9583333333333333E-5</v>
      </c>
      <c r="G162" s="24">
        <f t="shared" si="12"/>
        <v>-6.8698158724435007E-2</v>
      </c>
      <c r="H162" s="21">
        <f t="shared" si="13"/>
        <v>1.7236755237957386E-2</v>
      </c>
      <c r="I162" s="17"/>
      <c r="J162" s="17">
        <v>9.4E-2</v>
      </c>
    </row>
    <row r="163" spans="1:10" x14ac:dyDescent="0.35">
      <c r="A163" s="16">
        <v>44031</v>
      </c>
      <c r="B163" s="17">
        <v>90.13</v>
      </c>
      <c r="C163" s="18">
        <v>3215.63</v>
      </c>
      <c r="D163" s="19">
        <f t="shared" si="10"/>
        <v>3.3719463241197456E-2</v>
      </c>
      <c r="E163" s="19">
        <f t="shared" si="10"/>
        <v>-2.8219416819392773E-3</v>
      </c>
      <c r="F163" s="36">
        <f t="shared" si="11"/>
        <v>2.2708333333333334E-5</v>
      </c>
      <c r="G163" s="24">
        <f t="shared" si="12"/>
        <v>3.369675490786412E-2</v>
      </c>
      <c r="H163" s="21">
        <f t="shared" si="13"/>
        <v>-2.8446500152726106E-3</v>
      </c>
      <c r="I163" s="17"/>
      <c r="J163" s="17">
        <v>0.109</v>
      </c>
    </row>
    <row r="164" spans="1:10" x14ac:dyDescent="0.35">
      <c r="A164" s="16">
        <v>44024</v>
      </c>
      <c r="B164" s="17">
        <v>87.19</v>
      </c>
      <c r="C164" s="18">
        <v>3224.73</v>
      </c>
      <c r="D164" s="19">
        <f t="shared" si="10"/>
        <v>2.299659744221505E-2</v>
      </c>
      <c r="E164" s="19">
        <f t="shared" si="10"/>
        <v>1.246138196066604E-2</v>
      </c>
      <c r="F164" s="36">
        <f t="shared" si="11"/>
        <v>2.4375E-5</v>
      </c>
      <c r="G164" s="24">
        <f t="shared" si="12"/>
        <v>2.297222244221505E-2</v>
      </c>
      <c r="H164" s="21">
        <f t="shared" si="13"/>
        <v>1.243700696066604E-2</v>
      </c>
      <c r="I164" s="17"/>
      <c r="J164" s="17">
        <v>0.11700000000000001</v>
      </c>
    </row>
    <row r="165" spans="1:10" x14ac:dyDescent="0.35">
      <c r="A165" s="16">
        <v>44017</v>
      </c>
      <c r="B165" s="17">
        <v>85.23</v>
      </c>
      <c r="C165" s="18">
        <v>3185.04</v>
      </c>
      <c r="D165" s="19">
        <f t="shared" si="10"/>
        <v>-3.487713735703768E-2</v>
      </c>
      <c r="E165" s="19">
        <f t="shared" si="10"/>
        <v>1.75814134779122E-2</v>
      </c>
      <c r="F165" s="36">
        <f t="shared" si="11"/>
        <v>2.7500000000000001E-5</v>
      </c>
      <c r="G165" s="24">
        <f t="shared" si="12"/>
        <v>-3.4904637357037679E-2</v>
      </c>
      <c r="H165" s="21">
        <f t="shared" si="13"/>
        <v>1.75539134779122E-2</v>
      </c>
      <c r="I165" s="17"/>
      <c r="J165" s="17">
        <v>0.13200000000000001</v>
      </c>
    </row>
    <row r="166" spans="1:10" x14ac:dyDescent="0.35">
      <c r="A166" s="16">
        <v>44010</v>
      </c>
      <c r="B166" s="17">
        <v>88.31</v>
      </c>
      <c r="C166" s="18">
        <v>3130.01</v>
      </c>
      <c r="D166" s="19">
        <f t="shared" si="10"/>
        <v>2.1397177885727592E-2</v>
      </c>
      <c r="E166" s="19">
        <f t="shared" si="10"/>
        <v>4.0198733819644117E-2</v>
      </c>
      <c r="F166" s="36">
        <f t="shared" si="11"/>
        <v>2.9583333333333328E-5</v>
      </c>
      <c r="G166" s="24">
        <f t="shared" si="12"/>
        <v>2.1367594552394259E-2</v>
      </c>
      <c r="H166" s="21">
        <f t="shared" si="13"/>
        <v>4.0169150486310784E-2</v>
      </c>
      <c r="I166" s="17"/>
      <c r="J166" s="17">
        <v>0.14199999999999999</v>
      </c>
    </row>
    <row r="167" spans="1:10" x14ac:dyDescent="0.35">
      <c r="A167" s="16">
        <v>44003</v>
      </c>
      <c r="B167" s="17">
        <v>86.46</v>
      </c>
      <c r="C167" s="18">
        <v>3009.05</v>
      </c>
      <c r="D167" s="19">
        <f t="shared" si="10"/>
        <v>-4.6011254551473035E-2</v>
      </c>
      <c r="E167" s="19">
        <f t="shared" si="10"/>
        <v>-2.8630550013880929E-2</v>
      </c>
      <c r="F167" s="36">
        <f t="shared" si="11"/>
        <v>3.020833333333333E-5</v>
      </c>
      <c r="G167" s="24">
        <f t="shared" si="12"/>
        <v>-4.6041462884806365E-2</v>
      </c>
      <c r="H167" s="21">
        <f t="shared" si="13"/>
        <v>-2.8660758347214262E-2</v>
      </c>
      <c r="I167" s="17"/>
      <c r="J167" s="17">
        <v>0.14499999999999999</v>
      </c>
    </row>
    <row r="168" spans="1:10" x14ac:dyDescent="0.35">
      <c r="A168" s="16">
        <v>43996</v>
      </c>
      <c r="B168" s="17">
        <v>90.63</v>
      </c>
      <c r="C168" s="18">
        <v>3097.74</v>
      </c>
      <c r="D168" s="19">
        <f t="shared" si="10"/>
        <v>-1.9049680701374694E-2</v>
      </c>
      <c r="E168" s="19">
        <f t="shared" si="10"/>
        <v>1.8554504473401234E-2</v>
      </c>
      <c r="F168" s="36">
        <f t="shared" si="11"/>
        <v>3.2291666666666668E-5</v>
      </c>
      <c r="G168" s="24">
        <f t="shared" si="12"/>
        <v>-1.908197236804136E-2</v>
      </c>
      <c r="H168" s="21">
        <f t="shared" si="13"/>
        <v>1.8522212806734568E-2</v>
      </c>
      <c r="I168" s="17"/>
      <c r="J168" s="17">
        <v>0.155</v>
      </c>
    </row>
    <row r="169" spans="1:10" x14ac:dyDescent="0.35">
      <c r="A169" s="16">
        <v>43989</v>
      </c>
      <c r="B169" s="17">
        <v>92.39</v>
      </c>
      <c r="C169" s="18">
        <v>3041.31</v>
      </c>
      <c r="D169" s="19">
        <f t="shared" si="10"/>
        <v>-8.3523459974208958E-2</v>
      </c>
      <c r="E169" s="19">
        <f t="shared" si="10"/>
        <v>-4.7784391016709837E-2</v>
      </c>
      <c r="F169" s="36">
        <f t="shared" si="11"/>
        <v>3.4375000000000002E-5</v>
      </c>
      <c r="G169" s="24">
        <f t="shared" si="12"/>
        <v>-8.3557834974208961E-2</v>
      </c>
      <c r="H169" s="21">
        <f t="shared" si="13"/>
        <v>-4.7818766016709841E-2</v>
      </c>
      <c r="I169" s="17"/>
      <c r="J169" s="17">
        <v>0.16500000000000001</v>
      </c>
    </row>
    <row r="170" spans="1:10" x14ac:dyDescent="0.35">
      <c r="A170" s="16">
        <v>43982</v>
      </c>
      <c r="B170" s="17">
        <v>100.81</v>
      </c>
      <c r="C170" s="18">
        <v>3193.93</v>
      </c>
      <c r="D170" s="19">
        <f t="shared" si="10"/>
        <v>9.9345692475463432E-2</v>
      </c>
      <c r="E170" s="19">
        <f t="shared" si="10"/>
        <v>4.9147425853477422E-2</v>
      </c>
      <c r="F170" s="36">
        <f t="shared" si="11"/>
        <v>3.2708333333333333E-5</v>
      </c>
      <c r="G170" s="24">
        <f t="shared" si="12"/>
        <v>9.9312984142130092E-2</v>
      </c>
      <c r="H170" s="21">
        <f t="shared" si="13"/>
        <v>4.911471752014409E-2</v>
      </c>
      <c r="I170" s="17"/>
      <c r="J170" s="17">
        <v>0.157</v>
      </c>
    </row>
    <row r="171" spans="1:10" x14ac:dyDescent="0.35">
      <c r="A171" s="16">
        <v>43975</v>
      </c>
      <c r="B171" s="17">
        <v>91.7</v>
      </c>
      <c r="C171" s="18">
        <v>3044.31</v>
      </c>
      <c r="D171" s="19">
        <f t="shared" si="10"/>
        <v>1.5728843597696107E-2</v>
      </c>
      <c r="E171" s="19">
        <f t="shared" si="10"/>
        <v>3.0066487336953829E-2</v>
      </c>
      <c r="F171" s="36">
        <f t="shared" si="11"/>
        <v>2.9583333333333328E-5</v>
      </c>
      <c r="G171" s="24">
        <f t="shared" si="12"/>
        <v>1.5699260264362774E-2</v>
      </c>
      <c r="H171" s="21">
        <f t="shared" si="13"/>
        <v>3.0036904003620496E-2</v>
      </c>
      <c r="I171" s="17"/>
      <c r="J171" s="17">
        <v>0.14199999999999999</v>
      </c>
    </row>
    <row r="172" spans="1:10" x14ac:dyDescent="0.35">
      <c r="A172" s="16">
        <v>43968</v>
      </c>
      <c r="B172" s="17">
        <v>90.28</v>
      </c>
      <c r="C172" s="18">
        <v>2955.45</v>
      </c>
      <c r="D172" s="19">
        <f t="shared" si="10"/>
        <v>1.2561686855091958E-2</v>
      </c>
      <c r="E172" s="19">
        <f t="shared" si="10"/>
        <v>3.2038970562558999E-2</v>
      </c>
      <c r="F172" s="36">
        <f t="shared" si="11"/>
        <v>2.5416666666666667E-5</v>
      </c>
      <c r="G172" s="24">
        <f t="shared" si="12"/>
        <v>1.2536270188425291E-2</v>
      </c>
      <c r="H172" s="21">
        <f t="shared" si="13"/>
        <v>3.2013553895892333E-2</v>
      </c>
      <c r="I172" s="17"/>
      <c r="J172" s="17">
        <v>0.122</v>
      </c>
    </row>
    <row r="173" spans="1:10" x14ac:dyDescent="0.35">
      <c r="A173" s="16">
        <v>43961</v>
      </c>
      <c r="B173" s="17">
        <v>89.16</v>
      </c>
      <c r="C173" s="18">
        <v>2863.7</v>
      </c>
      <c r="D173" s="19">
        <f t="shared" si="10"/>
        <v>-6.6094060961558676E-2</v>
      </c>
      <c r="E173" s="19">
        <f t="shared" si="10"/>
        <v>-2.2561266980681394E-2</v>
      </c>
      <c r="F173" s="36">
        <f t="shared" si="11"/>
        <v>2.5833333333333332E-5</v>
      </c>
      <c r="G173" s="24">
        <f t="shared" si="12"/>
        <v>-6.6119894294892012E-2</v>
      </c>
      <c r="H173" s="21">
        <f t="shared" si="13"/>
        <v>-2.2587100314014726E-2</v>
      </c>
      <c r="I173" s="17"/>
      <c r="J173" s="17">
        <v>0.124</v>
      </c>
    </row>
    <row r="174" spans="1:10" x14ac:dyDescent="0.35">
      <c r="A174" s="16">
        <v>43954</v>
      </c>
      <c r="B174" s="17">
        <v>95.47</v>
      </c>
      <c r="C174" s="18">
        <v>2929.8</v>
      </c>
      <c r="D174" s="19">
        <f t="shared" si="10"/>
        <v>6.7419499105545677E-2</v>
      </c>
      <c r="E174" s="19">
        <f t="shared" si="10"/>
        <v>3.5005352014159108E-2</v>
      </c>
      <c r="F174" s="36">
        <f t="shared" si="11"/>
        <v>2.4375E-5</v>
      </c>
      <c r="G174" s="24">
        <f t="shared" si="12"/>
        <v>6.7395124105545684E-2</v>
      </c>
      <c r="H174" s="21">
        <f t="shared" si="13"/>
        <v>3.4980977014159108E-2</v>
      </c>
      <c r="I174" s="17"/>
      <c r="J174" s="17">
        <v>0.11700000000000001</v>
      </c>
    </row>
    <row r="175" spans="1:10" x14ac:dyDescent="0.35">
      <c r="A175" s="16">
        <v>43947</v>
      </c>
      <c r="B175" s="17">
        <v>89.44</v>
      </c>
      <c r="C175" s="18">
        <v>2830.71</v>
      </c>
      <c r="D175" s="19">
        <f t="shared" si="10"/>
        <v>2.7927824388001232E-2</v>
      </c>
      <c r="E175" s="19">
        <f t="shared" si="10"/>
        <v>-2.1256794771462584E-3</v>
      </c>
      <c r="F175" s="36">
        <f t="shared" si="11"/>
        <v>2.2708333333333334E-5</v>
      </c>
      <c r="G175" s="24">
        <f t="shared" si="12"/>
        <v>2.7905116054667899E-2</v>
      </c>
      <c r="H175" s="21">
        <f t="shared" si="13"/>
        <v>-2.1483878104795917E-3</v>
      </c>
      <c r="I175" s="17"/>
      <c r="J175" s="17">
        <v>0.109</v>
      </c>
    </row>
    <row r="176" spans="1:10" x14ac:dyDescent="0.35">
      <c r="A176" s="16">
        <v>43940</v>
      </c>
      <c r="B176" s="17">
        <v>87.01</v>
      </c>
      <c r="C176" s="18">
        <v>2836.74</v>
      </c>
      <c r="D176" s="19">
        <f t="shared" si="10"/>
        <v>-1.8354938625673167E-3</v>
      </c>
      <c r="E176" s="19">
        <f t="shared" si="10"/>
        <v>-1.3156796170544438E-2</v>
      </c>
      <c r="F176" s="36">
        <f t="shared" si="11"/>
        <v>2.5416666666666667E-5</v>
      </c>
      <c r="G176" s="24">
        <f t="shared" si="12"/>
        <v>-1.8609105292339834E-3</v>
      </c>
      <c r="H176" s="21">
        <f t="shared" si="13"/>
        <v>-1.3182212837211105E-2</v>
      </c>
      <c r="I176" s="17"/>
      <c r="J176" s="17">
        <v>0.122</v>
      </c>
    </row>
    <row r="177" spans="1:10" x14ac:dyDescent="0.35">
      <c r="A177" s="16">
        <v>43933</v>
      </c>
      <c r="B177" s="17">
        <v>87.17</v>
      </c>
      <c r="C177" s="18">
        <v>2874.56</v>
      </c>
      <c r="D177" s="19">
        <f t="shared" si="10"/>
        <v>3.3922429130589515E-2</v>
      </c>
      <c r="E177" s="19">
        <f t="shared" si="10"/>
        <v>3.0374719515954274E-2</v>
      </c>
      <c r="F177" s="36">
        <f t="shared" si="11"/>
        <v>2.5833333333333332E-5</v>
      </c>
      <c r="G177" s="24">
        <f t="shared" si="12"/>
        <v>3.3896595797256179E-2</v>
      </c>
      <c r="H177" s="21">
        <f t="shared" si="13"/>
        <v>3.0348886182620941E-2</v>
      </c>
      <c r="I177" s="17"/>
      <c r="J177" s="17">
        <v>0.124</v>
      </c>
    </row>
    <row r="178" spans="1:10" x14ac:dyDescent="0.35">
      <c r="A178" s="16">
        <v>43926</v>
      </c>
      <c r="B178" s="17">
        <v>84.31</v>
      </c>
      <c r="C178" s="18">
        <v>2789.82</v>
      </c>
      <c r="D178" s="19">
        <f t="shared" si="10"/>
        <v>0.12248701903874326</v>
      </c>
      <c r="E178" s="19">
        <f t="shared" si="10"/>
        <v>0.12101741908263519</v>
      </c>
      <c r="F178" s="36">
        <f t="shared" si="11"/>
        <v>4.9166666666666658E-5</v>
      </c>
      <c r="G178" s="24">
        <f t="shared" si="12"/>
        <v>0.12243785237207659</v>
      </c>
      <c r="H178" s="21">
        <f t="shared" si="13"/>
        <v>0.12096825241596852</v>
      </c>
      <c r="I178" s="17"/>
      <c r="J178" s="17">
        <v>0.23599999999999999</v>
      </c>
    </row>
    <row r="179" spans="1:10" x14ac:dyDescent="0.35">
      <c r="A179" s="16">
        <v>43919</v>
      </c>
      <c r="B179" s="17">
        <v>75.11</v>
      </c>
      <c r="C179" s="18">
        <v>2488.65</v>
      </c>
      <c r="D179" s="19">
        <f t="shared" si="10"/>
        <v>9.2032567606862514E-2</v>
      </c>
      <c r="E179" s="19">
        <f t="shared" si="10"/>
        <v>-2.0783247490625434E-2</v>
      </c>
      <c r="F179" s="36">
        <f t="shared" si="11"/>
        <v>2.2083333333333333E-5</v>
      </c>
      <c r="G179" s="24">
        <f t="shared" si="12"/>
        <v>9.2010484273529175E-2</v>
      </c>
      <c r="H179" s="21">
        <f t="shared" si="13"/>
        <v>-2.0805330823958766E-2</v>
      </c>
      <c r="I179" s="17"/>
      <c r="J179" s="17">
        <v>0.106</v>
      </c>
    </row>
    <row r="180" spans="1:10" x14ac:dyDescent="0.35">
      <c r="A180" s="16">
        <v>43912</v>
      </c>
      <c r="B180" s="17">
        <v>68.78</v>
      </c>
      <c r="C180" s="18">
        <v>2541.4699999999998</v>
      </c>
      <c r="D180" s="19">
        <f t="shared" si="10"/>
        <v>0.15810742549250723</v>
      </c>
      <c r="E180" s="19">
        <f t="shared" si="10"/>
        <v>0.10262829078666491</v>
      </c>
      <c r="F180" s="36">
        <f t="shared" si="11"/>
        <v>3.1249999999999997E-6</v>
      </c>
      <c r="G180" s="24">
        <f t="shared" si="12"/>
        <v>0.15810430049250723</v>
      </c>
      <c r="H180" s="21">
        <f t="shared" si="13"/>
        <v>0.1026251657866649</v>
      </c>
      <c r="I180" s="17"/>
      <c r="J180" s="17">
        <v>1.4999999999999999E-2</v>
      </c>
    </row>
    <row r="181" spans="1:10" x14ac:dyDescent="0.35">
      <c r="A181" s="16">
        <v>43905</v>
      </c>
      <c r="B181" s="17">
        <v>59.39</v>
      </c>
      <c r="C181" s="18">
        <v>2304.92</v>
      </c>
      <c r="D181" s="19">
        <f t="shared" si="10"/>
        <v>-0.28806041716614716</v>
      </c>
      <c r="E181" s="19">
        <f t="shared" si="10"/>
        <v>-0.14979601773502216</v>
      </c>
      <c r="F181" s="36">
        <f t="shared" si="11"/>
        <v>7.9166666666666665E-6</v>
      </c>
      <c r="G181" s="24">
        <f t="shared" si="12"/>
        <v>-0.28806833383281383</v>
      </c>
      <c r="H181" s="21">
        <f t="shared" si="13"/>
        <v>-0.14980393440168882</v>
      </c>
      <c r="I181" s="17"/>
      <c r="J181" s="17">
        <v>3.7999999999999999E-2</v>
      </c>
    </row>
    <row r="182" spans="1:10" x14ac:dyDescent="0.35">
      <c r="A182" s="16">
        <v>43898</v>
      </c>
      <c r="B182" s="17">
        <v>83.42</v>
      </c>
      <c r="C182" s="18">
        <v>2711.02</v>
      </c>
      <c r="D182" s="19">
        <f t="shared" si="10"/>
        <v>-0.12484263533361306</v>
      </c>
      <c r="E182" s="19">
        <f t="shared" si="10"/>
        <v>-8.7926469450303912E-2</v>
      </c>
      <c r="F182" s="36">
        <f t="shared" si="11"/>
        <v>5.7500000000000009E-5</v>
      </c>
      <c r="G182" s="24">
        <f t="shared" si="12"/>
        <v>-0.12490013533361306</v>
      </c>
      <c r="H182" s="21">
        <f t="shared" si="13"/>
        <v>-8.7983969450303914E-2</v>
      </c>
      <c r="I182" s="17"/>
      <c r="J182" s="17">
        <v>0.27600000000000002</v>
      </c>
    </row>
    <row r="183" spans="1:10" x14ac:dyDescent="0.35">
      <c r="A183" s="16">
        <v>43891</v>
      </c>
      <c r="B183" s="17">
        <v>95.32</v>
      </c>
      <c r="C183" s="18">
        <v>2972.37</v>
      </c>
      <c r="D183" s="19">
        <f t="shared" si="10"/>
        <v>2.1212770516391588E-2</v>
      </c>
      <c r="E183" s="19">
        <f t="shared" si="10"/>
        <v>6.1437536811748128E-3</v>
      </c>
      <c r="F183" s="36">
        <f t="shared" si="11"/>
        <v>9.8958333333333331E-5</v>
      </c>
      <c r="G183" s="24">
        <f t="shared" si="12"/>
        <v>2.1113812183058255E-2</v>
      </c>
      <c r="H183" s="21">
        <f t="shared" si="13"/>
        <v>6.0447953478414791E-3</v>
      </c>
      <c r="I183" s="17"/>
      <c r="J183" s="17">
        <v>0.47499999999999998</v>
      </c>
    </row>
    <row r="184" spans="1:10" x14ac:dyDescent="0.35">
      <c r="A184" s="16">
        <v>43884</v>
      </c>
      <c r="B184" s="17">
        <v>93.34</v>
      </c>
      <c r="C184" s="18">
        <v>2954.22</v>
      </c>
      <c r="D184" s="19">
        <f t="shared" si="10"/>
        <v>-0.14374827997431427</v>
      </c>
      <c r="E184" s="19">
        <f t="shared" si="10"/>
        <v>-0.11490674855816052</v>
      </c>
      <c r="F184" s="36">
        <f t="shared" si="11"/>
        <v>2.6770833333333329E-4</v>
      </c>
      <c r="G184" s="24">
        <f t="shared" si="12"/>
        <v>-0.14401598830764761</v>
      </c>
      <c r="H184" s="21">
        <f t="shared" si="13"/>
        <v>-0.11517445689149386</v>
      </c>
      <c r="I184" s="17"/>
      <c r="J184" s="17">
        <v>1.2849999999999999</v>
      </c>
    </row>
    <row r="185" spans="1:10" x14ac:dyDescent="0.35">
      <c r="A185" s="16">
        <v>43877</v>
      </c>
      <c r="B185" s="17">
        <v>109.01</v>
      </c>
      <c r="C185" s="18">
        <v>3337.75</v>
      </c>
      <c r="D185" s="19">
        <f t="shared" si="10"/>
        <v>-9.7202034883719923E-3</v>
      </c>
      <c r="E185" s="19">
        <f t="shared" si="10"/>
        <v>-1.2546743349427181E-2</v>
      </c>
      <c r="F185" s="36">
        <f t="shared" si="11"/>
        <v>3.2479166666666664E-4</v>
      </c>
      <c r="G185" s="24">
        <f t="shared" si="12"/>
        <v>-1.0044995155038658E-2</v>
      </c>
      <c r="H185" s="21">
        <f t="shared" si="13"/>
        <v>-1.2871535016093847E-2</v>
      </c>
      <c r="I185" s="17"/>
      <c r="J185" s="17">
        <v>1.5589999999999999</v>
      </c>
    </row>
    <row r="186" spans="1:10" x14ac:dyDescent="0.35">
      <c r="A186" s="16">
        <v>43870</v>
      </c>
      <c r="B186" s="17">
        <v>110.08</v>
      </c>
      <c r="C186" s="18">
        <v>3380.16</v>
      </c>
      <c r="D186" s="19">
        <f t="shared" si="10"/>
        <v>1.0464475858270594E-2</v>
      </c>
      <c r="E186" s="19">
        <f t="shared" si="10"/>
        <v>1.5761589801995823E-2</v>
      </c>
      <c r="F186" s="36">
        <f t="shared" si="11"/>
        <v>3.2854166666666665E-4</v>
      </c>
      <c r="G186" s="24">
        <f t="shared" si="12"/>
        <v>1.0135934191603928E-2</v>
      </c>
      <c r="H186" s="21">
        <f t="shared" si="13"/>
        <v>1.5433048135329157E-2</v>
      </c>
      <c r="I186" s="17"/>
      <c r="J186" s="17">
        <v>1.577</v>
      </c>
    </row>
    <row r="187" spans="1:10" x14ac:dyDescent="0.35">
      <c r="A187" s="16">
        <v>43863</v>
      </c>
      <c r="B187" s="17">
        <v>108.94</v>
      </c>
      <c r="C187" s="18">
        <v>3327.71</v>
      </c>
      <c r="D187" s="19">
        <f t="shared" si="10"/>
        <v>1.6800448011947022E-2</v>
      </c>
      <c r="E187" s="19">
        <f t="shared" si="10"/>
        <v>3.1681713336144224E-2</v>
      </c>
      <c r="F187" s="36">
        <f t="shared" si="11"/>
        <v>3.2583333333333336E-4</v>
      </c>
      <c r="G187" s="24">
        <f t="shared" si="12"/>
        <v>1.6474614678613688E-2</v>
      </c>
      <c r="H187" s="21">
        <f t="shared" si="13"/>
        <v>3.1355880002810893E-2</v>
      </c>
      <c r="I187" s="17"/>
      <c r="J187" s="17">
        <v>1.5640000000000001</v>
      </c>
    </row>
    <row r="188" spans="1:10" x14ac:dyDescent="0.35">
      <c r="A188" s="16">
        <v>43856</v>
      </c>
      <c r="B188" s="17">
        <v>107.14</v>
      </c>
      <c r="C188" s="18">
        <v>3225.52</v>
      </c>
      <c r="D188" s="19">
        <f t="shared" si="10"/>
        <v>-4.2109968708091139E-2</v>
      </c>
      <c r="E188" s="19">
        <f t="shared" si="10"/>
        <v>-2.1226107353427559E-2</v>
      </c>
      <c r="F188" s="36">
        <f t="shared" si="11"/>
        <v>3.2374999999999998E-4</v>
      </c>
      <c r="G188" s="24">
        <f t="shared" si="12"/>
        <v>-4.2433718708091137E-2</v>
      </c>
      <c r="H188" s="21">
        <f t="shared" si="13"/>
        <v>-2.154985735342756E-2</v>
      </c>
      <c r="I188" s="17"/>
      <c r="J188" s="17">
        <v>1.554</v>
      </c>
    </row>
    <row r="189" spans="1:10" x14ac:dyDescent="0.35">
      <c r="A189" s="16">
        <v>43849</v>
      </c>
      <c r="B189" s="17">
        <v>111.85</v>
      </c>
      <c r="C189" s="18">
        <v>3295.47</v>
      </c>
      <c r="D189" s="19">
        <f t="shared" si="10"/>
        <v>-3.2272019380515715E-2</v>
      </c>
      <c r="E189" s="19">
        <f t="shared" si="10"/>
        <v>-1.0256425658183299E-2</v>
      </c>
      <c r="F189" s="36">
        <f t="shared" si="11"/>
        <v>3.1895833333333331E-4</v>
      </c>
      <c r="G189" s="24">
        <f t="shared" si="12"/>
        <v>-3.2590977713849049E-2</v>
      </c>
      <c r="H189" s="21">
        <f t="shared" si="13"/>
        <v>-1.0575383991516632E-2</v>
      </c>
      <c r="I189" s="17"/>
      <c r="J189" s="17">
        <v>1.5309999999999999</v>
      </c>
    </row>
    <row r="190" spans="1:10" x14ac:dyDescent="0.35">
      <c r="A190" s="16">
        <v>43842</v>
      </c>
      <c r="B190" s="17">
        <v>115.58</v>
      </c>
      <c r="C190" s="18">
        <v>3329.62</v>
      </c>
      <c r="D190" s="19">
        <f t="shared" si="10"/>
        <v>-7.385778083132899E-3</v>
      </c>
      <c r="E190" s="19">
        <f t="shared" si="10"/>
        <v>1.9682423017440609E-2</v>
      </c>
      <c r="F190" s="36">
        <f t="shared" si="11"/>
        <v>3.2520833333333333E-4</v>
      </c>
      <c r="G190" s="24">
        <f t="shared" si="12"/>
        <v>-7.7109864164662326E-3</v>
      </c>
      <c r="H190" s="21">
        <f t="shared" si="13"/>
        <v>1.9357214684107275E-2</v>
      </c>
      <c r="I190" s="17"/>
      <c r="J190" s="17">
        <v>1.5609999999999999</v>
      </c>
    </row>
    <row r="191" spans="1:10" x14ac:dyDescent="0.35">
      <c r="A191" s="16">
        <v>43835</v>
      </c>
      <c r="B191" s="17">
        <v>116.44</v>
      </c>
      <c r="C191" s="18">
        <v>3265.35</v>
      </c>
      <c r="D191" s="19">
        <f t="shared" si="10"/>
        <v>-3.7765473927774629E-2</v>
      </c>
      <c r="E191" s="19">
        <f t="shared" si="10"/>
        <v>9.4285670123808174E-3</v>
      </c>
      <c r="F191" s="36">
        <f t="shared" si="11"/>
        <v>3.2041666666666666E-4</v>
      </c>
      <c r="G191" s="24">
        <f t="shared" si="12"/>
        <v>-3.8085890594441292E-2</v>
      </c>
      <c r="H191" s="21">
        <f t="shared" si="13"/>
        <v>9.1081503457141506E-3</v>
      </c>
      <c r="I191" s="17"/>
      <c r="J191" s="17">
        <v>1.538</v>
      </c>
    </row>
    <row r="192" spans="1:10" x14ac:dyDescent="0.35">
      <c r="A192" s="16">
        <v>43828</v>
      </c>
      <c r="B192" s="17">
        <v>121.01</v>
      </c>
      <c r="C192" s="18">
        <v>3234.85</v>
      </c>
      <c r="D192" s="19">
        <f t="shared" si="10"/>
        <v>5.9019118869494402E-3</v>
      </c>
      <c r="E192" s="19">
        <f t="shared" si="10"/>
        <v>-1.5956691625360619E-3</v>
      </c>
      <c r="F192" s="36">
        <f t="shared" si="11"/>
        <v>3.1666666666666665E-4</v>
      </c>
      <c r="G192" s="24">
        <f t="shared" si="12"/>
        <v>5.5852452202827738E-3</v>
      </c>
      <c r="H192" s="21">
        <f t="shared" si="13"/>
        <v>-1.9123358292027286E-3</v>
      </c>
      <c r="I192" s="17"/>
      <c r="J192" s="17">
        <v>1.52</v>
      </c>
    </row>
    <row r="193" spans="1:10" x14ac:dyDescent="0.35">
      <c r="A193" s="16">
        <v>43821</v>
      </c>
      <c r="B193" s="17">
        <v>120.3</v>
      </c>
      <c r="C193" s="18">
        <v>3240.02</v>
      </c>
      <c r="D193" s="19">
        <f t="shared" si="10"/>
        <v>5.1804812834224112E-3</v>
      </c>
      <c r="E193" s="19">
        <f t="shared" si="10"/>
        <v>5.836298048565558E-3</v>
      </c>
      <c r="F193" s="36">
        <f t="shared" si="11"/>
        <v>3.2583333333333336E-4</v>
      </c>
      <c r="G193" s="24">
        <f t="shared" si="12"/>
        <v>4.8546479500890779E-3</v>
      </c>
      <c r="H193" s="21">
        <f t="shared" si="13"/>
        <v>5.5104647152322246E-3</v>
      </c>
      <c r="I193" s="17"/>
      <c r="J193" s="17">
        <v>1.5640000000000001</v>
      </c>
    </row>
    <row r="194" spans="1:10" x14ac:dyDescent="0.35">
      <c r="A194" s="16">
        <v>43814</v>
      </c>
      <c r="B194" s="17">
        <v>119.68</v>
      </c>
      <c r="C194" s="18">
        <v>3221.22</v>
      </c>
      <c r="D194" s="19">
        <f t="shared" si="10"/>
        <v>1.458121397083767E-2</v>
      </c>
      <c r="E194" s="19">
        <f t="shared" si="10"/>
        <v>1.6542539762686159E-2</v>
      </c>
      <c r="F194" s="36">
        <f t="shared" si="11"/>
        <v>3.2895833333333328E-4</v>
      </c>
      <c r="G194" s="24">
        <f t="shared" si="12"/>
        <v>1.4252255637504336E-2</v>
      </c>
      <c r="H194" s="21">
        <f t="shared" si="13"/>
        <v>1.6213581429352825E-2</v>
      </c>
      <c r="I194" s="17"/>
      <c r="J194" s="17">
        <v>1.579</v>
      </c>
    </row>
    <row r="195" spans="1:10" x14ac:dyDescent="0.35">
      <c r="A195" s="16">
        <v>43807</v>
      </c>
      <c r="B195" s="17">
        <v>117.96</v>
      </c>
      <c r="C195" s="18">
        <v>3168.8</v>
      </c>
      <c r="D195" s="19">
        <f t="shared" ref="D195:E258" si="14">B195/B196-1</f>
        <v>-4.2369290738086818E-4</v>
      </c>
      <c r="E195" s="19">
        <f t="shared" si="14"/>
        <v>7.2761140655646095E-3</v>
      </c>
      <c r="F195" s="36">
        <f t="shared" ref="F195:F258" si="15">J195/100/12/4</f>
        <v>3.2583333333333336E-4</v>
      </c>
      <c r="G195" s="24">
        <f t="shared" ref="G195:G258" si="16">D195-F195</f>
        <v>-7.4952624071420153E-4</v>
      </c>
      <c r="H195" s="21">
        <f t="shared" ref="H195:H258" si="17">E195-F195</f>
        <v>6.9502807322312761E-3</v>
      </c>
      <c r="I195" s="17"/>
      <c r="J195" s="17">
        <v>1.5640000000000001</v>
      </c>
    </row>
    <row r="196" spans="1:10" x14ac:dyDescent="0.35">
      <c r="A196" s="16">
        <v>43800</v>
      </c>
      <c r="B196" s="17">
        <v>118.01</v>
      </c>
      <c r="C196" s="18">
        <v>3145.91</v>
      </c>
      <c r="D196" s="19">
        <f t="shared" si="14"/>
        <v>7.5130197216768391E-3</v>
      </c>
      <c r="E196" s="19">
        <f t="shared" si="14"/>
        <v>1.5695738272767379E-3</v>
      </c>
      <c r="F196" s="36">
        <f t="shared" si="15"/>
        <v>3.1729166666666662E-4</v>
      </c>
      <c r="G196" s="24">
        <f t="shared" si="16"/>
        <v>7.1957280550101728E-3</v>
      </c>
      <c r="H196" s="21">
        <f t="shared" si="17"/>
        <v>1.2522821606100712E-3</v>
      </c>
      <c r="I196" s="17"/>
      <c r="J196" s="17">
        <v>1.5229999999999999</v>
      </c>
    </row>
    <row r="197" spans="1:10" x14ac:dyDescent="0.35">
      <c r="A197" s="16">
        <v>43793</v>
      </c>
      <c r="B197" s="17">
        <v>117.13</v>
      </c>
      <c r="C197" s="18">
        <v>3140.98</v>
      </c>
      <c r="D197" s="19">
        <f t="shared" si="14"/>
        <v>-1.2644356402259138E-2</v>
      </c>
      <c r="E197" s="19">
        <f t="shared" si="14"/>
        <v>9.8672471055754052E-3</v>
      </c>
      <c r="F197" s="36">
        <f t="shared" si="15"/>
        <v>3.3062499999999997E-4</v>
      </c>
      <c r="G197" s="24">
        <f t="shared" si="16"/>
        <v>-1.2974981402259137E-2</v>
      </c>
      <c r="H197" s="21">
        <f t="shared" si="17"/>
        <v>9.5366221055754059E-3</v>
      </c>
      <c r="I197" s="17"/>
      <c r="J197" s="17">
        <v>1.587</v>
      </c>
    </row>
    <row r="198" spans="1:10" x14ac:dyDescent="0.35">
      <c r="A198" s="16">
        <v>43786</v>
      </c>
      <c r="B198" s="17">
        <v>118.63</v>
      </c>
      <c r="C198" s="18">
        <v>3110.29</v>
      </c>
      <c r="D198" s="19">
        <f t="shared" si="14"/>
        <v>-1.666114058355439E-2</v>
      </c>
      <c r="E198" s="19">
        <f t="shared" si="14"/>
        <v>-3.259134871140823E-3</v>
      </c>
      <c r="F198" s="36">
        <f t="shared" si="15"/>
        <v>3.3104166666666671E-4</v>
      </c>
      <c r="G198" s="24">
        <f t="shared" si="16"/>
        <v>-1.6992182250221057E-2</v>
      </c>
      <c r="H198" s="21">
        <f t="shared" si="17"/>
        <v>-3.5901765378074896E-3</v>
      </c>
      <c r="I198" s="17"/>
      <c r="J198" s="17">
        <v>1.589</v>
      </c>
    </row>
    <row r="199" spans="1:10" x14ac:dyDescent="0.35">
      <c r="A199" s="16">
        <v>43779</v>
      </c>
      <c r="B199" s="17">
        <v>120.64</v>
      </c>
      <c r="C199" s="18">
        <v>3120.46</v>
      </c>
      <c r="D199" s="19">
        <f t="shared" si="14"/>
        <v>-2.3980815347722784E-3</v>
      </c>
      <c r="E199" s="19">
        <f t="shared" si="14"/>
        <v>8.8520180532025705E-3</v>
      </c>
      <c r="F199" s="36">
        <f t="shared" si="15"/>
        <v>3.2687499999999996E-4</v>
      </c>
      <c r="G199" s="24">
        <f t="shared" si="16"/>
        <v>-2.7249565347722783E-3</v>
      </c>
      <c r="H199" s="21">
        <f t="shared" si="17"/>
        <v>8.5251430532025697E-3</v>
      </c>
      <c r="I199" s="17"/>
      <c r="J199" s="17">
        <v>1.569</v>
      </c>
    </row>
    <row r="200" spans="1:10" x14ac:dyDescent="0.35">
      <c r="A200" s="16">
        <v>43772</v>
      </c>
      <c r="B200" s="17">
        <v>120.93</v>
      </c>
      <c r="C200" s="18">
        <v>3093.08</v>
      </c>
      <c r="D200" s="19">
        <f t="shared" si="14"/>
        <v>4.0616125978831574E-2</v>
      </c>
      <c r="E200" s="19">
        <f t="shared" si="14"/>
        <v>8.533018575699991E-3</v>
      </c>
      <c r="F200" s="36">
        <f t="shared" si="15"/>
        <v>3.2374999999999998E-4</v>
      </c>
      <c r="G200" s="24">
        <f t="shared" si="16"/>
        <v>4.0292375978831577E-2</v>
      </c>
      <c r="H200" s="21">
        <f t="shared" si="17"/>
        <v>8.2092685756999916E-3</v>
      </c>
      <c r="I200" s="17"/>
      <c r="J200" s="17">
        <v>1.554</v>
      </c>
    </row>
    <row r="201" spans="1:10" x14ac:dyDescent="0.35">
      <c r="A201" s="16">
        <v>43765</v>
      </c>
      <c r="B201" s="17">
        <v>116.21</v>
      </c>
      <c r="C201" s="18">
        <v>3066.91</v>
      </c>
      <c r="D201" s="19">
        <f t="shared" si="14"/>
        <v>-2.0729754782169096E-2</v>
      </c>
      <c r="E201" s="19">
        <f t="shared" si="14"/>
        <v>1.4676349440042147E-2</v>
      </c>
      <c r="F201" s="36">
        <f t="shared" si="15"/>
        <v>3.19375E-4</v>
      </c>
      <c r="G201" s="24">
        <f t="shared" si="16"/>
        <v>-2.1049129782169097E-2</v>
      </c>
      <c r="H201" s="21">
        <f t="shared" si="17"/>
        <v>1.4356974440042147E-2</v>
      </c>
      <c r="I201" s="17"/>
      <c r="J201" s="17">
        <v>1.5329999999999999</v>
      </c>
    </row>
    <row r="202" spans="1:10" x14ac:dyDescent="0.35">
      <c r="A202" s="16">
        <v>43758</v>
      </c>
      <c r="B202" s="17">
        <v>118.67</v>
      </c>
      <c r="C202" s="18">
        <v>3022.55</v>
      </c>
      <c r="D202" s="19">
        <f t="shared" si="14"/>
        <v>3.4251350880251108E-2</v>
      </c>
      <c r="E202" s="19">
        <f t="shared" si="14"/>
        <v>1.2172660906838217E-2</v>
      </c>
      <c r="F202" s="36">
        <f t="shared" si="15"/>
        <v>3.4874999999999994E-4</v>
      </c>
      <c r="G202" s="24">
        <f t="shared" si="16"/>
        <v>3.3902600880251106E-2</v>
      </c>
      <c r="H202" s="21">
        <f t="shared" si="17"/>
        <v>1.1823910906838217E-2</v>
      </c>
      <c r="I202" s="17"/>
      <c r="J202" s="17">
        <v>1.6739999999999999</v>
      </c>
    </row>
    <row r="203" spans="1:10" x14ac:dyDescent="0.35">
      <c r="A203" s="16">
        <v>43751</v>
      </c>
      <c r="B203" s="17">
        <v>114.74</v>
      </c>
      <c r="C203" s="18">
        <v>2986.2</v>
      </c>
      <c r="D203" s="19">
        <f t="shared" si="14"/>
        <v>-1.2139474817047025E-2</v>
      </c>
      <c r="E203" s="19">
        <f t="shared" si="14"/>
        <v>5.3631488046541609E-3</v>
      </c>
      <c r="F203" s="36">
        <f t="shared" si="15"/>
        <v>3.4812499999999996E-4</v>
      </c>
      <c r="G203" s="24">
        <f t="shared" si="16"/>
        <v>-1.2487599817047024E-2</v>
      </c>
      <c r="H203" s="21">
        <f t="shared" si="17"/>
        <v>5.0150238046541605E-3</v>
      </c>
      <c r="I203" s="17"/>
      <c r="J203" s="17">
        <v>1.671</v>
      </c>
    </row>
    <row r="204" spans="1:10" x14ac:dyDescent="0.35">
      <c r="A204" s="16">
        <v>43744</v>
      </c>
      <c r="B204" s="17">
        <v>116.15</v>
      </c>
      <c r="C204" s="18">
        <v>2970.27</v>
      </c>
      <c r="D204" s="19">
        <f t="shared" si="14"/>
        <v>2.0202020202020332E-2</v>
      </c>
      <c r="E204" s="19">
        <f t="shared" si="14"/>
        <v>6.1856159023849777E-3</v>
      </c>
      <c r="F204" s="36">
        <f t="shared" si="15"/>
        <v>3.5041666666666663E-4</v>
      </c>
      <c r="G204" s="24">
        <f t="shared" si="16"/>
        <v>1.9851603535353667E-2</v>
      </c>
      <c r="H204" s="21">
        <f t="shared" si="17"/>
        <v>5.8351992357183113E-3</v>
      </c>
      <c r="I204" s="17"/>
      <c r="J204" s="17">
        <v>1.6819999999999999</v>
      </c>
    </row>
    <row r="205" spans="1:10" x14ac:dyDescent="0.35">
      <c r="A205" s="16">
        <v>43737</v>
      </c>
      <c r="B205" s="17">
        <v>113.85</v>
      </c>
      <c r="C205" s="18">
        <v>2952.01</v>
      </c>
      <c r="D205" s="19">
        <f t="shared" si="14"/>
        <v>-4.0050590219224302E-2</v>
      </c>
      <c r="E205" s="19">
        <f t="shared" si="14"/>
        <v>-3.3020572018946925E-3</v>
      </c>
      <c r="F205" s="36">
        <f t="shared" si="15"/>
        <v>3.5625000000000001E-4</v>
      </c>
      <c r="G205" s="24">
        <f t="shared" si="16"/>
        <v>-4.0406840219224305E-2</v>
      </c>
      <c r="H205" s="21">
        <f t="shared" si="17"/>
        <v>-3.6583072018946923E-3</v>
      </c>
      <c r="I205" s="17"/>
      <c r="J205" s="17">
        <v>1.71</v>
      </c>
    </row>
    <row r="206" spans="1:10" x14ac:dyDescent="0.35">
      <c r="A206" s="16">
        <v>43730</v>
      </c>
      <c r="B206" s="17">
        <v>118.6</v>
      </c>
      <c r="C206" s="18">
        <v>2961.79</v>
      </c>
      <c r="D206" s="19">
        <f t="shared" si="14"/>
        <v>-4.6010296010296048E-2</v>
      </c>
      <c r="E206" s="19">
        <f t="shared" si="14"/>
        <v>-1.0120084088941828E-2</v>
      </c>
      <c r="F206" s="36">
        <f t="shared" si="15"/>
        <v>3.7437499999999998E-4</v>
      </c>
      <c r="G206" s="24">
        <f t="shared" si="16"/>
        <v>-4.6384671010296051E-2</v>
      </c>
      <c r="H206" s="21">
        <f t="shared" si="17"/>
        <v>-1.0494459088941827E-2</v>
      </c>
      <c r="I206" s="17"/>
      <c r="J206" s="17">
        <v>1.7969999999999999</v>
      </c>
    </row>
    <row r="207" spans="1:10" x14ac:dyDescent="0.35">
      <c r="A207" s="16">
        <v>43723</v>
      </c>
      <c r="B207" s="17">
        <v>124.32</v>
      </c>
      <c r="C207" s="18">
        <v>2992.07</v>
      </c>
      <c r="D207" s="19">
        <f t="shared" si="14"/>
        <v>2.3209876543209829E-2</v>
      </c>
      <c r="E207" s="19">
        <f t="shared" si="14"/>
        <v>-5.0941181556098947E-3</v>
      </c>
      <c r="F207" s="36">
        <f t="shared" si="15"/>
        <v>3.9791666666666664E-4</v>
      </c>
      <c r="G207" s="24">
        <f t="shared" si="16"/>
        <v>2.2811959876543161E-2</v>
      </c>
      <c r="H207" s="21">
        <f t="shared" si="17"/>
        <v>-5.4920348222765609E-3</v>
      </c>
      <c r="I207" s="17"/>
      <c r="J207" s="17">
        <v>1.91</v>
      </c>
    </row>
    <row r="208" spans="1:10" x14ac:dyDescent="0.35">
      <c r="A208" s="16">
        <v>43716</v>
      </c>
      <c r="B208" s="17">
        <v>121.5</v>
      </c>
      <c r="C208" s="18">
        <v>3007.39</v>
      </c>
      <c r="D208" s="19">
        <f t="shared" si="14"/>
        <v>2.739726027397249E-2</v>
      </c>
      <c r="E208" s="19">
        <f t="shared" si="14"/>
        <v>9.6283290417662482E-3</v>
      </c>
      <c r="F208" s="36">
        <f t="shared" si="15"/>
        <v>4.085416666666667E-4</v>
      </c>
      <c r="G208" s="24">
        <f t="shared" si="16"/>
        <v>2.6988718607305822E-2</v>
      </c>
      <c r="H208" s="21">
        <f t="shared" si="17"/>
        <v>9.2197873750995817E-3</v>
      </c>
      <c r="I208" s="17"/>
      <c r="J208" s="17">
        <v>1.9610000000000001</v>
      </c>
    </row>
    <row r="209" spans="1:10" x14ac:dyDescent="0.35">
      <c r="A209" s="16">
        <v>43709</v>
      </c>
      <c r="B209" s="17">
        <v>118.26</v>
      </c>
      <c r="C209" s="18">
        <v>2978.71</v>
      </c>
      <c r="D209" s="19">
        <f t="shared" si="14"/>
        <v>4.5871559633028358E-3</v>
      </c>
      <c r="E209" s="19">
        <f t="shared" si="14"/>
        <v>1.7854335955386436E-2</v>
      </c>
      <c r="F209" s="36">
        <f t="shared" si="15"/>
        <v>4.0916666666666667E-4</v>
      </c>
      <c r="G209" s="24">
        <f t="shared" si="16"/>
        <v>4.1779892966361688E-3</v>
      </c>
      <c r="H209" s="21">
        <f t="shared" si="17"/>
        <v>1.744516928871977E-2</v>
      </c>
      <c r="I209" s="17"/>
      <c r="J209" s="17">
        <v>1.964</v>
      </c>
    </row>
    <row r="210" spans="1:10" x14ac:dyDescent="0.35">
      <c r="A210" s="16">
        <v>43702</v>
      </c>
      <c r="B210" s="17">
        <v>117.72</v>
      </c>
      <c r="C210" s="18">
        <v>2926.46</v>
      </c>
      <c r="D210" s="19">
        <f t="shared" si="14"/>
        <v>2.2052439659663081E-2</v>
      </c>
      <c r="E210" s="19">
        <f t="shared" si="14"/>
        <v>2.7870366792993595E-2</v>
      </c>
      <c r="F210" s="36">
        <f t="shared" si="15"/>
        <v>4.139583333333334E-4</v>
      </c>
      <c r="G210" s="24">
        <f t="shared" si="16"/>
        <v>2.1638481326329749E-2</v>
      </c>
      <c r="H210" s="21">
        <f t="shared" si="17"/>
        <v>2.7456408459660263E-2</v>
      </c>
      <c r="I210" s="17"/>
      <c r="J210" s="17">
        <v>1.9870000000000001</v>
      </c>
    </row>
    <row r="211" spans="1:10" x14ac:dyDescent="0.35">
      <c r="A211" s="16">
        <v>43695</v>
      </c>
      <c r="B211" s="17">
        <v>115.18</v>
      </c>
      <c r="C211" s="18">
        <v>2847.11</v>
      </c>
      <c r="D211" s="19">
        <f t="shared" si="14"/>
        <v>-5.4399447370693244E-3</v>
      </c>
      <c r="E211" s="19">
        <f t="shared" si="14"/>
        <v>-1.4390655939737096E-2</v>
      </c>
      <c r="F211" s="36">
        <f t="shared" si="15"/>
        <v>4.0916666666666667E-4</v>
      </c>
      <c r="G211" s="24">
        <f t="shared" si="16"/>
        <v>-5.8491114037359914E-3</v>
      </c>
      <c r="H211" s="21">
        <f t="shared" si="17"/>
        <v>-1.4799822606403763E-2</v>
      </c>
      <c r="I211" s="17"/>
      <c r="J211" s="17">
        <v>1.964</v>
      </c>
    </row>
    <row r="212" spans="1:10" x14ac:dyDescent="0.35">
      <c r="A212" s="16">
        <v>43688</v>
      </c>
      <c r="B212" s="17">
        <v>115.81</v>
      </c>
      <c r="C212" s="18">
        <v>2888.68</v>
      </c>
      <c r="D212" s="19">
        <f t="shared" si="14"/>
        <v>-5.3994445352066656E-2</v>
      </c>
      <c r="E212" s="19">
        <f t="shared" si="14"/>
        <v>-1.0268446028129485E-2</v>
      </c>
      <c r="F212" s="36">
        <f t="shared" si="15"/>
        <v>3.897916666666667E-4</v>
      </c>
      <c r="G212" s="24">
        <f t="shared" si="16"/>
        <v>-5.4384237018733322E-2</v>
      </c>
      <c r="H212" s="21">
        <f t="shared" si="17"/>
        <v>-1.0658237694796152E-2</v>
      </c>
      <c r="I212" s="17"/>
      <c r="J212" s="17">
        <v>1.871</v>
      </c>
    </row>
    <row r="213" spans="1:10" x14ac:dyDescent="0.35">
      <c r="A213" s="16">
        <v>43681</v>
      </c>
      <c r="B213" s="17">
        <v>122.42</v>
      </c>
      <c r="C213" s="18">
        <v>2918.65</v>
      </c>
      <c r="D213" s="19">
        <f t="shared" si="14"/>
        <v>1.3998177752008623E-2</v>
      </c>
      <c r="E213" s="19">
        <f t="shared" si="14"/>
        <v>-4.5701812724885382E-3</v>
      </c>
      <c r="F213" s="36">
        <f t="shared" si="15"/>
        <v>4.1708333333333327E-4</v>
      </c>
      <c r="G213" s="24">
        <f t="shared" si="16"/>
        <v>1.3581094418675289E-2</v>
      </c>
      <c r="H213" s="21">
        <f t="shared" si="17"/>
        <v>-4.9872646058218718E-3</v>
      </c>
      <c r="I213" s="17"/>
      <c r="J213" s="17">
        <v>2.0019999999999998</v>
      </c>
    </row>
    <row r="214" spans="1:10" x14ac:dyDescent="0.35">
      <c r="A214" s="16">
        <v>43674</v>
      </c>
      <c r="B214" s="17">
        <v>120.73</v>
      </c>
      <c r="C214" s="18">
        <v>2932.05</v>
      </c>
      <c r="D214" s="19">
        <f t="shared" si="14"/>
        <v>-2.4167474943420642E-2</v>
      </c>
      <c r="E214" s="19">
        <f t="shared" si="14"/>
        <v>-3.1002756241200857E-2</v>
      </c>
      <c r="F214" s="36">
        <f t="shared" si="15"/>
        <v>4.3000000000000004E-4</v>
      </c>
      <c r="G214" s="24">
        <f t="shared" si="16"/>
        <v>-2.4597474943420641E-2</v>
      </c>
      <c r="H214" s="21">
        <f t="shared" si="17"/>
        <v>-3.1432756241200857E-2</v>
      </c>
      <c r="I214" s="17"/>
      <c r="J214" s="17">
        <v>2.0640000000000001</v>
      </c>
    </row>
    <row r="215" spans="1:10" x14ac:dyDescent="0.35">
      <c r="A215" s="16">
        <v>43667</v>
      </c>
      <c r="B215" s="17">
        <v>123.72</v>
      </c>
      <c r="C215" s="18">
        <v>3025.86</v>
      </c>
      <c r="D215" s="19">
        <f t="shared" si="14"/>
        <v>-1.0556621880998152E-2</v>
      </c>
      <c r="E215" s="19">
        <f t="shared" si="14"/>
        <v>1.6545667722677848E-2</v>
      </c>
      <c r="F215" s="36">
        <f t="shared" si="15"/>
        <v>4.4124999999999996E-4</v>
      </c>
      <c r="G215" s="24">
        <f t="shared" si="16"/>
        <v>-1.0997871880998152E-2</v>
      </c>
      <c r="H215" s="21">
        <f t="shared" si="17"/>
        <v>1.6104417722677847E-2</v>
      </c>
      <c r="I215" s="17"/>
      <c r="J215" s="17">
        <v>2.1179999999999999</v>
      </c>
    </row>
    <row r="216" spans="1:10" x14ac:dyDescent="0.35">
      <c r="A216" s="16">
        <v>43660</v>
      </c>
      <c r="B216" s="17">
        <v>125.04</v>
      </c>
      <c r="C216" s="18">
        <v>2976.61</v>
      </c>
      <c r="D216" s="19">
        <f t="shared" si="14"/>
        <v>-7.4615018256866117E-3</v>
      </c>
      <c r="E216" s="19">
        <f t="shared" si="14"/>
        <v>-1.2330071637848938E-2</v>
      </c>
      <c r="F216" s="36">
        <f t="shared" si="15"/>
        <v>4.3041666666666662E-4</v>
      </c>
      <c r="G216" s="24">
        <f t="shared" si="16"/>
        <v>-7.8919184923532774E-3</v>
      </c>
      <c r="H216" s="21">
        <f t="shared" si="17"/>
        <v>-1.2760488304515604E-2</v>
      </c>
      <c r="I216" s="17"/>
      <c r="J216" s="17">
        <v>2.0659999999999998</v>
      </c>
    </row>
    <row r="217" spans="1:10" x14ac:dyDescent="0.35">
      <c r="A217" s="16">
        <v>43653</v>
      </c>
      <c r="B217" s="17">
        <v>125.98</v>
      </c>
      <c r="C217" s="18">
        <v>3013.77</v>
      </c>
      <c r="D217" s="19">
        <f t="shared" si="14"/>
        <v>1.9750688036263453E-2</v>
      </c>
      <c r="E217" s="19">
        <f t="shared" si="14"/>
        <v>7.8116378690546995E-3</v>
      </c>
      <c r="F217" s="36">
        <f t="shared" si="15"/>
        <v>4.4812499999999996E-4</v>
      </c>
      <c r="G217" s="24">
        <f t="shared" si="16"/>
        <v>1.9302563036263452E-2</v>
      </c>
      <c r="H217" s="21">
        <f t="shared" si="17"/>
        <v>7.3635128690546997E-3</v>
      </c>
      <c r="I217" s="17"/>
      <c r="J217" s="17">
        <v>2.1509999999999998</v>
      </c>
    </row>
    <row r="218" spans="1:10" x14ac:dyDescent="0.35">
      <c r="A218" s="16">
        <v>43646</v>
      </c>
      <c r="B218" s="17">
        <v>123.54</v>
      </c>
      <c r="C218" s="18">
        <v>2990.41</v>
      </c>
      <c r="D218" s="19">
        <f t="shared" si="14"/>
        <v>-7.232401157184154E-3</v>
      </c>
      <c r="E218" s="19">
        <f t="shared" si="14"/>
        <v>1.6537718916566746E-2</v>
      </c>
      <c r="F218" s="36">
        <f t="shared" si="15"/>
        <v>4.6208333333333328E-4</v>
      </c>
      <c r="G218" s="24">
        <f t="shared" si="16"/>
        <v>-7.6944844905174874E-3</v>
      </c>
      <c r="H218" s="21">
        <f t="shared" si="17"/>
        <v>1.6075635583233414E-2</v>
      </c>
      <c r="I218" s="17"/>
      <c r="J218" s="17">
        <v>2.218</v>
      </c>
    </row>
    <row r="219" spans="1:10" x14ac:dyDescent="0.35">
      <c r="A219" s="16">
        <v>43639</v>
      </c>
      <c r="B219" s="17">
        <v>124.44</v>
      </c>
      <c r="C219" s="18">
        <v>2941.76</v>
      </c>
      <c r="D219" s="19">
        <f t="shared" si="14"/>
        <v>-3.9221964300009127E-3</v>
      </c>
      <c r="E219" s="19">
        <f t="shared" si="14"/>
        <v>-2.9486927462157864E-3</v>
      </c>
      <c r="F219" s="36">
        <f t="shared" si="15"/>
        <v>4.3750000000000001E-4</v>
      </c>
      <c r="G219" s="24">
        <f t="shared" si="16"/>
        <v>-4.3596964300009131E-3</v>
      </c>
      <c r="H219" s="21">
        <f t="shared" si="17"/>
        <v>-3.3861927462157863E-3</v>
      </c>
      <c r="I219" s="17"/>
      <c r="J219" s="17">
        <v>2.1</v>
      </c>
    </row>
    <row r="220" spans="1:10" x14ac:dyDescent="0.35">
      <c r="A220" s="16">
        <v>43632</v>
      </c>
      <c r="B220" s="17">
        <v>124.93</v>
      </c>
      <c r="C220" s="18">
        <v>2950.46</v>
      </c>
      <c r="D220" s="19">
        <f t="shared" si="14"/>
        <v>3.4103137157520003E-2</v>
      </c>
      <c r="E220" s="19">
        <f t="shared" si="14"/>
        <v>2.1988375395742166E-2</v>
      </c>
      <c r="F220" s="36">
        <f t="shared" si="15"/>
        <v>4.3958333333333328E-4</v>
      </c>
      <c r="G220" s="24">
        <f t="shared" si="16"/>
        <v>3.3663553824186669E-2</v>
      </c>
      <c r="H220" s="21">
        <f t="shared" si="17"/>
        <v>2.1548792062408832E-2</v>
      </c>
      <c r="I220" s="17"/>
      <c r="J220" s="17">
        <v>2.11</v>
      </c>
    </row>
    <row r="221" spans="1:10" x14ac:dyDescent="0.35">
      <c r="A221" s="16">
        <v>43625</v>
      </c>
      <c r="B221" s="17">
        <v>120.81</v>
      </c>
      <c r="C221" s="18">
        <v>2886.98</v>
      </c>
      <c r="D221" s="19">
        <f t="shared" si="14"/>
        <v>-5.5153111623312823E-3</v>
      </c>
      <c r="E221" s="19">
        <f t="shared" si="14"/>
        <v>4.7470887538543227E-3</v>
      </c>
      <c r="F221" s="36">
        <f t="shared" si="15"/>
        <v>4.5458333333333331E-4</v>
      </c>
      <c r="G221" s="24">
        <f t="shared" si="16"/>
        <v>-5.9698944956646151E-3</v>
      </c>
      <c r="H221" s="21">
        <f t="shared" si="17"/>
        <v>4.2925054205209898E-3</v>
      </c>
      <c r="I221" s="17"/>
      <c r="J221" s="17">
        <v>2.1819999999999999</v>
      </c>
    </row>
    <row r="222" spans="1:10" x14ac:dyDescent="0.35">
      <c r="A222" s="16">
        <v>43618</v>
      </c>
      <c r="B222" s="17">
        <v>121.48</v>
      </c>
      <c r="C222" s="18">
        <v>2873.34</v>
      </c>
      <c r="D222" s="19">
        <f t="shared" si="14"/>
        <v>6.7018006148441112E-2</v>
      </c>
      <c r="E222" s="19">
        <f t="shared" si="14"/>
        <v>4.4068806639390168E-2</v>
      </c>
      <c r="F222" s="36">
        <f t="shared" si="15"/>
        <v>4.7375E-4</v>
      </c>
      <c r="G222" s="24">
        <f t="shared" si="16"/>
        <v>6.6544256148441117E-2</v>
      </c>
      <c r="H222" s="21">
        <f t="shared" si="17"/>
        <v>4.3595056639390166E-2</v>
      </c>
      <c r="I222" s="17"/>
      <c r="J222" s="17">
        <v>2.274</v>
      </c>
    </row>
    <row r="223" spans="1:10" x14ac:dyDescent="0.35">
      <c r="A223" s="16">
        <v>43611</v>
      </c>
      <c r="B223" s="17">
        <v>113.85</v>
      </c>
      <c r="C223" s="18">
        <v>2752.06</v>
      </c>
      <c r="D223" s="19">
        <f t="shared" si="14"/>
        <v>-4.0940106141015953E-2</v>
      </c>
      <c r="E223" s="19">
        <f t="shared" si="14"/>
        <v>-2.6184865147944492E-2</v>
      </c>
      <c r="F223" s="36">
        <f t="shared" si="15"/>
        <v>4.9041666666666667E-4</v>
      </c>
      <c r="G223" s="24">
        <f t="shared" si="16"/>
        <v>-4.143052280768262E-2</v>
      </c>
      <c r="H223" s="21">
        <f t="shared" si="17"/>
        <v>-2.6675281814611158E-2</v>
      </c>
      <c r="I223" s="17"/>
      <c r="J223" s="17">
        <v>2.3540000000000001</v>
      </c>
    </row>
    <row r="224" spans="1:10" x14ac:dyDescent="0.35">
      <c r="A224" s="16">
        <v>43604</v>
      </c>
      <c r="B224" s="17">
        <v>118.71</v>
      </c>
      <c r="C224" s="18">
        <v>2826.06</v>
      </c>
      <c r="D224" s="19">
        <f t="shared" si="14"/>
        <v>-1.5018254231662809E-2</v>
      </c>
      <c r="E224" s="19">
        <f t="shared" si="14"/>
        <v>-1.170472070585038E-2</v>
      </c>
      <c r="F224" s="36">
        <f t="shared" si="15"/>
        <v>4.9041666666666667E-4</v>
      </c>
      <c r="G224" s="24">
        <f t="shared" si="16"/>
        <v>-1.5508670898329475E-2</v>
      </c>
      <c r="H224" s="21">
        <f t="shared" si="17"/>
        <v>-1.2195137372517047E-2</v>
      </c>
      <c r="I224" s="17"/>
      <c r="J224" s="17">
        <v>2.3540000000000001</v>
      </c>
    </row>
    <row r="225" spans="1:10" x14ac:dyDescent="0.35">
      <c r="A225" s="16">
        <v>43597</v>
      </c>
      <c r="B225" s="17">
        <v>120.52</v>
      </c>
      <c r="C225" s="18">
        <v>2859.53</v>
      </c>
      <c r="D225" s="19">
        <f t="shared" si="14"/>
        <v>-1.2050168046561227E-2</v>
      </c>
      <c r="E225" s="19">
        <f t="shared" si="14"/>
        <v>-7.5900603873116923E-3</v>
      </c>
      <c r="F225" s="36">
        <f t="shared" si="15"/>
        <v>4.9854166666666656E-4</v>
      </c>
      <c r="G225" s="24">
        <f t="shared" si="16"/>
        <v>-1.2548709713227893E-2</v>
      </c>
      <c r="H225" s="21">
        <f t="shared" si="17"/>
        <v>-8.0886020539783585E-3</v>
      </c>
      <c r="I225" s="17"/>
      <c r="J225" s="17">
        <v>2.3929999999999998</v>
      </c>
    </row>
    <row r="226" spans="1:10" x14ac:dyDescent="0.35">
      <c r="A226" s="16">
        <v>43590</v>
      </c>
      <c r="B226" s="17">
        <v>121.99</v>
      </c>
      <c r="C226" s="18">
        <v>2881.4</v>
      </c>
      <c r="D226" s="19">
        <f t="shared" si="14"/>
        <v>4.0248998038714179E-2</v>
      </c>
      <c r="E226" s="19">
        <f t="shared" si="14"/>
        <v>-2.1808503415217007E-2</v>
      </c>
      <c r="F226" s="36">
        <f t="shared" si="15"/>
        <v>5.0604166666666668E-4</v>
      </c>
      <c r="G226" s="24">
        <f t="shared" si="16"/>
        <v>3.9742956372047514E-2</v>
      </c>
      <c r="H226" s="21">
        <f t="shared" si="17"/>
        <v>-2.2314545081883672E-2</v>
      </c>
      <c r="I226" s="17"/>
      <c r="J226" s="17">
        <v>2.4289999999999998</v>
      </c>
    </row>
    <row r="227" spans="1:10" x14ac:dyDescent="0.35">
      <c r="A227" s="16">
        <v>43583</v>
      </c>
      <c r="B227" s="17">
        <v>117.27</v>
      </c>
      <c r="C227" s="18">
        <v>2945.64</v>
      </c>
      <c r="D227" s="19">
        <f t="shared" si="14"/>
        <v>1.4517506404783109E-3</v>
      </c>
      <c r="E227" s="19">
        <f t="shared" si="14"/>
        <v>1.9592636434140331E-3</v>
      </c>
      <c r="F227" s="36">
        <f t="shared" si="15"/>
        <v>5.0645833333333337E-4</v>
      </c>
      <c r="G227" s="24">
        <f t="shared" si="16"/>
        <v>9.4529230714497756E-4</v>
      </c>
      <c r="H227" s="21">
        <f t="shared" si="17"/>
        <v>1.4528053100806998E-3</v>
      </c>
      <c r="I227" s="17"/>
      <c r="J227" s="17">
        <v>2.431</v>
      </c>
    </row>
    <row r="228" spans="1:10" x14ac:dyDescent="0.35">
      <c r="A228" s="16">
        <v>43576</v>
      </c>
      <c r="B228" s="17">
        <v>117.1</v>
      </c>
      <c r="C228" s="18">
        <v>2939.88</v>
      </c>
      <c r="D228" s="19">
        <f t="shared" si="14"/>
        <v>-2.3026864675454783E-2</v>
      </c>
      <c r="E228" s="19">
        <f t="shared" si="14"/>
        <v>1.1996433771768178E-2</v>
      </c>
      <c r="F228" s="36">
        <f t="shared" si="15"/>
        <v>5.0479166666666673E-4</v>
      </c>
      <c r="G228" s="24">
        <f t="shared" si="16"/>
        <v>-2.3531656342121451E-2</v>
      </c>
      <c r="H228" s="21">
        <f t="shared" si="17"/>
        <v>1.1491642105101511E-2</v>
      </c>
      <c r="I228" s="17"/>
      <c r="J228" s="17">
        <v>2.423</v>
      </c>
    </row>
    <row r="229" spans="1:10" x14ac:dyDescent="0.35">
      <c r="A229" s="16">
        <v>43569</v>
      </c>
      <c r="B229" s="17">
        <v>119.86</v>
      </c>
      <c r="C229" s="18">
        <v>2905.03</v>
      </c>
      <c r="D229" s="19">
        <f t="shared" si="14"/>
        <v>8.3500334001329612E-4</v>
      </c>
      <c r="E229" s="19">
        <f t="shared" si="14"/>
        <v>-8.1859799615457973E-4</v>
      </c>
      <c r="F229" s="36">
        <f t="shared" si="15"/>
        <v>5.0604166666666668E-4</v>
      </c>
      <c r="G229" s="24">
        <f t="shared" si="16"/>
        <v>3.2896167334662944E-4</v>
      </c>
      <c r="H229" s="21">
        <f t="shared" si="17"/>
        <v>-1.3246396628212465E-3</v>
      </c>
      <c r="I229" s="17"/>
      <c r="J229" s="17">
        <v>2.4289999999999998</v>
      </c>
    </row>
    <row r="230" spans="1:10" x14ac:dyDescent="0.35">
      <c r="A230" s="16">
        <v>43562</v>
      </c>
      <c r="B230" s="17">
        <v>119.76</v>
      </c>
      <c r="C230" s="18">
        <v>2907.41</v>
      </c>
      <c r="D230" s="19">
        <f t="shared" si="14"/>
        <v>-5.268153773137163E-2</v>
      </c>
      <c r="E230" s="19">
        <f t="shared" si="14"/>
        <v>5.0713164681237544E-3</v>
      </c>
      <c r="F230" s="36">
        <f t="shared" si="15"/>
        <v>5.0854166666666658E-4</v>
      </c>
      <c r="G230" s="24">
        <f t="shared" si="16"/>
        <v>-5.3190079398038298E-2</v>
      </c>
      <c r="H230" s="21">
        <f t="shared" si="17"/>
        <v>4.5627748014570877E-3</v>
      </c>
      <c r="I230" s="17"/>
      <c r="J230" s="17">
        <v>2.4409999999999998</v>
      </c>
    </row>
    <row r="231" spans="1:10" x14ac:dyDescent="0.35">
      <c r="A231" s="16">
        <v>43555</v>
      </c>
      <c r="B231" s="17">
        <v>126.42</v>
      </c>
      <c r="C231" s="18">
        <v>2892.74</v>
      </c>
      <c r="D231" s="19">
        <f t="shared" si="14"/>
        <v>2.6302971261568331E-2</v>
      </c>
      <c r="E231" s="19">
        <f t="shared" si="14"/>
        <v>2.0582839401636965E-2</v>
      </c>
      <c r="F231" s="36">
        <f t="shared" si="15"/>
        <v>5.0708333333333334E-4</v>
      </c>
      <c r="G231" s="24">
        <f t="shared" si="16"/>
        <v>2.5795887928234999E-2</v>
      </c>
      <c r="H231" s="21">
        <f t="shared" si="17"/>
        <v>2.0075756068303634E-2</v>
      </c>
      <c r="I231" s="17"/>
      <c r="J231" s="17">
        <v>2.4340000000000002</v>
      </c>
    </row>
    <row r="232" spans="1:10" x14ac:dyDescent="0.35">
      <c r="A232" s="16">
        <v>43548</v>
      </c>
      <c r="B232" s="17">
        <v>123.18</v>
      </c>
      <c r="C232" s="18">
        <v>2834.4</v>
      </c>
      <c r="D232" s="19">
        <f t="shared" si="14"/>
        <v>7.3117231294173024E-4</v>
      </c>
      <c r="E232" s="19">
        <f t="shared" si="14"/>
        <v>1.202909262294205E-2</v>
      </c>
      <c r="F232" s="36">
        <f t="shared" si="15"/>
        <v>5.0000000000000001E-4</v>
      </c>
      <c r="G232" s="24">
        <f t="shared" si="16"/>
        <v>2.3117231294173023E-4</v>
      </c>
      <c r="H232" s="21">
        <f t="shared" si="17"/>
        <v>1.152909262294205E-2</v>
      </c>
      <c r="I232" s="17"/>
      <c r="J232" s="17">
        <v>2.4</v>
      </c>
    </row>
    <row r="233" spans="1:10" x14ac:dyDescent="0.35">
      <c r="A233" s="16">
        <v>43541</v>
      </c>
      <c r="B233" s="17">
        <v>123.09</v>
      </c>
      <c r="C233" s="18">
        <v>2800.71</v>
      </c>
      <c r="D233" s="19">
        <f t="shared" si="14"/>
        <v>-1.7716064160881007E-2</v>
      </c>
      <c r="E233" s="19">
        <f t="shared" si="14"/>
        <v>-7.7130750262180969E-3</v>
      </c>
      <c r="F233" s="36">
        <f t="shared" si="15"/>
        <v>5.1291666666666673E-4</v>
      </c>
      <c r="G233" s="24">
        <f t="shared" si="16"/>
        <v>-1.8228980827547675E-2</v>
      </c>
      <c r="H233" s="21">
        <f t="shared" si="17"/>
        <v>-8.2259916928847637E-3</v>
      </c>
      <c r="I233" s="17"/>
      <c r="J233" s="17">
        <v>2.4620000000000002</v>
      </c>
    </row>
    <row r="234" spans="1:10" x14ac:dyDescent="0.35">
      <c r="A234" s="16">
        <v>43534</v>
      </c>
      <c r="B234" s="17">
        <v>125.31</v>
      </c>
      <c r="C234" s="18">
        <v>2822.48</v>
      </c>
      <c r="D234" s="19">
        <f t="shared" si="14"/>
        <v>3.0340404538727217E-2</v>
      </c>
      <c r="E234" s="19">
        <f t="shared" si="14"/>
        <v>2.894931591246297E-2</v>
      </c>
      <c r="F234" s="36">
        <f t="shared" si="15"/>
        <v>5.108333333333333E-4</v>
      </c>
      <c r="G234" s="24">
        <f t="shared" si="16"/>
        <v>2.9829571205393885E-2</v>
      </c>
      <c r="H234" s="21">
        <f t="shared" si="17"/>
        <v>2.8438482579129638E-2</v>
      </c>
      <c r="I234" s="17"/>
      <c r="J234" s="17">
        <v>2.452</v>
      </c>
    </row>
    <row r="235" spans="1:10" x14ac:dyDescent="0.35">
      <c r="A235" s="16">
        <v>43527</v>
      </c>
      <c r="B235" s="17">
        <v>121.62</v>
      </c>
      <c r="C235" s="18">
        <v>2743.07</v>
      </c>
      <c r="D235" s="19">
        <f t="shared" si="14"/>
        <v>-3.3598295501106046E-3</v>
      </c>
      <c r="E235" s="19">
        <f t="shared" si="14"/>
        <v>-2.1621505943952402E-2</v>
      </c>
      <c r="F235" s="36">
        <f t="shared" si="15"/>
        <v>5.1125000000000009E-4</v>
      </c>
      <c r="G235" s="24">
        <f t="shared" si="16"/>
        <v>-3.8710795501106046E-3</v>
      </c>
      <c r="H235" s="21">
        <f t="shared" si="17"/>
        <v>-2.2132755943952403E-2</v>
      </c>
      <c r="I235" s="17"/>
      <c r="J235" s="17">
        <v>2.4540000000000002</v>
      </c>
    </row>
    <row r="236" spans="1:10" x14ac:dyDescent="0.35">
      <c r="A236" s="16">
        <v>43520</v>
      </c>
      <c r="B236" s="17">
        <v>122.03</v>
      </c>
      <c r="C236" s="18">
        <v>2803.69</v>
      </c>
      <c r="D236" s="19">
        <f t="shared" si="14"/>
        <v>2.2112404724013768E-2</v>
      </c>
      <c r="E236" s="19">
        <f t="shared" si="14"/>
        <v>3.946044466406784E-3</v>
      </c>
      <c r="F236" s="36">
        <f t="shared" si="15"/>
        <v>5.0729166666666663E-4</v>
      </c>
      <c r="G236" s="24">
        <f t="shared" si="16"/>
        <v>2.1605113057347101E-2</v>
      </c>
      <c r="H236" s="21">
        <f t="shared" si="17"/>
        <v>3.4387527997401172E-3</v>
      </c>
      <c r="I236" s="17"/>
      <c r="J236" s="17">
        <v>2.4350000000000001</v>
      </c>
    </row>
    <row r="237" spans="1:10" x14ac:dyDescent="0.35">
      <c r="A237" s="16">
        <v>43513</v>
      </c>
      <c r="B237" s="17">
        <v>119.39</v>
      </c>
      <c r="C237" s="18">
        <v>2792.67</v>
      </c>
      <c r="D237" s="19">
        <f t="shared" si="14"/>
        <v>3.3514872224560399E-4</v>
      </c>
      <c r="E237" s="19">
        <f t="shared" si="14"/>
        <v>6.1500216169476651E-3</v>
      </c>
      <c r="F237" s="36">
        <f t="shared" si="15"/>
        <v>5.1041666666666672E-4</v>
      </c>
      <c r="G237" s="24">
        <f t="shared" si="16"/>
        <v>-1.7526794442106273E-4</v>
      </c>
      <c r="H237" s="21">
        <f t="shared" si="17"/>
        <v>5.6396049502809983E-3</v>
      </c>
      <c r="I237" s="17"/>
      <c r="J237" s="17">
        <v>2.4500000000000002</v>
      </c>
    </row>
    <row r="238" spans="1:10" x14ac:dyDescent="0.35">
      <c r="A238" s="16">
        <v>43506</v>
      </c>
      <c r="B238" s="17">
        <v>119.35</v>
      </c>
      <c r="C238" s="18">
        <v>2775.6</v>
      </c>
      <c r="D238" s="19">
        <f t="shared" si="14"/>
        <v>1.5053580540908218E-2</v>
      </c>
      <c r="E238" s="19">
        <f t="shared" si="14"/>
        <v>2.500849372941194E-2</v>
      </c>
      <c r="F238" s="36">
        <f t="shared" si="15"/>
        <v>5.05625E-4</v>
      </c>
      <c r="G238" s="24">
        <f t="shared" si="16"/>
        <v>1.4547955540908219E-2</v>
      </c>
      <c r="H238" s="21">
        <f t="shared" si="17"/>
        <v>2.4502868729411941E-2</v>
      </c>
      <c r="I238" s="17"/>
      <c r="J238" s="17">
        <v>2.427</v>
      </c>
    </row>
    <row r="239" spans="1:10" x14ac:dyDescent="0.35">
      <c r="A239" s="16">
        <v>43499</v>
      </c>
      <c r="B239" s="17">
        <v>117.58</v>
      </c>
      <c r="C239" s="18">
        <v>2707.88</v>
      </c>
      <c r="D239" s="19">
        <f t="shared" si="14"/>
        <v>-6.6739883416406798E-3</v>
      </c>
      <c r="E239" s="19">
        <f t="shared" si="14"/>
        <v>4.9879365830052258E-4</v>
      </c>
      <c r="F239" s="36">
        <f t="shared" si="15"/>
        <v>5.0458333333333334E-4</v>
      </c>
      <c r="G239" s="24">
        <f t="shared" si="16"/>
        <v>-7.1785716749740132E-3</v>
      </c>
      <c r="H239" s="21">
        <f t="shared" si="17"/>
        <v>-5.7896750328107578E-6</v>
      </c>
      <c r="I239" s="17"/>
      <c r="J239" s="17">
        <v>2.4220000000000002</v>
      </c>
    </row>
    <row r="240" spans="1:10" x14ac:dyDescent="0.35">
      <c r="A240" s="16">
        <v>43492</v>
      </c>
      <c r="B240" s="17">
        <v>118.37</v>
      </c>
      <c r="C240" s="18">
        <v>2706.53</v>
      </c>
      <c r="D240" s="19">
        <f t="shared" si="14"/>
        <v>4.5486663133722072E-2</v>
      </c>
      <c r="E240" s="19">
        <f t="shared" si="14"/>
        <v>1.5674957594680183E-2</v>
      </c>
      <c r="F240" s="36">
        <f t="shared" si="15"/>
        <v>4.9916666666666664E-4</v>
      </c>
      <c r="G240" s="24">
        <f t="shared" si="16"/>
        <v>4.4987496467055403E-2</v>
      </c>
      <c r="H240" s="21">
        <f t="shared" si="17"/>
        <v>1.5175790928013516E-2</v>
      </c>
      <c r="I240" s="17"/>
      <c r="J240" s="17">
        <v>2.3959999999999999</v>
      </c>
    </row>
    <row r="241" spans="1:10" x14ac:dyDescent="0.35">
      <c r="A241" s="16">
        <v>43485</v>
      </c>
      <c r="B241" s="17">
        <v>113.22</v>
      </c>
      <c r="C241" s="18">
        <v>2664.76</v>
      </c>
      <c r="D241" s="19">
        <f t="shared" si="14"/>
        <v>-1.0055084375273249E-2</v>
      </c>
      <c r="E241" s="19">
        <f t="shared" si="14"/>
        <v>-2.2278719890964638E-3</v>
      </c>
      <c r="F241" s="36">
        <f t="shared" si="15"/>
        <v>4.9645833333333334E-4</v>
      </c>
      <c r="G241" s="24">
        <f t="shared" si="16"/>
        <v>-1.0551542708606582E-2</v>
      </c>
      <c r="H241" s="21">
        <f t="shared" si="17"/>
        <v>-2.7243303224297969E-3</v>
      </c>
      <c r="I241" s="17"/>
      <c r="J241" s="17">
        <v>2.383</v>
      </c>
    </row>
    <row r="242" spans="1:10" x14ac:dyDescent="0.35">
      <c r="A242" s="16">
        <v>43478</v>
      </c>
      <c r="B242" s="17">
        <v>114.37</v>
      </c>
      <c r="C242" s="18">
        <v>2670.71</v>
      </c>
      <c r="D242" s="19">
        <f t="shared" si="14"/>
        <v>1.6260885018660076E-2</v>
      </c>
      <c r="E242" s="19">
        <f t="shared" si="14"/>
        <v>2.8675864512799132E-2</v>
      </c>
      <c r="F242" s="36">
        <f t="shared" si="15"/>
        <v>5.0083333333333327E-4</v>
      </c>
      <c r="G242" s="24">
        <f t="shared" si="16"/>
        <v>1.5760051685326744E-2</v>
      </c>
      <c r="H242" s="21">
        <f t="shared" si="17"/>
        <v>2.81750311794658E-2</v>
      </c>
      <c r="I242" s="17"/>
      <c r="J242" s="17">
        <v>2.4039999999999999</v>
      </c>
    </row>
    <row r="243" spans="1:10" x14ac:dyDescent="0.35">
      <c r="A243" s="16">
        <v>43471</v>
      </c>
      <c r="B243" s="17">
        <v>112.54</v>
      </c>
      <c r="C243" s="18">
        <v>2596.2600000000002</v>
      </c>
      <c r="D243" s="19">
        <f t="shared" si="14"/>
        <v>1.5520664140046936E-2</v>
      </c>
      <c r="E243" s="19">
        <f t="shared" si="14"/>
        <v>2.5403445579279094E-2</v>
      </c>
      <c r="F243" s="36">
        <f t="shared" si="15"/>
        <v>5.0499999999999992E-4</v>
      </c>
      <c r="G243" s="24">
        <f t="shared" si="16"/>
        <v>1.5015664140046936E-2</v>
      </c>
      <c r="H243" s="21">
        <f t="shared" si="17"/>
        <v>2.4898445579279095E-2</v>
      </c>
      <c r="I243" s="17"/>
      <c r="J243" s="17">
        <v>2.4239999999999999</v>
      </c>
    </row>
    <row r="244" spans="1:10" x14ac:dyDescent="0.35">
      <c r="A244" s="16">
        <v>43464</v>
      </c>
      <c r="B244" s="17">
        <v>110.82</v>
      </c>
      <c r="C244" s="18">
        <v>2531.94</v>
      </c>
      <c r="D244" s="19">
        <f t="shared" si="14"/>
        <v>1.9972388403129093E-2</v>
      </c>
      <c r="E244" s="19">
        <f t="shared" si="14"/>
        <v>1.8586014627435032E-2</v>
      </c>
      <c r="F244" s="36">
        <f t="shared" si="15"/>
        <v>5.029166666666667E-4</v>
      </c>
      <c r="G244" s="24">
        <f t="shared" si="16"/>
        <v>1.9469471736462428E-2</v>
      </c>
      <c r="H244" s="21">
        <f t="shared" si="17"/>
        <v>1.8083097960768367E-2</v>
      </c>
      <c r="I244" s="17"/>
      <c r="J244" s="17">
        <v>2.4140000000000001</v>
      </c>
    </row>
    <row r="245" spans="1:10" x14ac:dyDescent="0.35">
      <c r="A245" s="16">
        <v>43457</v>
      </c>
      <c r="B245" s="17">
        <v>108.65</v>
      </c>
      <c r="C245" s="18">
        <v>2485.7399999999998</v>
      </c>
      <c r="D245" s="19">
        <f t="shared" si="14"/>
        <v>4.2606275789271786E-2</v>
      </c>
      <c r="E245" s="19">
        <f t="shared" si="14"/>
        <v>2.8601931623507104E-2</v>
      </c>
      <c r="F245" s="36">
        <f t="shared" si="15"/>
        <v>4.9645833333333334E-4</v>
      </c>
      <c r="G245" s="24">
        <f t="shared" si="16"/>
        <v>4.2109817455938454E-2</v>
      </c>
      <c r="H245" s="21">
        <f t="shared" si="17"/>
        <v>2.8105473290173769E-2</v>
      </c>
      <c r="I245" s="17"/>
      <c r="J245" s="17">
        <v>2.383</v>
      </c>
    </row>
    <row r="246" spans="1:10" x14ac:dyDescent="0.35">
      <c r="A246" s="16">
        <v>43450</v>
      </c>
      <c r="B246" s="17">
        <v>104.21</v>
      </c>
      <c r="C246" s="18">
        <v>2416.62</v>
      </c>
      <c r="D246" s="19">
        <f t="shared" si="14"/>
        <v>-8.4511991566370903E-2</v>
      </c>
      <c r="E246" s="19">
        <f t="shared" si="14"/>
        <v>-7.0512894478739985E-2</v>
      </c>
      <c r="F246" s="36">
        <f t="shared" si="15"/>
        <v>4.9708333333333343E-4</v>
      </c>
      <c r="G246" s="24">
        <f t="shared" si="16"/>
        <v>-8.5009074899704232E-2</v>
      </c>
      <c r="H246" s="21">
        <f t="shared" si="17"/>
        <v>-7.1009977812073313E-2</v>
      </c>
      <c r="I246" s="17"/>
      <c r="J246" s="17">
        <v>2.3860000000000001</v>
      </c>
    </row>
    <row r="247" spans="1:10" x14ac:dyDescent="0.35">
      <c r="A247" s="16">
        <v>43443</v>
      </c>
      <c r="B247" s="17">
        <v>113.83</v>
      </c>
      <c r="C247" s="18">
        <v>2599.9499999999998</v>
      </c>
      <c r="D247" s="19">
        <f t="shared" si="14"/>
        <v>-1.4373538834531074E-2</v>
      </c>
      <c r="E247" s="19">
        <f t="shared" si="14"/>
        <v>-1.2582223099943834E-2</v>
      </c>
      <c r="F247" s="36">
        <f t="shared" si="15"/>
        <v>5.0499999999999992E-4</v>
      </c>
      <c r="G247" s="24">
        <f t="shared" si="16"/>
        <v>-1.4878538834531075E-2</v>
      </c>
      <c r="H247" s="21">
        <f t="shared" si="17"/>
        <v>-1.3087223099943835E-2</v>
      </c>
      <c r="I247" s="17"/>
      <c r="J247" s="17">
        <v>2.4239999999999999</v>
      </c>
    </row>
    <row r="248" spans="1:10" x14ac:dyDescent="0.35">
      <c r="A248" s="16">
        <v>43436</v>
      </c>
      <c r="B248" s="17">
        <v>115.49</v>
      </c>
      <c r="C248" s="18">
        <v>2633.08</v>
      </c>
      <c r="D248" s="19">
        <f t="shared" si="14"/>
        <v>-2.9006221624348405E-2</v>
      </c>
      <c r="E248" s="19">
        <f t="shared" si="14"/>
        <v>-4.6044265389450723E-2</v>
      </c>
      <c r="F248" s="36">
        <f t="shared" si="15"/>
        <v>4.9916666666666664E-4</v>
      </c>
      <c r="G248" s="24">
        <f t="shared" si="16"/>
        <v>-2.950538829101507E-2</v>
      </c>
      <c r="H248" s="21">
        <f t="shared" si="17"/>
        <v>-4.6543432056117391E-2</v>
      </c>
      <c r="I248" s="17"/>
      <c r="J248" s="17">
        <v>2.3959999999999999</v>
      </c>
    </row>
    <row r="249" spans="1:10" x14ac:dyDescent="0.35">
      <c r="A249" s="16">
        <v>43429</v>
      </c>
      <c r="B249" s="17">
        <v>118.94</v>
      </c>
      <c r="C249" s="18">
        <v>2760.17</v>
      </c>
      <c r="D249" s="19">
        <f t="shared" si="14"/>
        <v>4.7007042253521147E-2</v>
      </c>
      <c r="E249" s="19">
        <f t="shared" si="14"/>
        <v>4.8473728993831067E-2</v>
      </c>
      <c r="F249" s="36">
        <f t="shared" si="15"/>
        <v>4.9229166666666659E-4</v>
      </c>
      <c r="G249" s="24">
        <f t="shared" si="16"/>
        <v>4.6514750586854482E-2</v>
      </c>
      <c r="H249" s="21">
        <f t="shared" si="17"/>
        <v>4.7981437327164402E-2</v>
      </c>
      <c r="I249" s="42"/>
      <c r="J249" s="17">
        <v>2.363</v>
      </c>
    </row>
    <row r="250" spans="1:10" x14ac:dyDescent="0.35">
      <c r="A250" s="16">
        <v>43422</v>
      </c>
      <c r="B250" s="17">
        <v>113.6</v>
      </c>
      <c r="C250" s="18">
        <v>2632.56</v>
      </c>
      <c r="D250" s="19">
        <f t="shared" si="14"/>
        <v>-4.5859230640013515E-2</v>
      </c>
      <c r="E250" s="19">
        <f t="shared" si="14"/>
        <v>-3.7901961429244957E-2</v>
      </c>
      <c r="F250" s="36">
        <f t="shared" si="15"/>
        <v>5.0083333333333327E-4</v>
      </c>
      <c r="G250" s="24">
        <f t="shared" si="16"/>
        <v>-4.6360063973346848E-2</v>
      </c>
      <c r="H250" s="21">
        <f t="shared" si="17"/>
        <v>-3.8402794762578289E-2</v>
      </c>
      <c r="I250" s="17"/>
      <c r="J250" s="17">
        <v>2.4039999999999999</v>
      </c>
    </row>
    <row r="251" spans="1:10" x14ac:dyDescent="0.35">
      <c r="A251" s="16">
        <v>43415</v>
      </c>
      <c r="B251" s="17">
        <v>119.06</v>
      </c>
      <c r="C251" s="18">
        <v>2736.27</v>
      </c>
      <c r="D251" s="19">
        <f t="shared" si="14"/>
        <v>-3.7653752824031717E-3</v>
      </c>
      <c r="E251" s="19">
        <f t="shared" si="14"/>
        <v>-1.6087680375115654E-2</v>
      </c>
      <c r="F251" s="36">
        <f t="shared" si="15"/>
        <v>4.9062500000000007E-4</v>
      </c>
      <c r="G251" s="24">
        <f t="shared" si="16"/>
        <v>-4.2560002824031714E-3</v>
      </c>
      <c r="H251" s="21">
        <f t="shared" si="17"/>
        <v>-1.6578305375115655E-2</v>
      </c>
      <c r="I251" s="17"/>
      <c r="J251" s="17">
        <v>2.355</v>
      </c>
    </row>
    <row r="252" spans="1:10" x14ac:dyDescent="0.35">
      <c r="A252" s="16">
        <v>43408</v>
      </c>
      <c r="B252" s="17">
        <v>119.51</v>
      </c>
      <c r="C252" s="18">
        <v>2781.01</v>
      </c>
      <c r="D252" s="19">
        <f t="shared" si="14"/>
        <v>4.1663034951625599E-2</v>
      </c>
      <c r="E252" s="19">
        <f t="shared" si="14"/>
        <v>2.1281205702408323E-2</v>
      </c>
      <c r="F252" s="36">
        <f t="shared" si="15"/>
        <v>4.9062500000000007E-4</v>
      </c>
      <c r="G252" s="24">
        <f t="shared" si="16"/>
        <v>4.1172409951625598E-2</v>
      </c>
      <c r="H252" s="21">
        <f t="shared" si="17"/>
        <v>2.0790580702408322E-2</v>
      </c>
      <c r="I252" s="17"/>
      <c r="J252" s="17">
        <v>2.355</v>
      </c>
    </row>
    <row r="253" spans="1:10" x14ac:dyDescent="0.35">
      <c r="A253" s="16">
        <v>43401</v>
      </c>
      <c r="B253" s="17">
        <v>114.73</v>
      </c>
      <c r="C253" s="18">
        <v>2723.06</v>
      </c>
      <c r="D253" s="19">
        <f t="shared" si="14"/>
        <v>2.8691831794136036E-2</v>
      </c>
      <c r="E253" s="19">
        <f t="shared" si="14"/>
        <v>2.4211171667249509E-2</v>
      </c>
      <c r="F253" s="36">
        <f t="shared" si="15"/>
        <v>4.8479166666666663E-4</v>
      </c>
      <c r="G253" s="24">
        <f t="shared" si="16"/>
        <v>2.8207040127469368E-2</v>
      </c>
      <c r="H253" s="21">
        <f t="shared" si="17"/>
        <v>2.3726380000582841E-2</v>
      </c>
      <c r="I253" s="17"/>
      <c r="J253" s="17">
        <v>2.327</v>
      </c>
    </row>
    <row r="254" spans="1:10" x14ac:dyDescent="0.35">
      <c r="A254" s="16">
        <v>43394</v>
      </c>
      <c r="B254" s="17">
        <v>111.53</v>
      </c>
      <c r="C254" s="18">
        <v>2658.69</v>
      </c>
      <c r="D254" s="19">
        <f t="shared" si="14"/>
        <v>-5.595056712375146E-2</v>
      </c>
      <c r="E254" s="19">
        <f t="shared" si="14"/>
        <v>-3.9414259803886242E-2</v>
      </c>
      <c r="F254" s="36">
        <f t="shared" si="15"/>
        <v>4.8479166666666663E-4</v>
      </c>
      <c r="G254" s="24">
        <f t="shared" si="16"/>
        <v>-5.6435358790418125E-2</v>
      </c>
      <c r="H254" s="21">
        <f t="shared" si="17"/>
        <v>-3.9899051470552907E-2</v>
      </c>
      <c r="I254" s="17"/>
      <c r="J254" s="17">
        <v>2.327</v>
      </c>
    </row>
    <row r="255" spans="1:10" x14ac:dyDescent="0.35">
      <c r="A255" s="16">
        <v>43387</v>
      </c>
      <c r="B255" s="17">
        <v>118.14</v>
      </c>
      <c r="C255" s="18">
        <v>2767.78</v>
      </c>
      <c r="D255" s="19">
        <f t="shared" si="14"/>
        <v>3.1417169058334249E-3</v>
      </c>
      <c r="E255" s="19">
        <f t="shared" si="14"/>
        <v>2.3490042029106206E-4</v>
      </c>
      <c r="F255" s="36">
        <f t="shared" si="15"/>
        <v>4.8104166666666673E-4</v>
      </c>
      <c r="G255" s="24">
        <f t="shared" si="16"/>
        <v>2.6606752391667579E-3</v>
      </c>
      <c r="H255" s="21">
        <f t="shared" si="17"/>
        <v>-2.4614124637560466E-4</v>
      </c>
      <c r="I255" s="17"/>
      <c r="J255" s="17">
        <v>2.3090000000000002</v>
      </c>
    </row>
    <row r="256" spans="1:10" x14ac:dyDescent="0.35">
      <c r="A256" s="16">
        <v>43380</v>
      </c>
      <c r="B256" s="17">
        <v>117.77</v>
      </c>
      <c r="C256" s="18">
        <v>2767.13</v>
      </c>
      <c r="D256" s="19">
        <f t="shared" si="14"/>
        <v>-6.0320753211521638E-2</v>
      </c>
      <c r="E256" s="19">
        <f t="shared" si="14"/>
        <v>-4.1045616637267468E-2</v>
      </c>
      <c r="F256" s="36">
        <f t="shared" si="15"/>
        <v>4.7312499999999997E-4</v>
      </c>
      <c r="G256" s="24">
        <f t="shared" si="16"/>
        <v>-6.0793878211521636E-2</v>
      </c>
      <c r="H256" s="21">
        <f t="shared" si="17"/>
        <v>-4.1518741637267466E-2</v>
      </c>
      <c r="I256" s="17"/>
      <c r="J256" s="17">
        <v>2.2709999999999999</v>
      </c>
    </row>
    <row r="257" spans="1:10" x14ac:dyDescent="0.35">
      <c r="A257" s="16">
        <v>43373</v>
      </c>
      <c r="B257" s="17">
        <v>125.33</v>
      </c>
      <c r="C257" s="18">
        <v>2885.57</v>
      </c>
      <c r="D257" s="19">
        <f t="shared" si="14"/>
        <v>2.4942754334314587E-2</v>
      </c>
      <c r="E257" s="19">
        <f t="shared" si="14"/>
        <v>-9.749552158902941E-3</v>
      </c>
      <c r="F257" s="36">
        <f t="shared" si="15"/>
        <v>4.6187500000000005E-4</v>
      </c>
      <c r="G257" s="24">
        <f t="shared" si="16"/>
        <v>2.4480879334314587E-2</v>
      </c>
      <c r="H257" s="21">
        <f t="shared" si="17"/>
        <v>-1.0211427158902942E-2</v>
      </c>
      <c r="I257" s="43"/>
      <c r="J257" s="17">
        <v>2.2170000000000001</v>
      </c>
    </row>
    <row r="258" spans="1:10" x14ac:dyDescent="0.35">
      <c r="A258" s="16">
        <v>43366</v>
      </c>
      <c r="B258" s="17">
        <v>122.28</v>
      </c>
      <c r="C258" s="18">
        <v>2913.98</v>
      </c>
      <c r="D258" s="19">
        <f t="shared" si="14"/>
        <v>9.4939321390241638E-3</v>
      </c>
      <c r="E258" s="19">
        <f t="shared" si="14"/>
        <v>-5.3555519904971982E-3</v>
      </c>
      <c r="F258" s="36">
        <f t="shared" si="15"/>
        <v>4.5812499999999998E-4</v>
      </c>
      <c r="G258" s="24">
        <f t="shared" si="16"/>
        <v>9.0358071390241636E-3</v>
      </c>
      <c r="H258" s="21">
        <f t="shared" si="17"/>
        <v>-5.8136769904971984E-3</v>
      </c>
      <c r="I258" s="17"/>
      <c r="J258" s="17">
        <v>2.1989999999999998</v>
      </c>
    </row>
    <row r="259" spans="1:10" x14ac:dyDescent="0.35">
      <c r="A259" s="16">
        <v>43359</v>
      </c>
      <c r="B259" s="17">
        <v>121.13</v>
      </c>
      <c r="C259" s="18">
        <v>2929.67</v>
      </c>
      <c r="D259" s="19">
        <f t="shared" ref="D259:E322" si="18">B259/B260-1</f>
        <v>3.1947520872380286E-2</v>
      </c>
      <c r="E259" s="19">
        <f t="shared" si="18"/>
        <v>8.4991979290736097E-3</v>
      </c>
      <c r="F259" s="36">
        <f t="shared" ref="F259:F322" si="19">J259/100/12/4</f>
        <v>4.5270833333333334E-4</v>
      </c>
      <c r="G259" s="24">
        <f t="shared" ref="G259:G322" si="20">D259-F259</f>
        <v>3.149481253904695E-2</v>
      </c>
      <c r="H259" s="21">
        <f t="shared" ref="H259:H322" si="21">E259-F259</f>
        <v>8.046489595740277E-3</v>
      </c>
      <c r="I259" s="17"/>
      <c r="J259" s="17">
        <v>2.173</v>
      </c>
    </row>
    <row r="260" spans="1:10" x14ac:dyDescent="0.35">
      <c r="A260" s="16">
        <v>43352</v>
      </c>
      <c r="B260" s="17">
        <v>117.38</v>
      </c>
      <c r="C260" s="18">
        <v>2904.98</v>
      </c>
      <c r="D260" s="19">
        <f t="shared" si="18"/>
        <v>2.4258289703315894E-2</v>
      </c>
      <c r="E260" s="19">
        <f t="shared" si="18"/>
        <v>1.1595999554268044E-2</v>
      </c>
      <c r="F260" s="36">
        <f t="shared" si="19"/>
        <v>4.485416666666667E-4</v>
      </c>
      <c r="G260" s="24">
        <f t="shared" si="20"/>
        <v>2.3809748036649227E-2</v>
      </c>
      <c r="H260" s="21">
        <f t="shared" si="21"/>
        <v>1.1147457887601377E-2</v>
      </c>
      <c r="I260" s="17"/>
      <c r="J260" s="17">
        <v>2.153</v>
      </c>
    </row>
    <row r="261" spans="1:10" x14ac:dyDescent="0.35">
      <c r="A261" s="16">
        <v>43345</v>
      </c>
      <c r="B261" s="17">
        <v>114.6</v>
      </c>
      <c r="C261" s="18">
        <v>2871.68</v>
      </c>
      <c r="D261" s="19">
        <f t="shared" si="18"/>
        <v>-3.2584838764139756E-2</v>
      </c>
      <c r="E261" s="19">
        <f t="shared" si="18"/>
        <v>-1.0284264799139797E-2</v>
      </c>
      <c r="F261" s="36">
        <f t="shared" si="19"/>
        <v>4.4520833333333332E-4</v>
      </c>
      <c r="G261" s="24">
        <f t="shared" si="20"/>
        <v>-3.3030047097473092E-2</v>
      </c>
      <c r="H261" s="21">
        <f t="shared" si="21"/>
        <v>-1.0729473132473131E-2</v>
      </c>
      <c r="I261" s="17"/>
      <c r="J261" s="17">
        <v>2.137</v>
      </c>
    </row>
    <row r="262" spans="1:10" x14ac:dyDescent="0.35">
      <c r="A262" s="16">
        <v>43338</v>
      </c>
      <c r="B262" s="17">
        <v>118.46</v>
      </c>
      <c r="C262" s="18">
        <v>2901.52</v>
      </c>
      <c r="D262" s="19">
        <f t="shared" si="18"/>
        <v>-4.621460381480591E-3</v>
      </c>
      <c r="E262" s="19">
        <f t="shared" si="18"/>
        <v>9.3331802733511715E-3</v>
      </c>
      <c r="F262" s="36">
        <f t="shared" si="19"/>
        <v>4.3833333333333333E-4</v>
      </c>
      <c r="G262" s="24">
        <f t="shared" si="20"/>
        <v>-5.0597937148139241E-3</v>
      </c>
      <c r="H262" s="21">
        <f t="shared" si="21"/>
        <v>8.8948469400178375E-3</v>
      </c>
      <c r="I262" s="43"/>
      <c r="J262" s="17">
        <v>2.1040000000000001</v>
      </c>
    </row>
    <row r="263" spans="1:10" x14ac:dyDescent="0.35">
      <c r="A263" s="16">
        <v>43331</v>
      </c>
      <c r="B263" s="17">
        <v>119.01</v>
      </c>
      <c r="C263" s="18">
        <v>2874.69</v>
      </c>
      <c r="D263" s="19">
        <f t="shared" si="18"/>
        <v>1.0271646859083328E-2</v>
      </c>
      <c r="E263" s="19">
        <f t="shared" si="18"/>
        <v>8.6171507966303906E-3</v>
      </c>
      <c r="F263" s="36">
        <f t="shared" si="19"/>
        <v>4.3625000000000001E-4</v>
      </c>
      <c r="G263" s="24">
        <f t="shared" si="20"/>
        <v>9.8353968590833285E-3</v>
      </c>
      <c r="H263" s="21">
        <f t="shared" si="21"/>
        <v>8.1809007966303915E-3</v>
      </c>
      <c r="I263" s="17"/>
      <c r="J263" s="17">
        <v>2.0939999999999999</v>
      </c>
    </row>
    <row r="264" spans="1:10" x14ac:dyDescent="0.35">
      <c r="A264" s="16">
        <v>43324</v>
      </c>
      <c r="B264" s="17">
        <v>117.8</v>
      </c>
      <c r="C264" s="18">
        <v>2850.13</v>
      </c>
      <c r="D264" s="19">
        <f t="shared" si="18"/>
        <v>-4.4916491000486558E-2</v>
      </c>
      <c r="E264" s="19">
        <f t="shared" si="18"/>
        <v>5.9471707702731802E-3</v>
      </c>
      <c r="F264" s="36">
        <f t="shared" si="19"/>
        <v>4.2562500000000001E-4</v>
      </c>
      <c r="G264" s="24">
        <f t="shared" si="20"/>
        <v>-4.5342116000486557E-2</v>
      </c>
      <c r="H264" s="21">
        <f t="shared" si="21"/>
        <v>5.5215457702731804E-3</v>
      </c>
      <c r="I264" s="17"/>
      <c r="J264" s="17">
        <v>2.0430000000000001</v>
      </c>
    </row>
    <row r="265" spans="1:10" x14ac:dyDescent="0.35">
      <c r="A265" s="16">
        <v>43317</v>
      </c>
      <c r="B265" s="17">
        <v>123.34</v>
      </c>
      <c r="C265" s="18">
        <v>2833.28</v>
      </c>
      <c r="D265" s="19">
        <f t="shared" si="18"/>
        <v>-5.7234985892784529E-3</v>
      </c>
      <c r="E265" s="19">
        <f t="shared" si="18"/>
        <v>-2.4891298607564449E-3</v>
      </c>
      <c r="F265" s="36">
        <f t="shared" si="19"/>
        <v>4.2604166666666664E-4</v>
      </c>
      <c r="G265" s="24">
        <f t="shared" si="20"/>
        <v>-6.1495402559451195E-3</v>
      </c>
      <c r="H265" s="21">
        <f t="shared" si="21"/>
        <v>-2.9151715274231115E-3</v>
      </c>
      <c r="I265" s="17"/>
      <c r="J265" s="17">
        <v>2.0449999999999999</v>
      </c>
    </row>
    <row r="266" spans="1:10" x14ac:dyDescent="0.35">
      <c r="A266" s="16">
        <v>43310</v>
      </c>
      <c r="B266" s="17">
        <v>124.05</v>
      </c>
      <c r="C266" s="18">
        <v>2840.35</v>
      </c>
      <c r="D266" s="19">
        <f t="shared" si="18"/>
        <v>-1.5241724220052433E-2</v>
      </c>
      <c r="E266" s="19">
        <f t="shared" si="18"/>
        <v>7.6379477937575935E-3</v>
      </c>
      <c r="F266" s="36">
        <f t="shared" si="19"/>
        <v>4.1812500000000004E-4</v>
      </c>
      <c r="G266" s="24">
        <f t="shared" si="20"/>
        <v>-1.5659849220052431E-2</v>
      </c>
      <c r="H266" s="21">
        <f t="shared" si="21"/>
        <v>7.2198227937575934E-3</v>
      </c>
      <c r="I266" s="17"/>
      <c r="J266" s="17">
        <v>2.0070000000000001</v>
      </c>
    </row>
    <row r="267" spans="1:10" x14ac:dyDescent="0.35">
      <c r="A267" s="16">
        <v>43303</v>
      </c>
      <c r="B267" s="17">
        <v>125.97</v>
      </c>
      <c r="C267" s="18">
        <v>2818.82</v>
      </c>
      <c r="D267" s="19">
        <f t="shared" si="18"/>
        <v>3.0260898012595128E-2</v>
      </c>
      <c r="E267" s="19">
        <f t="shared" si="18"/>
        <v>6.0638939550223814E-3</v>
      </c>
      <c r="F267" s="36">
        <f t="shared" si="19"/>
        <v>4.15E-4</v>
      </c>
      <c r="G267" s="24">
        <f t="shared" si="20"/>
        <v>2.9845898012595129E-2</v>
      </c>
      <c r="H267" s="21">
        <f t="shared" si="21"/>
        <v>5.6488939550223809E-3</v>
      </c>
      <c r="I267" s="17"/>
      <c r="J267" s="17">
        <v>1.992</v>
      </c>
    </row>
    <row r="268" spans="1:10" x14ac:dyDescent="0.35">
      <c r="A268" s="16">
        <v>43296</v>
      </c>
      <c r="B268" s="17">
        <v>122.27</v>
      </c>
      <c r="C268" s="18">
        <v>2801.83</v>
      </c>
      <c r="D268" s="19">
        <f t="shared" si="18"/>
        <v>-1.4269590454692116E-2</v>
      </c>
      <c r="E268" s="19">
        <f t="shared" si="18"/>
        <v>1.8562743859118491E-4</v>
      </c>
      <c r="F268" s="36">
        <f t="shared" si="19"/>
        <v>4.1229166666666671E-4</v>
      </c>
      <c r="G268" s="24">
        <f t="shared" si="20"/>
        <v>-1.4681882121358783E-2</v>
      </c>
      <c r="H268" s="21">
        <f t="shared" si="21"/>
        <v>-2.266642280754818E-4</v>
      </c>
      <c r="I268" s="17"/>
      <c r="J268" s="17">
        <v>1.9790000000000001</v>
      </c>
    </row>
    <row r="269" spans="1:10" x14ac:dyDescent="0.35">
      <c r="A269" s="16">
        <v>43289</v>
      </c>
      <c r="B269" s="17">
        <v>124.04</v>
      </c>
      <c r="C269" s="18">
        <v>2801.31</v>
      </c>
      <c r="D269" s="19">
        <f t="shared" si="18"/>
        <v>-8.0554212985339824E-4</v>
      </c>
      <c r="E269" s="19">
        <f t="shared" si="18"/>
        <v>1.5033589147118276E-2</v>
      </c>
      <c r="F269" s="36">
        <f t="shared" si="19"/>
        <v>4.1062500000000002E-4</v>
      </c>
      <c r="G269" s="24">
        <f t="shared" si="20"/>
        <v>-1.2161671298533982E-3</v>
      </c>
      <c r="H269" s="21">
        <f t="shared" si="21"/>
        <v>1.4622964147118276E-2</v>
      </c>
      <c r="I269" s="17"/>
      <c r="J269" s="17">
        <v>1.9710000000000001</v>
      </c>
    </row>
    <row r="270" spans="1:10" x14ac:dyDescent="0.35">
      <c r="A270" s="16">
        <v>43282</v>
      </c>
      <c r="B270" s="17">
        <v>124.14</v>
      </c>
      <c r="C270" s="18">
        <v>2759.82</v>
      </c>
      <c r="D270" s="19">
        <f t="shared" si="18"/>
        <v>-1.8112789685992281E-2</v>
      </c>
      <c r="E270" s="19">
        <f t="shared" si="18"/>
        <v>1.5248108241335823E-2</v>
      </c>
      <c r="F270" s="36">
        <f t="shared" si="19"/>
        <v>4.0645833333333332E-4</v>
      </c>
      <c r="G270" s="24">
        <f t="shared" si="20"/>
        <v>-1.8519248019325613E-2</v>
      </c>
      <c r="H270" s="21">
        <f t="shared" si="21"/>
        <v>1.4841649908002489E-2</v>
      </c>
      <c r="I270" s="17"/>
      <c r="J270" s="17">
        <v>1.9510000000000001</v>
      </c>
    </row>
    <row r="271" spans="1:10" x14ac:dyDescent="0.35">
      <c r="A271" s="16">
        <v>43275</v>
      </c>
      <c r="B271" s="17">
        <v>126.43</v>
      </c>
      <c r="C271" s="18">
        <v>2718.37</v>
      </c>
      <c r="D271" s="19">
        <f t="shared" si="18"/>
        <v>1.0631494804156816E-2</v>
      </c>
      <c r="E271" s="19">
        <f t="shared" si="18"/>
        <v>-1.3252845858984896E-2</v>
      </c>
      <c r="F271" s="36">
        <f t="shared" si="19"/>
        <v>3.9999999999999996E-4</v>
      </c>
      <c r="G271" s="24">
        <f t="shared" si="20"/>
        <v>1.0231494804156816E-2</v>
      </c>
      <c r="H271" s="21">
        <f t="shared" si="21"/>
        <v>-1.3652845858984896E-2</v>
      </c>
      <c r="I271" s="17"/>
      <c r="J271" s="17">
        <v>1.92</v>
      </c>
    </row>
    <row r="272" spans="1:10" x14ac:dyDescent="0.35">
      <c r="A272" s="16">
        <v>43268</v>
      </c>
      <c r="B272" s="17">
        <v>125.1</v>
      </c>
      <c r="C272" s="18">
        <v>2754.88</v>
      </c>
      <c r="D272" s="19">
        <f t="shared" si="18"/>
        <v>8.5456304417927953E-3</v>
      </c>
      <c r="E272" s="19">
        <f t="shared" si="18"/>
        <v>-8.9147593590581664E-3</v>
      </c>
      <c r="F272" s="36">
        <f t="shared" si="19"/>
        <v>3.9895833333333336E-4</v>
      </c>
      <c r="G272" s="24">
        <f t="shared" si="20"/>
        <v>8.1466721084594625E-3</v>
      </c>
      <c r="H272" s="21">
        <f t="shared" si="21"/>
        <v>-9.3137176923914992E-3</v>
      </c>
      <c r="I272" s="17"/>
      <c r="J272" s="17">
        <v>1.915</v>
      </c>
    </row>
    <row r="273" spans="1:10" x14ac:dyDescent="0.35">
      <c r="A273" s="16">
        <v>43261</v>
      </c>
      <c r="B273" s="17">
        <v>124.04</v>
      </c>
      <c r="C273" s="18">
        <v>2779.66</v>
      </c>
      <c r="D273" s="19">
        <f t="shared" si="18"/>
        <v>-1.8981335020563095E-2</v>
      </c>
      <c r="E273" s="19">
        <f t="shared" si="18"/>
        <v>2.2669780462947209E-4</v>
      </c>
      <c r="F273" s="36">
        <f t="shared" si="19"/>
        <v>4.0270833333333331E-4</v>
      </c>
      <c r="G273" s="24">
        <f t="shared" si="20"/>
        <v>-1.938404335389643E-2</v>
      </c>
      <c r="H273" s="21">
        <f t="shared" si="21"/>
        <v>-1.7601052870386123E-4</v>
      </c>
      <c r="I273" s="17"/>
      <c r="J273" s="17">
        <v>1.9330000000000001</v>
      </c>
    </row>
    <row r="274" spans="1:10" x14ac:dyDescent="0.35">
      <c r="A274" s="16">
        <v>43254</v>
      </c>
      <c r="B274" s="17">
        <v>126.44</v>
      </c>
      <c r="C274" s="18">
        <v>2779.03</v>
      </c>
      <c r="D274" s="19">
        <f t="shared" si="18"/>
        <v>2.0912394025030201E-2</v>
      </c>
      <c r="E274" s="19">
        <f t="shared" si="18"/>
        <v>1.6239916332068116E-2</v>
      </c>
      <c r="F274" s="36">
        <f t="shared" si="19"/>
        <v>4.0104166666666668E-4</v>
      </c>
      <c r="G274" s="24">
        <f t="shared" si="20"/>
        <v>2.0511352358363533E-2</v>
      </c>
      <c r="H274" s="21">
        <f t="shared" si="21"/>
        <v>1.5838874665401449E-2</v>
      </c>
      <c r="I274" s="43"/>
      <c r="J274" s="17">
        <v>1.925</v>
      </c>
    </row>
    <row r="275" spans="1:10" x14ac:dyDescent="0.35">
      <c r="A275" s="16">
        <v>43247</v>
      </c>
      <c r="B275" s="17">
        <v>123.85</v>
      </c>
      <c r="C275" s="18">
        <v>2734.62</v>
      </c>
      <c r="D275" s="19">
        <f t="shared" si="18"/>
        <v>1.3585399787216623E-2</v>
      </c>
      <c r="E275" s="19">
        <f t="shared" si="18"/>
        <v>4.883641454729748E-3</v>
      </c>
      <c r="F275" s="36">
        <f t="shared" si="19"/>
        <v>3.9791666666666664E-4</v>
      </c>
      <c r="G275" s="24">
        <f t="shared" si="20"/>
        <v>1.3187483120549957E-2</v>
      </c>
      <c r="H275" s="21">
        <f t="shared" si="21"/>
        <v>4.4857247880630818E-3</v>
      </c>
      <c r="I275" s="17"/>
      <c r="J275" s="17">
        <v>1.91</v>
      </c>
    </row>
    <row r="276" spans="1:10" x14ac:dyDescent="0.35">
      <c r="A276" s="16">
        <v>43240</v>
      </c>
      <c r="B276" s="17">
        <v>122.19</v>
      </c>
      <c r="C276" s="18">
        <v>2721.33</v>
      </c>
      <c r="D276" s="19">
        <f t="shared" si="18"/>
        <v>-4.43453777569216E-2</v>
      </c>
      <c r="E276" s="19">
        <f t="shared" si="18"/>
        <v>3.0814937135317244E-3</v>
      </c>
      <c r="F276" s="36">
        <f t="shared" si="19"/>
        <v>3.9520833333333335E-4</v>
      </c>
      <c r="G276" s="24">
        <f t="shared" si="20"/>
        <v>-4.4740586090254934E-2</v>
      </c>
      <c r="H276" s="21">
        <f t="shared" si="21"/>
        <v>2.6862853801983911E-3</v>
      </c>
      <c r="I276" s="17"/>
      <c r="J276" s="17">
        <v>1.897</v>
      </c>
    </row>
    <row r="277" spans="1:10" x14ac:dyDescent="0.35">
      <c r="A277" s="16">
        <v>43233</v>
      </c>
      <c r="B277" s="17">
        <v>127.86</v>
      </c>
      <c r="C277" s="18">
        <v>2712.97</v>
      </c>
      <c r="D277" s="19">
        <f t="shared" si="18"/>
        <v>-1.5249537892791154E-2</v>
      </c>
      <c r="E277" s="19">
        <f t="shared" si="18"/>
        <v>-5.4074465121053406E-3</v>
      </c>
      <c r="F277" s="36">
        <f t="shared" si="19"/>
        <v>3.9562499999999998E-4</v>
      </c>
      <c r="G277" s="24">
        <f t="shared" si="20"/>
        <v>-1.5645162892791154E-2</v>
      </c>
      <c r="H277" s="21">
        <f t="shared" si="21"/>
        <v>-5.8030715121053407E-3</v>
      </c>
      <c r="I277" s="17"/>
      <c r="J277" s="17">
        <v>1.899</v>
      </c>
    </row>
    <row r="278" spans="1:10" x14ac:dyDescent="0.35">
      <c r="A278" s="16">
        <v>43226</v>
      </c>
      <c r="B278" s="17">
        <v>129.84</v>
      </c>
      <c r="C278" s="18">
        <v>2727.72</v>
      </c>
      <c r="D278" s="19">
        <f t="shared" si="18"/>
        <v>3.4334422050505964E-2</v>
      </c>
      <c r="E278" s="19">
        <f t="shared" si="18"/>
        <v>2.4141892754428351E-2</v>
      </c>
      <c r="F278" s="36">
        <f t="shared" si="19"/>
        <v>3.9687500000000004E-4</v>
      </c>
      <c r="G278" s="24">
        <f t="shared" si="20"/>
        <v>3.3937547050505966E-2</v>
      </c>
      <c r="H278" s="21">
        <f t="shared" si="21"/>
        <v>2.374501775442835E-2</v>
      </c>
      <c r="I278" s="17"/>
      <c r="J278" s="17">
        <v>1.905</v>
      </c>
    </row>
    <row r="279" spans="1:10" x14ac:dyDescent="0.35">
      <c r="A279" s="16">
        <v>43219</v>
      </c>
      <c r="B279" s="17">
        <v>125.53</v>
      </c>
      <c r="C279" s="18">
        <v>2663.42</v>
      </c>
      <c r="D279" s="19">
        <f t="shared" si="18"/>
        <v>-8.6084346864634398E-3</v>
      </c>
      <c r="E279" s="19">
        <f t="shared" si="18"/>
        <v>-2.4307935473479869E-3</v>
      </c>
      <c r="F279" s="36">
        <f t="shared" si="19"/>
        <v>3.8250000000000003E-4</v>
      </c>
      <c r="G279" s="24">
        <f t="shared" si="20"/>
        <v>-8.9909346864634407E-3</v>
      </c>
      <c r="H279" s="21">
        <f t="shared" si="21"/>
        <v>-2.8132935473479869E-3</v>
      </c>
      <c r="I279" s="43"/>
      <c r="J279" s="17">
        <v>1.8360000000000001</v>
      </c>
    </row>
    <row r="280" spans="1:10" x14ac:dyDescent="0.35">
      <c r="A280" s="16">
        <v>43212</v>
      </c>
      <c r="B280" s="17">
        <v>126.62</v>
      </c>
      <c r="C280" s="18">
        <v>2669.91</v>
      </c>
      <c r="D280" s="19">
        <f t="shared" si="18"/>
        <v>3.5238328836562749E-2</v>
      </c>
      <c r="E280" s="19">
        <f t="shared" si="18"/>
        <v>-8.6137805508368359E-5</v>
      </c>
      <c r="F280" s="36">
        <f t="shared" si="19"/>
        <v>3.7770833333333336E-4</v>
      </c>
      <c r="G280" s="24">
        <f t="shared" si="20"/>
        <v>3.4860620503229418E-2</v>
      </c>
      <c r="H280" s="21">
        <f t="shared" si="21"/>
        <v>-4.6384613884170172E-4</v>
      </c>
      <c r="I280" s="17"/>
      <c r="J280" s="17">
        <v>1.8129999999999999</v>
      </c>
    </row>
    <row r="281" spans="1:10" x14ac:dyDescent="0.35">
      <c r="A281" s="16">
        <v>43205</v>
      </c>
      <c r="B281" s="17">
        <v>122.31</v>
      </c>
      <c r="C281" s="18">
        <v>2670.14</v>
      </c>
      <c r="D281" s="19">
        <f t="shared" si="18"/>
        <v>1.9929953302201486E-2</v>
      </c>
      <c r="E281" s="19">
        <f t="shared" si="18"/>
        <v>5.2102548657906311E-3</v>
      </c>
      <c r="F281" s="36">
        <f t="shared" si="19"/>
        <v>3.764583333333333E-4</v>
      </c>
      <c r="G281" s="24">
        <f t="shared" si="20"/>
        <v>1.9553494968868153E-2</v>
      </c>
      <c r="H281" s="21">
        <f t="shared" si="21"/>
        <v>4.8337965324572974E-3</v>
      </c>
      <c r="I281" s="17"/>
      <c r="J281" s="17">
        <v>1.8069999999999999</v>
      </c>
    </row>
    <row r="282" spans="1:10" x14ac:dyDescent="0.35">
      <c r="A282" s="16">
        <v>43198</v>
      </c>
      <c r="B282" s="17">
        <v>119.92</v>
      </c>
      <c r="C282" s="18">
        <v>2656.3</v>
      </c>
      <c r="D282" s="19">
        <f t="shared" si="18"/>
        <v>4.4963401882188947E-2</v>
      </c>
      <c r="E282" s="19">
        <f t="shared" si="18"/>
        <v>1.9900402001175044E-2</v>
      </c>
      <c r="F282" s="36">
        <f t="shared" si="19"/>
        <v>3.6645833333333327E-4</v>
      </c>
      <c r="G282" s="24">
        <f t="shared" si="20"/>
        <v>4.4596943548855614E-2</v>
      </c>
      <c r="H282" s="21">
        <f t="shared" si="21"/>
        <v>1.9533943667841711E-2</v>
      </c>
      <c r="I282" s="17"/>
      <c r="J282" s="17">
        <v>1.7589999999999999</v>
      </c>
    </row>
    <row r="283" spans="1:10" x14ac:dyDescent="0.35">
      <c r="A283" s="16">
        <v>43191</v>
      </c>
      <c r="B283" s="17">
        <v>114.76</v>
      </c>
      <c r="C283" s="18">
        <v>2604.4699999999998</v>
      </c>
      <c r="D283" s="19">
        <f t="shared" si="18"/>
        <v>6.3135741844966287E-3</v>
      </c>
      <c r="E283" s="19">
        <f t="shared" si="18"/>
        <v>-1.3783336551969616E-2</v>
      </c>
      <c r="F283" s="36">
        <f t="shared" si="19"/>
        <v>3.5833333333333333E-4</v>
      </c>
      <c r="G283" s="24">
        <f t="shared" si="20"/>
        <v>5.9552408511632949E-3</v>
      </c>
      <c r="H283" s="21">
        <f t="shared" si="21"/>
        <v>-1.414166988530295E-2</v>
      </c>
      <c r="I283" s="17"/>
      <c r="J283" s="17">
        <v>1.72</v>
      </c>
    </row>
    <row r="284" spans="1:10" x14ac:dyDescent="0.35">
      <c r="A284" s="16">
        <v>43184</v>
      </c>
      <c r="B284" s="17">
        <v>114.04</v>
      </c>
      <c r="C284" s="18">
        <v>2640.87</v>
      </c>
      <c r="D284" s="19">
        <f t="shared" si="18"/>
        <v>9.382191538325424E-3</v>
      </c>
      <c r="E284" s="19">
        <f t="shared" si="18"/>
        <v>2.0326396884393194E-2</v>
      </c>
      <c r="F284" s="36">
        <f t="shared" si="19"/>
        <v>3.5729166666666673E-4</v>
      </c>
      <c r="G284" s="24">
        <f t="shared" si="20"/>
        <v>9.0248998716587567E-3</v>
      </c>
      <c r="H284" s="21">
        <f t="shared" si="21"/>
        <v>1.9969105217726529E-2</v>
      </c>
      <c r="I284" s="17"/>
      <c r="J284" s="17">
        <v>1.7150000000000001</v>
      </c>
    </row>
    <row r="285" spans="1:10" x14ac:dyDescent="0.35">
      <c r="A285" s="16">
        <v>43177</v>
      </c>
      <c r="B285" s="17">
        <v>112.98</v>
      </c>
      <c r="C285" s="18">
        <v>2588.2600000000002</v>
      </c>
      <c r="D285" s="19">
        <f t="shared" si="18"/>
        <v>-2.0970537261698508E-2</v>
      </c>
      <c r="E285" s="19">
        <f t="shared" si="18"/>
        <v>-5.9501964019026077E-2</v>
      </c>
      <c r="F285" s="36">
        <f t="shared" si="19"/>
        <v>3.6000000000000002E-4</v>
      </c>
      <c r="G285" s="24">
        <f t="shared" si="20"/>
        <v>-2.1330537261698507E-2</v>
      </c>
      <c r="H285" s="21">
        <f t="shared" si="21"/>
        <v>-5.9861964019026076E-2</v>
      </c>
      <c r="I285" s="17"/>
      <c r="J285" s="17">
        <v>1.728</v>
      </c>
    </row>
    <row r="286" spans="1:10" x14ac:dyDescent="0.35">
      <c r="A286" s="16">
        <v>43170</v>
      </c>
      <c r="B286" s="17">
        <v>115.4</v>
      </c>
      <c r="C286" s="18">
        <v>2752.01</v>
      </c>
      <c r="D286" s="19">
        <f t="shared" si="18"/>
        <v>-1.5526360689302132E-2</v>
      </c>
      <c r="E286" s="19">
        <f t="shared" si="18"/>
        <v>-1.2402344100453266E-2</v>
      </c>
      <c r="F286" s="36">
        <f t="shared" si="19"/>
        <v>3.7062500000000002E-4</v>
      </c>
      <c r="G286" s="24">
        <f t="shared" si="20"/>
        <v>-1.5896985689302132E-2</v>
      </c>
      <c r="H286" s="21">
        <f t="shared" si="21"/>
        <v>-1.2772969100453266E-2</v>
      </c>
      <c r="I286" s="17"/>
      <c r="J286" s="17">
        <v>1.7789999999999999</v>
      </c>
    </row>
    <row r="287" spans="1:10" x14ac:dyDescent="0.35">
      <c r="A287" s="16">
        <v>43163</v>
      </c>
      <c r="B287" s="17">
        <v>117.22</v>
      </c>
      <c r="C287" s="18">
        <v>2786.57</v>
      </c>
      <c r="D287" s="19">
        <f t="shared" si="18"/>
        <v>4.9982085274095311E-2</v>
      </c>
      <c r="E287" s="19">
        <f t="shared" si="18"/>
        <v>3.5418485833720537E-2</v>
      </c>
      <c r="F287" s="36">
        <f t="shared" si="19"/>
        <v>3.4895833333333334E-4</v>
      </c>
      <c r="G287" s="24">
        <f t="shared" si="20"/>
        <v>4.9633126940761975E-2</v>
      </c>
      <c r="H287" s="21">
        <f t="shared" si="21"/>
        <v>3.50695275003872E-2</v>
      </c>
      <c r="I287" s="17"/>
      <c r="J287" s="17">
        <v>1.675</v>
      </c>
    </row>
    <row r="288" spans="1:10" x14ac:dyDescent="0.35">
      <c r="A288" s="16">
        <v>43156</v>
      </c>
      <c r="B288" s="17">
        <v>111.64</v>
      </c>
      <c r="C288" s="18">
        <v>2691.25</v>
      </c>
      <c r="D288" s="19">
        <f t="shared" si="18"/>
        <v>-8.4376942890133089E-3</v>
      </c>
      <c r="E288" s="19">
        <f t="shared" si="18"/>
        <v>-2.0401849088195756E-2</v>
      </c>
      <c r="F288" s="36">
        <f t="shared" si="19"/>
        <v>3.4249999999999998E-4</v>
      </c>
      <c r="G288" s="24">
        <f t="shared" si="20"/>
        <v>-8.7801942890133097E-3</v>
      </c>
      <c r="H288" s="21">
        <f t="shared" si="21"/>
        <v>-2.0744349088195755E-2</v>
      </c>
      <c r="I288" s="17"/>
      <c r="J288" s="17">
        <v>1.6439999999999999</v>
      </c>
    </row>
    <row r="289" spans="1:10" x14ac:dyDescent="0.35">
      <c r="A289" s="16">
        <v>43149</v>
      </c>
      <c r="B289" s="17">
        <v>112.59</v>
      </c>
      <c r="C289" s="18">
        <v>2747.3</v>
      </c>
      <c r="D289" s="19">
        <f t="shared" si="18"/>
        <v>4.0128410914928025E-3</v>
      </c>
      <c r="E289" s="19">
        <f t="shared" si="18"/>
        <v>5.5193212845232598E-3</v>
      </c>
      <c r="F289" s="36">
        <f t="shared" si="19"/>
        <v>3.4249999999999998E-4</v>
      </c>
      <c r="G289" s="24">
        <f t="shared" si="20"/>
        <v>3.6703410914928026E-3</v>
      </c>
      <c r="H289" s="21">
        <f t="shared" si="21"/>
        <v>5.1768212845232598E-3</v>
      </c>
      <c r="I289" s="17"/>
      <c r="J289" s="17">
        <v>1.6439999999999999</v>
      </c>
    </row>
    <row r="290" spans="1:10" x14ac:dyDescent="0.35">
      <c r="A290" s="16">
        <v>43142</v>
      </c>
      <c r="B290" s="17">
        <v>112.14</v>
      </c>
      <c r="C290" s="18">
        <v>2732.22</v>
      </c>
      <c r="D290" s="19">
        <f t="shared" si="18"/>
        <v>-1.1982378854625497E-2</v>
      </c>
      <c r="E290" s="19">
        <f t="shared" si="18"/>
        <v>4.3011204214464138E-2</v>
      </c>
      <c r="F290" s="36">
        <f t="shared" si="19"/>
        <v>3.3500000000000001E-4</v>
      </c>
      <c r="G290" s="24">
        <f t="shared" si="20"/>
        <v>-1.2317378854625497E-2</v>
      </c>
      <c r="H290" s="21">
        <f t="shared" si="21"/>
        <v>4.2676204214464136E-2</v>
      </c>
      <c r="I290" s="17"/>
      <c r="J290" s="17">
        <v>1.6080000000000001</v>
      </c>
    </row>
    <row r="291" spans="1:10" x14ac:dyDescent="0.35">
      <c r="A291" s="16">
        <v>43135</v>
      </c>
      <c r="B291" s="17">
        <v>113.5</v>
      </c>
      <c r="C291" s="18">
        <v>2619.5500000000002</v>
      </c>
      <c r="D291" s="19">
        <f t="shared" si="18"/>
        <v>-4.2840276606510352E-2</v>
      </c>
      <c r="E291" s="19">
        <f t="shared" si="18"/>
        <v>-5.161958343741968E-2</v>
      </c>
      <c r="F291" s="36">
        <f t="shared" si="19"/>
        <v>3.2541666666666667E-4</v>
      </c>
      <c r="G291" s="24">
        <f t="shared" si="20"/>
        <v>-4.3165693273177021E-2</v>
      </c>
      <c r="H291" s="21">
        <f t="shared" si="21"/>
        <v>-5.1945000104086349E-2</v>
      </c>
      <c r="I291" s="17"/>
      <c r="J291" s="17">
        <v>1.5620000000000001</v>
      </c>
    </row>
    <row r="292" spans="1:10" x14ac:dyDescent="0.35">
      <c r="A292" s="16">
        <v>43128</v>
      </c>
      <c r="B292" s="17">
        <v>118.58</v>
      </c>
      <c r="C292" s="18">
        <v>2762.13</v>
      </c>
      <c r="D292" s="19">
        <f t="shared" si="18"/>
        <v>-9.6120131107553908E-2</v>
      </c>
      <c r="E292" s="19">
        <f t="shared" si="18"/>
        <v>-3.8546819034623869E-2</v>
      </c>
      <c r="F292" s="36">
        <f t="shared" si="19"/>
        <v>3.0958333333333331E-4</v>
      </c>
      <c r="G292" s="24">
        <f t="shared" si="20"/>
        <v>-9.6429714440887243E-2</v>
      </c>
      <c r="H292" s="21">
        <f t="shared" si="21"/>
        <v>-3.8856402367957205E-2</v>
      </c>
      <c r="I292" s="17"/>
      <c r="J292" s="17">
        <v>1.486</v>
      </c>
    </row>
    <row r="293" spans="1:10" x14ac:dyDescent="0.35">
      <c r="A293" s="16">
        <v>43121</v>
      </c>
      <c r="B293" s="17">
        <v>131.19</v>
      </c>
      <c r="C293" s="18">
        <v>2872.87</v>
      </c>
      <c r="D293" s="19">
        <f t="shared" si="18"/>
        <v>-8.3777608530088976E-4</v>
      </c>
      <c r="E293" s="19">
        <f t="shared" si="18"/>
        <v>2.2264526918834182E-2</v>
      </c>
      <c r="F293" s="36">
        <f t="shared" si="19"/>
        <v>2.9625000000000002E-4</v>
      </c>
      <c r="G293" s="24">
        <f t="shared" si="20"/>
        <v>-1.1340260853008898E-3</v>
      </c>
      <c r="H293" s="21">
        <f t="shared" si="21"/>
        <v>2.1968276918834181E-2</v>
      </c>
      <c r="I293" s="17"/>
      <c r="J293" s="17">
        <v>1.4219999999999999</v>
      </c>
    </row>
    <row r="294" spans="1:10" x14ac:dyDescent="0.35">
      <c r="A294" s="16">
        <v>43114</v>
      </c>
      <c r="B294" s="17">
        <v>131.30000000000001</v>
      </c>
      <c r="C294" s="18">
        <v>2810.3</v>
      </c>
      <c r="D294" s="19">
        <f t="shared" si="18"/>
        <v>-1.7215568862275377E-2</v>
      </c>
      <c r="E294" s="19">
        <f t="shared" si="18"/>
        <v>8.6352934420581562E-3</v>
      </c>
      <c r="F294" s="36">
        <f t="shared" si="19"/>
        <v>2.9874999999999997E-4</v>
      </c>
      <c r="G294" s="24">
        <f t="shared" si="20"/>
        <v>-1.7514318862275377E-2</v>
      </c>
      <c r="H294" s="21">
        <f t="shared" si="21"/>
        <v>8.3365434420581558E-3</v>
      </c>
      <c r="I294" s="17"/>
      <c r="J294" s="17">
        <v>1.4339999999999999</v>
      </c>
    </row>
    <row r="295" spans="1:10" x14ac:dyDescent="0.35">
      <c r="A295" s="16">
        <v>43107</v>
      </c>
      <c r="B295" s="17">
        <v>133.6</v>
      </c>
      <c r="C295" s="18">
        <v>2786.24</v>
      </c>
      <c r="D295" s="19">
        <f t="shared" si="18"/>
        <v>4.4566067240031204E-2</v>
      </c>
      <c r="E295" s="19">
        <f t="shared" si="18"/>
        <v>1.5708218653737394E-2</v>
      </c>
      <c r="F295" s="36">
        <f t="shared" si="19"/>
        <v>3.0104166666666669E-4</v>
      </c>
      <c r="G295" s="24">
        <f t="shared" si="20"/>
        <v>4.4265025573364536E-2</v>
      </c>
      <c r="H295" s="21">
        <f t="shared" si="21"/>
        <v>1.5407176987070727E-2</v>
      </c>
      <c r="I295" s="17"/>
      <c r="J295" s="17">
        <v>1.4450000000000001</v>
      </c>
    </row>
    <row r="296" spans="1:10" x14ac:dyDescent="0.35">
      <c r="A296" s="16">
        <v>43100</v>
      </c>
      <c r="B296" s="17">
        <v>127.9</v>
      </c>
      <c r="C296" s="18">
        <v>2743.15</v>
      </c>
      <c r="D296" s="19">
        <f t="shared" si="18"/>
        <v>2.1647096413451639E-2</v>
      </c>
      <c r="E296" s="19">
        <f t="shared" si="18"/>
        <v>2.6009777043024318E-2</v>
      </c>
      <c r="F296" s="36">
        <f t="shared" si="19"/>
        <v>2.9249999999999995E-4</v>
      </c>
      <c r="G296" s="24">
        <f t="shared" si="20"/>
        <v>2.1354596413451638E-2</v>
      </c>
      <c r="H296" s="21">
        <f t="shared" si="21"/>
        <v>2.5717277043024317E-2</v>
      </c>
      <c r="I296" s="17"/>
      <c r="J296" s="17">
        <v>1.4039999999999999</v>
      </c>
    </row>
    <row r="297" spans="1:10" x14ac:dyDescent="0.35">
      <c r="A297" s="16">
        <v>43093</v>
      </c>
      <c r="B297" s="17">
        <v>125.19</v>
      </c>
      <c r="C297" s="18">
        <v>2673.61</v>
      </c>
      <c r="D297" s="19">
        <f t="shared" si="18"/>
        <v>1.6802688430148649E-3</v>
      </c>
      <c r="E297" s="19">
        <f t="shared" si="18"/>
        <v>-3.6260779476324778E-3</v>
      </c>
      <c r="F297" s="36">
        <f t="shared" si="19"/>
        <v>2.8979166666666666E-4</v>
      </c>
      <c r="G297" s="24">
        <f t="shared" si="20"/>
        <v>1.3904771763481982E-3</v>
      </c>
      <c r="H297" s="21">
        <f t="shared" si="21"/>
        <v>-3.9158696142991443E-3</v>
      </c>
      <c r="I297" s="17"/>
      <c r="J297" s="17">
        <v>1.391</v>
      </c>
    </row>
    <row r="298" spans="1:10" x14ac:dyDescent="0.35">
      <c r="A298" s="16">
        <v>43086</v>
      </c>
      <c r="B298" s="17">
        <v>124.98</v>
      </c>
      <c r="C298" s="18">
        <v>2683.34</v>
      </c>
      <c r="D298" s="19">
        <f t="shared" si="18"/>
        <v>4.3848659483838537E-2</v>
      </c>
      <c r="E298" s="19">
        <f t="shared" si="18"/>
        <v>2.8141011506797042E-3</v>
      </c>
      <c r="F298" s="36">
        <f t="shared" si="19"/>
        <v>2.78125E-4</v>
      </c>
      <c r="G298" s="24">
        <f t="shared" si="20"/>
        <v>4.357053448383854E-2</v>
      </c>
      <c r="H298" s="21">
        <f t="shared" si="21"/>
        <v>2.5359761506797041E-3</v>
      </c>
      <c r="I298" s="17"/>
      <c r="J298" s="17">
        <v>1.335</v>
      </c>
    </row>
    <row r="299" spans="1:10" x14ac:dyDescent="0.35">
      <c r="A299" s="16">
        <v>43079</v>
      </c>
      <c r="B299" s="17">
        <v>119.73</v>
      </c>
      <c r="C299" s="18">
        <v>2675.81</v>
      </c>
      <c r="D299" s="19">
        <f t="shared" si="18"/>
        <v>-1.5843895930620633E-3</v>
      </c>
      <c r="E299" s="19">
        <f t="shared" si="18"/>
        <v>9.1683952479728603E-3</v>
      </c>
      <c r="F299" s="36">
        <f t="shared" si="19"/>
        <v>2.7437499999999999E-4</v>
      </c>
      <c r="G299" s="24">
        <f t="shared" si="20"/>
        <v>-1.8587645930620632E-3</v>
      </c>
      <c r="H299" s="21">
        <f t="shared" si="21"/>
        <v>8.89402024797286E-3</v>
      </c>
      <c r="I299" s="17"/>
      <c r="J299" s="17">
        <v>1.3169999999999999</v>
      </c>
    </row>
    <row r="300" spans="1:10" x14ac:dyDescent="0.35">
      <c r="A300" s="16">
        <v>43072</v>
      </c>
      <c r="B300" s="17">
        <v>119.92</v>
      </c>
      <c r="C300" s="18">
        <v>2651.5</v>
      </c>
      <c r="D300" s="19">
        <f t="shared" si="18"/>
        <v>3.4306752573005639E-3</v>
      </c>
      <c r="E300" s="19">
        <f t="shared" si="18"/>
        <v>3.512198075860562E-3</v>
      </c>
      <c r="F300" s="36">
        <f t="shared" si="19"/>
        <v>2.675E-4</v>
      </c>
      <c r="G300" s="24">
        <f t="shared" si="20"/>
        <v>3.1631752573005639E-3</v>
      </c>
      <c r="H300" s="21">
        <f t="shared" si="21"/>
        <v>3.244698075860562E-3</v>
      </c>
      <c r="I300" s="17"/>
      <c r="J300" s="17">
        <v>1.284</v>
      </c>
    </row>
    <row r="301" spans="1:10" x14ac:dyDescent="0.35">
      <c r="A301" s="16">
        <v>43065</v>
      </c>
      <c r="B301" s="17">
        <v>119.51</v>
      </c>
      <c r="C301" s="18">
        <v>2642.22</v>
      </c>
      <c r="D301" s="19">
        <f t="shared" si="18"/>
        <v>2.5748862758561586E-2</v>
      </c>
      <c r="E301" s="19">
        <f t="shared" si="18"/>
        <v>1.529345762790002E-2</v>
      </c>
      <c r="F301" s="36">
        <f t="shared" si="19"/>
        <v>2.6374999999999999E-4</v>
      </c>
      <c r="G301" s="24">
        <f t="shared" si="20"/>
        <v>2.5485112758561586E-2</v>
      </c>
      <c r="H301" s="21">
        <f t="shared" si="21"/>
        <v>1.502970762790002E-2</v>
      </c>
      <c r="I301" s="17"/>
      <c r="J301" s="17">
        <v>1.266</v>
      </c>
    </row>
    <row r="302" spans="1:10" x14ac:dyDescent="0.35">
      <c r="A302" s="16">
        <v>43058</v>
      </c>
      <c r="B302" s="17">
        <v>116.51</v>
      </c>
      <c r="C302" s="18">
        <v>2602.42</v>
      </c>
      <c r="D302" s="19">
        <f t="shared" si="18"/>
        <v>1.5691744398919072E-2</v>
      </c>
      <c r="E302" s="19">
        <f t="shared" si="18"/>
        <v>9.1397328266475952E-3</v>
      </c>
      <c r="F302" s="36">
        <f t="shared" si="19"/>
        <v>2.6479166666666665E-4</v>
      </c>
      <c r="G302" s="24">
        <f t="shared" si="20"/>
        <v>1.5426952732252405E-2</v>
      </c>
      <c r="H302" s="21">
        <f t="shared" si="21"/>
        <v>8.8749411599809286E-3</v>
      </c>
      <c r="I302" s="17"/>
      <c r="J302" s="17">
        <v>1.2709999999999999</v>
      </c>
    </row>
    <row r="303" spans="1:10" x14ac:dyDescent="0.35">
      <c r="A303" s="16">
        <v>43051</v>
      </c>
      <c r="B303" s="17">
        <v>114.71</v>
      </c>
      <c r="C303" s="18">
        <v>2578.85</v>
      </c>
      <c r="D303" s="19">
        <f t="shared" si="18"/>
        <v>-2.1078682369005008E-2</v>
      </c>
      <c r="E303" s="19">
        <f t="shared" si="18"/>
        <v>-1.3360182782791163E-3</v>
      </c>
      <c r="F303" s="36">
        <f t="shared" si="19"/>
        <v>2.6479166666666665E-4</v>
      </c>
      <c r="G303" s="24">
        <f t="shared" si="20"/>
        <v>-2.1343474035671675E-2</v>
      </c>
      <c r="H303" s="21">
        <f t="shared" si="21"/>
        <v>-1.600809944945783E-3</v>
      </c>
      <c r="I303" s="17"/>
      <c r="J303" s="17">
        <v>1.2709999999999999</v>
      </c>
    </row>
    <row r="304" spans="1:10" x14ac:dyDescent="0.35">
      <c r="A304" s="16">
        <v>43044</v>
      </c>
      <c r="B304" s="17">
        <v>117.18</v>
      </c>
      <c r="C304" s="18">
        <v>2582.3000000000002</v>
      </c>
      <c r="D304" s="19">
        <f t="shared" si="18"/>
        <v>1.9045134359509719E-2</v>
      </c>
      <c r="E304" s="19">
        <f t="shared" si="18"/>
        <v>-2.1407815011746933E-3</v>
      </c>
      <c r="F304" s="36">
        <f t="shared" si="19"/>
        <v>2.5625000000000002E-4</v>
      </c>
      <c r="G304" s="24">
        <f t="shared" si="20"/>
        <v>1.8788884359509719E-2</v>
      </c>
      <c r="H304" s="21">
        <f t="shared" si="21"/>
        <v>-2.3970315011746933E-3</v>
      </c>
      <c r="I304" s="17"/>
      <c r="J304" s="17">
        <v>1.23</v>
      </c>
    </row>
    <row r="305" spans="1:10" x14ac:dyDescent="0.35">
      <c r="A305" s="16">
        <v>43037</v>
      </c>
      <c r="B305" s="17">
        <v>114.99</v>
      </c>
      <c r="C305" s="18">
        <v>2587.84</v>
      </c>
      <c r="D305" s="19">
        <f t="shared" si="18"/>
        <v>1.2770829663554695E-2</v>
      </c>
      <c r="E305" s="19">
        <f t="shared" si="18"/>
        <v>2.6229431979760687E-3</v>
      </c>
      <c r="F305" s="36">
        <f t="shared" si="19"/>
        <v>2.4520833333333334E-4</v>
      </c>
      <c r="G305" s="24">
        <f t="shared" si="20"/>
        <v>1.2525621330221361E-2</v>
      </c>
      <c r="H305" s="21">
        <f t="shared" si="21"/>
        <v>2.3777348646427353E-3</v>
      </c>
      <c r="I305" s="17"/>
      <c r="J305" s="17">
        <v>1.177</v>
      </c>
    </row>
    <row r="306" spans="1:10" x14ac:dyDescent="0.35">
      <c r="A306" s="16">
        <v>43030</v>
      </c>
      <c r="B306" s="17">
        <v>113.54</v>
      </c>
      <c r="C306" s="18">
        <v>2581.0700000000002</v>
      </c>
      <c r="D306" s="19">
        <f t="shared" si="18"/>
        <v>-4.2987188132164511E-2</v>
      </c>
      <c r="E306" s="19">
        <f t="shared" si="18"/>
        <v>2.2755425771101567E-3</v>
      </c>
      <c r="F306" s="36">
        <f t="shared" si="19"/>
        <v>2.2916666666666669E-4</v>
      </c>
      <c r="G306" s="24">
        <f t="shared" si="20"/>
        <v>-4.321635479883118E-2</v>
      </c>
      <c r="H306" s="21">
        <f t="shared" si="21"/>
        <v>2.0463759104434901E-3</v>
      </c>
      <c r="I306" s="17"/>
      <c r="J306" s="17">
        <v>1.1000000000000001</v>
      </c>
    </row>
    <row r="307" spans="1:10" x14ac:dyDescent="0.35">
      <c r="A307" s="16">
        <v>43023</v>
      </c>
      <c r="B307" s="17">
        <v>118.64</v>
      </c>
      <c r="C307" s="18">
        <v>2575.21</v>
      </c>
      <c r="D307" s="19">
        <f t="shared" si="18"/>
        <v>-4.3638804968110234E-3</v>
      </c>
      <c r="E307" s="19">
        <f t="shared" si="18"/>
        <v>8.632405989417169E-3</v>
      </c>
      <c r="F307" s="36">
        <f t="shared" si="19"/>
        <v>2.2979166666666666E-4</v>
      </c>
      <c r="G307" s="24">
        <f t="shared" si="20"/>
        <v>-4.5936721634776898E-3</v>
      </c>
      <c r="H307" s="21">
        <f t="shared" si="21"/>
        <v>8.4026143227505026E-3</v>
      </c>
      <c r="I307" s="17"/>
      <c r="J307" s="17">
        <v>1.103</v>
      </c>
    </row>
    <row r="308" spans="1:10" x14ac:dyDescent="0.35">
      <c r="A308" s="16">
        <v>43016</v>
      </c>
      <c r="B308" s="17">
        <v>119.16</v>
      </c>
      <c r="C308" s="18">
        <v>2553.17</v>
      </c>
      <c r="D308" s="19">
        <f t="shared" si="18"/>
        <v>1.820046142014875E-2</v>
      </c>
      <c r="E308" s="19">
        <f t="shared" si="18"/>
        <v>1.5062781201335973E-3</v>
      </c>
      <c r="F308" s="36">
        <f t="shared" si="19"/>
        <v>2.2437499999999999E-4</v>
      </c>
      <c r="G308" s="24">
        <f t="shared" si="20"/>
        <v>1.7976086420148751E-2</v>
      </c>
      <c r="H308" s="21">
        <f t="shared" si="21"/>
        <v>1.2819031201335973E-3</v>
      </c>
      <c r="I308" s="17"/>
      <c r="J308" s="17">
        <v>1.077</v>
      </c>
    </row>
    <row r="309" spans="1:10" x14ac:dyDescent="0.35">
      <c r="A309" s="16">
        <v>43009</v>
      </c>
      <c r="B309" s="17">
        <v>117.03</v>
      </c>
      <c r="C309" s="18">
        <v>2549.33</v>
      </c>
      <c r="D309" s="19">
        <f t="shared" si="18"/>
        <v>-4.0000000000000036E-3</v>
      </c>
      <c r="E309" s="19">
        <f t="shared" si="18"/>
        <v>1.1895878318302966E-2</v>
      </c>
      <c r="F309" s="36">
        <f t="shared" si="19"/>
        <v>2.229166666666667E-4</v>
      </c>
      <c r="G309" s="24">
        <f t="shared" si="20"/>
        <v>-4.22291666666667E-3</v>
      </c>
      <c r="H309" s="21">
        <f t="shared" si="21"/>
        <v>1.16729616516363E-2</v>
      </c>
      <c r="I309" s="17"/>
      <c r="J309" s="17">
        <v>1.07</v>
      </c>
    </row>
    <row r="310" spans="1:10" x14ac:dyDescent="0.35">
      <c r="A310" s="16">
        <v>43002</v>
      </c>
      <c r="B310" s="17">
        <v>117.5</v>
      </c>
      <c r="C310" s="18">
        <v>2519.36</v>
      </c>
      <c r="D310" s="19">
        <f t="shared" si="18"/>
        <v>1.7904339670899994E-3</v>
      </c>
      <c r="E310" s="19">
        <f t="shared" si="18"/>
        <v>6.8499172734612923E-3</v>
      </c>
      <c r="F310" s="36">
        <f t="shared" si="19"/>
        <v>2.2020833333333332E-4</v>
      </c>
      <c r="G310" s="24">
        <f t="shared" si="20"/>
        <v>1.570225633756666E-3</v>
      </c>
      <c r="H310" s="21">
        <f t="shared" si="21"/>
        <v>6.6297089401279588E-3</v>
      </c>
      <c r="I310" s="17"/>
      <c r="J310" s="17">
        <v>1.0569999999999999</v>
      </c>
    </row>
    <row r="311" spans="1:10" x14ac:dyDescent="0.35">
      <c r="A311" s="16">
        <v>42995</v>
      </c>
      <c r="B311" s="17">
        <v>117.29</v>
      </c>
      <c r="C311" s="18">
        <v>2502.2199999999998</v>
      </c>
      <c r="D311" s="19">
        <f t="shared" si="18"/>
        <v>2.320509465235987E-2</v>
      </c>
      <c r="E311" s="19">
        <f t="shared" si="18"/>
        <v>7.9592677473661055E-4</v>
      </c>
      <c r="F311" s="36">
        <f t="shared" si="19"/>
        <v>2.1437499999999997E-4</v>
      </c>
      <c r="G311" s="24">
        <f t="shared" si="20"/>
        <v>2.2990719652359871E-2</v>
      </c>
      <c r="H311" s="21">
        <f t="shared" si="21"/>
        <v>5.8155177473661062E-4</v>
      </c>
      <c r="I311" s="17"/>
      <c r="J311" s="17">
        <v>1.0289999999999999</v>
      </c>
    </row>
    <row r="312" spans="1:10" x14ac:dyDescent="0.35">
      <c r="A312" s="16">
        <v>42988</v>
      </c>
      <c r="B312" s="17">
        <v>114.63</v>
      </c>
      <c r="C312" s="18">
        <v>2500.23</v>
      </c>
      <c r="D312" s="19">
        <f t="shared" si="18"/>
        <v>3.4753565625564198E-2</v>
      </c>
      <c r="E312" s="19">
        <f t="shared" si="18"/>
        <v>1.5763194565760585E-2</v>
      </c>
      <c r="F312" s="36">
        <f t="shared" si="19"/>
        <v>2.1604166666666666E-4</v>
      </c>
      <c r="G312" s="24">
        <f t="shared" si="20"/>
        <v>3.4537523958897531E-2</v>
      </c>
      <c r="H312" s="21">
        <f t="shared" si="21"/>
        <v>1.5547152899093919E-2</v>
      </c>
      <c r="I312" s="17"/>
      <c r="J312" s="17">
        <v>1.0369999999999999</v>
      </c>
    </row>
    <row r="313" spans="1:10" x14ac:dyDescent="0.35">
      <c r="A313" s="16">
        <v>42981</v>
      </c>
      <c r="B313" s="17">
        <v>110.78</v>
      </c>
      <c r="C313" s="18">
        <v>2461.4299999999998</v>
      </c>
      <c r="D313" s="19">
        <f t="shared" si="18"/>
        <v>1.8573004781169411E-2</v>
      </c>
      <c r="E313" s="19">
        <f t="shared" si="18"/>
        <v>-6.1052674082898717E-3</v>
      </c>
      <c r="F313" s="36">
        <f t="shared" si="19"/>
        <v>2.18125E-4</v>
      </c>
      <c r="G313" s="24">
        <f t="shared" si="20"/>
        <v>1.8354879781169411E-2</v>
      </c>
      <c r="H313" s="21">
        <f t="shared" si="21"/>
        <v>-6.3233924082898713E-3</v>
      </c>
      <c r="I313" s="17"/>
      <c r="J313" s="17">
        <v>1.0469999999999999</v>
      </c>
    </row>
    <row r="314" spans="1:10" x14ac:dyDescent="0.35">
      <c r="A314" s="16">
        <v>42974</v>
      </c>
      <c r="B314" s="17">
        <v>108.76</v>
      </c>
      <c r="C314" s="18">
        <v>2476.5500000000002</v>
      </c>
      <c r="D314" s="19">
        <f t="shared" si="18"/>
        <v>4.8969786565646878E-3</v>
      </c>
      <c r="E314" s="19">
        <f t="shared" si="18"/>
        <v>1.3712367737050091E-2</v>
      </c>
      <c r="F314" s="36">
        <f t="shared" si="19"/>
        <v>2.1062499999999998E-4</v>
      </c>
      <c r="G314" s="24">
        <f t="shared" si="20"/>
        <v>4.6863536565646879E-3</v>
      </c>
      <c r="H314" s="21">
        <f t="shared" si="21"/>
        <v>1.350174273705009E-2</v>
      </c>
      <c r="I314" s="17"/>
      <c r="J314" s="17">
        <v>1.0109999999999999</v>
      </c>
    </row>
    <row r="315" spans="1:10" x14ac:dyDescent="0.35">
      <c r="A315" s="16">
        <v>42967</v>
      </c>
      <c r="B315" s="17">
        <v>108.23</v>
      </c>
      <c r="C315" s="18">
        <v>2443.0500000000002</v>
      </c>
      <c r="D315" s="19">
        <f t="shared" si="18"/>
        <v>1.6435011269722022E-2</v>
      </c>
      <c r="E315" s="19">
        <f t="shared" si="18"/>
        <v>7.2148584857043563E-3</v>
      </c>
      <c r="F315" s="36">
        <f t="shared" si="19"/>
        <v>2.127083333333333E-4</v>
      </c>
      <c r="G315" s="24">
        <f t="shared" si="20"/>
        <v>1.622230293638869E-2</v>
      </c>
      <c r="H315" s="21">
        <f t="shared" si="21"/>
        <v>7.0021501523710233E-3</v>
      </c>
      <c r="I315" s="17"/>
      <c r="J315" s="17">
        <v>1.0209999999999999</v>
      </c>
    </row>
    <row r="316" spans="1:10" x14ac:dyDescent="0.35">
      <c r="A316" s="16">
        <v>42960</v>
      </c>
      <c r="B316" s="17">
        <v>106.48</v>
      </c>
      <c r="C316" s="18">
        <v>2425.5500000000002</v>
      </c>
      <c r="D316" s="19">
        <f t="shared" si="18"/>
        <v>-2.5176233635448186E-2</v>
      </c>
      <c r="E316" s="19">
        <f t="shared" si="18"/>
        <v>-6.4596202054626461E-3</v>
      </c>
      <c r="F316" s="36">
        <f t="shared" si="19"/>
        <v>2.1124999999999998E-4</v>
      </c>
      <c r="G316" s="24">
        <f t="shared" si="20"/>
        <v>-2.5387483635448186E-2</v>
      </c>
      <c r="H316" s="21">
        <f t="shared" si="21"/>
        <v>-6.6708702054626458E-3</v>
      </c>
      <c r="I316" s="17"/>
      <c r="J316" s="17">
        <v>1.014</v>
      </c>
    </row>
    <row r="317" spans="1:10" x14ac:dyDescent="0.35">
      <c r="A317" s="16">
        <v>42953</v>
      </c>
      <c r="B317" s="17">
        <v>109.23</v>
      </c>
      <c r="C317" s="18">
        <v>2441.3200000000002</v>
      </c>
      <c r="D317" s="19">
        <f t="shared" si="18"/>
        <v>-7.9920079920079434E-3</v>
      </c>
      <c r="E317" s="19">
        <f t="shared" si="18"/>
        <v>-1.4336874149618595E-2</v>
      </c>
      <c r="F317" s="36">
        <f t="shared" si="19"/>
        <v>2.1645833333333334E-4</v>
      </c>
      <c r="G317" s="24">
        <f t="shared" si="20"/>
        <v>-8.2084663253412776E-3</v>
      </c>
      <c r="H317" s="21">
        <f t="shared" si="21"/>
        <v>-1.4553332482951929E-2</v>
      </c>
      <c r="I317" s="17"/>
      <c r="J317" s="17">
        <v>1.0389999999999999</v>
      </c>
    </row>
    <row r="318" spans="1:10" x14ac:dyDescent="0.35">
      <c r="A318" s="16">
        <v>42946</v>
      </c>
      <c r="B318" s="17">
        <v>110.11</v>
      </c>
      <c r="C318" s="18">
        <v>2476.83</v>
      </c>
      <c r="D318" s="19">
        <f t="shared" si="18"/>
        <v>1.8405475397706095E-2</v>
      </c>
      <c r="E318" s="19">
        <f t="shared" si="18"/>
        <v>1.9133530196997484E-3</v>
      </c>
      <c r="F318" s="36">
        <f t="shared" si="19"/>
        <v>2.2437499999999999E-4</v>
      </c>
      <c r="G318" s="24">
        <f t="shared" si="20"/>
        <v>1.8181100397706096E-2</v>
      </c>
      <c r="H318" s="21">
        <f t="shared" si="21"/>
        <v>1.6889780196997484E-3</v>
      </c>
      <c r="I318" s="17"/>
      <c r="J318" s="17">
        <v>1.077</v>
      </c>
    </row>
    <row r="319" spans="1:10" x14ac:dyDescent="0.35">
      <c r="A319" s="16">
        <v>42939</v>
      </c>
      <c r="B319" s="17">
        <v>108.12</v>
      </c>
      <c r="C319" s="18">
        <v>2472.1</v>
      </c>
      <c r="D319" s="19">
        <f t="shared" si="18"/>
        <v>4.7167070217917662E-2</v>
      </c>
      <c r="E319" s="19">
        <f t="shared" si="18"/>
        <v>-1.7795465391867715E-4</v>
      </c>
      <c r="F319" s="36">
        <f t="shared" si="19"/>
        <v>2.2500000000000002E-4</v>
      </c>
      <c r="G319" s="24">
        <f t="shared" si="20"/>
        <v>4.6942070217917659E-2</v>
      </c>
      <c r="H319" s="21">
        <f t="shared" si="21"/>
        <v>-4.029546539186772E-4</v>
      </c>
      <c r="I319" s="17"/>
      <c r="J319" s="17">
        <v>1.08</v>
      </c>
    </row>
    <row r="320" spans="1:10" x14ac:dyDescent="0.35">
      <c r="A320" s="16">
        <v>42932</v>
      </c>
      <c r="B320" s="17">
        <v>103.25</v>
      </c>
      <c r="C320" s="18">
        <v>2472.54</v>
      </c>
      <c r="D320" s="19">
        <f t="shared" si="18"/>
        <v>-1.1394101876675555E-2</v>
      </c>
      <c r="E320" s="19">
        <f t="shared" si="18"/>
        <v>5.3959101684646349E-3</v>
      </c>
      <c r="F320" s="36">
        <f t="shared" si="19"/>
        <v>2.4354166666666667E-4</v>
      </c>
      <c r="G320" s="24">
        <f t="shared" si="20"/>
        <v>-1.1637643543342222E-2</v>
      </c>
      <c r="H320" s="21">
        <f t="shared" si="21"/>
        <v>5.1523685017979678E-3</v>
      </c>
      <c r="I320" s="17"/>
      <c r="J320" s="17">
        <v>1.169</v>
      </c>
    </row>
    <row r="321" spans="1:10" x14ac:dyDescent="0.35">
      <c r="A321" s="16">
        <v>42925</v>
      </c>
      <c r="B321" s="17">
        <v>104.44</v>
      </c>
      <c r="C321" s="18">
        <v>2459.27</v>
      </c>
      <c r="D321" s="19">
        <f t="shared" si="18"/>
        <v>9.1796308822109651E-3</v>
      </c>
      <c r="E321" s="19">
        <f t="shared" si="18"/>
        <v>1.4056688575693421E-2</v>
      </c>
      <c r="F321" s="36">
        <f t="shared" si="19"/>
        <v>2.1541666666666668E-4</v>
      </c>
      <c r="G321" s="24">
        <f t="shared" si="20"/>
        <v>8.9642142155442993E-3</v>
      </c>
      <c r="H321" s="21">
        <f t="shared" si="21"/>
        <v>1.3841271909026755E-2</v>
      </c>
      <c r="I321" s="17"/>
      <c r="J321" s="17">
        <v>1.034</v>
      </c>
    </row>
    <row r="322" spans="1:10" x14ac:dyDescent="0.35">
      <c r="A322" s="16">
        <v>42918</v>
      </c>
      <c r="B322" s="17">
        <v>103.49</v>
      </c>
      <c r="C322" s="18">
        <v>2425.1799999999998</v>
      </c>
      <c r="D322" s="19">
        <f t="shared" si="18"/>
        <v>-8.0513754433049201E-3</v>
      </c>
      <c r="E322" s="19">
        <f t="shared" si="18"/>
        <v>7.3037579278789622E-4</v>
      </c>
      <c r="F322" s="36">
        <f t="shared" si="19"/>
        <v>2.1541666666666668E-4</v>
      </c>
      <c r="G322" s="24">
        <f t="shared" si="20"/>
        <v>-8.2667921099715859E-3</v>
      </c>
      <c r="H322" s="21">
        <f t="shared" si="21"/>
        <v>5.1495912612122951E-4</v>
      </c>
      <c r="I322" s="17"/>
      <c r="J322" s="17">
        <v>1.034</v>
      </c>
    </row>
    <row r="323" spans="1:10" x14ac:dyDescent="0.35">
      <c r="A323" s="16">
        <v>42911</v>
      </c>
      <c r="B323" s="17">
        <v>104.33</v>
      </c>
      <c r="C323" s="18">
        <v>2423.41</v>
      </c>
      <c r="D323" s="19">
        <f t="shared" ref="D323:E386" si="22">B323/B324-1</f>
        <v>-6.380952380952376E-3</v>
      </c>
      <c r="E323" s="19">
        <f t="shared" si="22"/>
        <v>-6.1067136939672029E-3</v>
      </c>
      <c r="F323" s="36">
        <f t="shared" ref="F323:F386" si="23">J323/100/12/4</f>
        <v>2.127083333333333E-4</v>
      </c>
      <c r="G323" s="24">
        <f t="shared" ref="G323:G386" si="24">D323-F323</f>
        <v>-6.593660714285709E-3</v>
      </c>
      <c r="H323" s="21">
        <f t="shared" ref="H323:H386" si="25">E323-F323</f>
        <v>-6.3194220273005359E-3</v>
      </c>
      <c r="I323" s="17"/>
      <c r="J323" s="17">
        <v>1.0209999999999999</v>
      </c>
    </row>
    <row r="324" spans="1:10" x14ac:dyDescent="0.35">
      <c r="A324" s="16">
        <v>42904</v>
      </c>
      <c r="B324" s="17">
        <v>105</v>
      </c>
      <c r="C324" s="18">
        <v>2438.3000000000002</v>
      </c>
      <c r="D324" s="19">
        <f t="shared" si="22"/>
        <v>-3.0918320258421783E-2</v>
      </c>
      <c r="E324" s="19">
        <f t="shared" si="22"/>
        <v>2.1165978258637086E-3</v>
      </c>
      <c r="F324" s="36">
        <f t="shared" si="23"/>
        <v>1.9958333333333332E-4</v>
      </c>
      <c r="G324" s="24">
        <f t="shared" si="24"/>
        <v>-3.1117903591755116E-2</v>
      </c>
      <c r="H324" s="21">
        <f t="shared" si="25"/>
        <v>1.9170144925303753E-3</v>
      </c>
      <c r="I324" s="17"/>
      <c r="J324" s="17">
        <v>0.95799999999999996</v>
      </c>
    </row>
    <row r="325" spans="1:10" x14ac:dyDescent="0.35">
      <c r="A325" s="16">
        <v>42897</v>
      </c>
      <c r="B325" s="17">
        <v>108.35</v>
      </c>
      <c r="C325" s="18">
        <v>2433.15</v>
      </c>
      <c r="D325" s="19">
        <f t="shared" si="22"/>
        <v>1.8327067669172914E-2</v>
      </c>
      <c r="E325" s="19">
        <f t="shared" si="22"/>
        <v>5.6748787919924659E-4</v>
      </c>
      <c r="F325" s="36">
        <f t="shared" si="23"/>
        <v>2.1062499999999998E-4</v>
      </c>
      <c r="G325" s="24">
        <f t="shared" si="24"/>
        <v>1.8116442669172915E-2</v>
      </c>
      <c r="H325" s="21">
        <f t="shared" si="25"/>
        <v>3.5686287919924661E-4</v>
      </c>
      <c r="I325" s="17"/>
      <c r="J325" s="17">
        <v>1.0109999999999999</v>
      </c>
    </row>
    <row r="326" spans="1:10" x14ac:dyDescent="0.35">
      <c r="A326" s="16">
        <v>42890</v>
      </c>
      <c r="B326" s="17">
        <v>106.4</v>
      </c>
      <c r="C326" s="18">
        <v>2431.77</v>
      </c>
      <c r="D326" s="19">
        <f t="shared" si="22"/>
        <v>3.1907671418873074E-2</v>
      </c>
      <c r="E326" s="19">
        <f t="shared" si="22"/>
        <v>-2.9929440319467204E-3</v>
      </c>
      <c r="F326" s="36">
        <f t="shared" si="23"/>
        <v>2.0958333333333332E-4</v>
      </c>
      <c r="G326" s="24">
        <f t="shared" si="24"/>
        <v>3.1698088085539741E-2</v>
      </c>
      <c r="H326" s="21">
        <f t="shared" si="25"/>
        <v>-3.2025273652800538E-3</v>
      </c>
      <c r="I326" s="17"/>
      <c r="J326" s="17">
        <v>1.006</v>
      </c>
    </row>
    <row r="327" spans="1:10" x14ac:dyDescent="0.35">
      <c r="A327" s="16">
        <v>42883</v>
      </c>
      <c r="B327" s="17">
        <v>103.11</v>
      </c>
      <c r="C327" s="18">
        <v>2439.0700000000002</v>
      </c>
      <c r="D327" s="19">
        <f t="shared" si="22"/>
        <v>-1.5374331550802145E-2</v>
      </c>
      <c r="E327" s="19">
        <f t="shared" si="22"/>
        <v>9.6240613953026966E-3</v>
      </c>
      <c r="F327" s="36">
        <f t="shared" si="23"/>
        <v>2.0375000000000002E-4</v>
      </c>
      <c r="G327" s="24">
        <f t="shared" si="24"/>
        <v>-1.5578081550802146E-2</v>
      </c>
      <c r="H327" s="21">
        <f t="shared" si="25"/>
        <v>9.4203113953026957E-3</v>
      </c>
      <c r="I327" s="17"/>
      <c r="J327" s="17">
        <v>0.97799999999999998</v>
      </c>
    </row>
    <row r="328" spans="1:10" x14ac:dyDescent="0.35">
      <c r="A328" s="16">
        <v>42876</v>
      </c>
      <c r="B328" s="17">
        <v>104.72</v>
      </c>
      <c r="C328" s="18">
        <v>2415.8200000000002</v>
      </c>
      <c r="D328" s="19">
        <f t="shared" si="22"/>
        <v>-1.6898235073225631E-2</v>
      </c>
      <c r="E328" s="19">
        <f t="shared" si="22"/>
        <v>1.431312533326623E-2</v>
      </c>
      <c r="F328" s="36">
        <f t="shared" si="23"/>
        <v>1.9479166666666668E-4</v>
      </c>
      <c r="G328" s="24">
        <f t="shared" si="24"/>
        <v>-1.7093026739892297E-2</v>
      </c>
      <c r="H328" s="21">
        <f t="shared" si="25"/>
        <v>1.4118333666599564E-2</v>
      </c>
      <c r="I328" s="17"/>
      <c r="J328" s="17">
        <v>0.93500000000000005</v>
      </c>
    </row>
    <row r="329" spans="1:10" x14ac:dyDescent="0.35">
      <c r="A329" s="16">
        <v>42869</v>
      </c>
      <c r="B329" s="17">
        <v>106.52</v>
      </c>
      <c r="C329" s="18">
        <v>2381.73</v>
      </c>
      <c r="D329" s="19">
        <f t="shared" si="22"/>
        <v>5.2850132125330518E-3</v>
      </c>
      <c r="E329" s="19">
        <f t="shared" si="22"/>
        <v>-3.8353757999080029E-3</v>
      </c>
      <c r="F329" s="36">
        <f t="shared" si="23"/>
        <v>1.9041666666666667E-4</v>
      </c>
      <c r="G329" s="24">
        <f t="shared" si="24"/>
        <v>5.0945965458663849E-3</v>
      </c>
      <c r="H329" s="21">
        <f t="shared" si="25"/>
        <v>-4.0257924665746698E-3</v>
      </c>
      <c r="I329" s="17"/>
      <c r="J329" s="17">
        <v>0.91400000000000003</v>
      </c>
    </row>
    <row r="330" spans="1:10" x14ac:dyDescent="0.35">
      <c r="A330" s="16">
        <v>42862</v>
      </c>
      <c r="B330" s="17">
        <v>105.96</v>
      </c>
      <c r="C330" s="18">
        <v>2390.9</v>
      </c>
      <c r="D330" s="19">
        <f t="shared" si="22"/>
        <v>1.6069571793173587E-3</v>
      </c>
      <c r="E330" s="19">
        <f t="shared" si="22"/>
        <v>-3.4968678233977535E-3</v>
      </c>
      <c r="F330" s="36">
        <f t="shared" si="23"/>
        <v>1.8312499999999999E-4</v>
      </c>
      <c r="G330" s="24">
        <f t="shared" si="24"/>
        <v>1.4238321793173588E-3</v>
      </c>
      <c r="H330" s="21">
        <f t="shared" si="25"/>
        <v>-3.6799928233977536E-3</v>
      </c>
      <c r="I330" s="17"/>
      <c r="J330" s="17">
        <v>0.879</v>
      </c>
    </row>
    <row r="331" spans="1:10" x14ac:dyDescent="0.35">
      <c r="A331" s="16">
        <v>42855</v>
      </c>
      <c r="B331" s="17">
        <v>105.79</v>
      </c>
      <c r="C331" s="18">
        <v>2399.29</v>
      </c>
      <c r="D331" s="19">
        <f t="shared" si="22"/>
        <v>-8.528584817244611E-3</v>
      </c>
      <c r="E331" s="19">
        <f t="shared" si="22"/>
        <v>6.3291670161900182E-3</v>
      </c>
      <c r="F331" s="36">
        <f t="shared" si="23"/>
        <v>1.8583333333333334E-4</v>
      </c>
      <c r="G331" s="24">
        <f t="shared" si="24"/>
        <v>-8.714418150577944E-3</v>
      </c>
      <c r="H331" s="21">
        <f t="shared" si="25"/>
        <v>6.1433336828566852E-3</v>
      </c>
      <c r="I331" s="17"/>
      <c r="J331" s="17">
        <v>0.89200000000000002</v>
      </c>
    </row>
    <row r="332" spans="1:10" x14ac:dyDescent="0.35">
      <c r="A332" s="16">
        <v>42848</v>
      </c>
      <c r="B332" s="17">
        <v>106.7</v>
      </c>
      <c r="C332" s="18">
        <v>2384.1999999999998</v>
      </c>
      <c r="D332" s="19">
        <f t="shared" si="22"/>
        <v>1.7256173133759267E-2</v>
      </c>
      <c r="E332" s="19">
        <f t="shared" si="22"/>
        <v>1.5119066373169732E-2</v>
      </c>
      <c r="F332" s="36">
        <f t="shared" si="23"/>
        <v>1.6729166666666669E-4</v>
      </c>
      <c r="G332" s="24">
        <f t="shared" si="24"/>
        <v>1.7088881467092601E-2</v>
      </c>
      <c r="H332" s="21">
        <f t="shared" si="25"/>
        <v>1.4951774706503065E-2</v>
      </c>
      <c r="I332" s="17"/>
      <c r="J332" s="17">
        <v>0.80300000000000005</v>
      </c>
    </row>
    <row r="333" spans="1:10" x14ac:dyDescent="0.35">
      <c r="A333" s="16">
        <v>42841</v>
      </c>
      <c r="B333" s="17">
        <v>104.89</v>
      </c>
      <c r="C333" s="18">
        <v>2348.69</v>
      </c>
      <c r="D333" s="19">
        <f t="shared" si="22"/>
        <v>-1.1404335532516408E-2</v>
      </c>
      <c r="E333" s="19">
        <f t="shared" si="22"/>
        <v>8.4759226260762155E-3</v>
      </c>
      <c r="F333" s="36">
        <f t="shared" si="23"/>
        <v>1.6354166666666668E-4</v>
      </c>
      <c r="G333" s="24">
        <f t="shared" si="24"/>
        <v>-1.1567877199183074E-2</v>
      </c>
      <c r="H333" s="21">
        <f t="shared" si="25"/>
        <v>8.3123809594095495E-3</v>
      </c>
      <c r="I333" s="17"/>
      <c r="J333" s="17">
        <v>0.78500000000000003</v>
      </c>
    </row>
    <row r="334" spans="1:10" x14ac:dyDescent="0.35">
      <c r="A334" s="16">
        <v>42834</v>
      </c>
      <c r="B334" s="17">
        <v>106.1</v>
      </c>
      <c r="C334" s="18">
        <v>2328.9499999999998</v>
      </c>
      <c r="D334" s="19">
        <f t="shared" si="22"/>
        <v>-2.5353665258129765E-2</v>
      </c>
      <c r="E334" s="19">
        <f t="shared" si="22"/>
        <v>-1.1288282092428936E-2</v>
      </c>
      <c r="F334" s="36">
        <f t="shared" si="23"/>
        <v>1.6875000000000004E-4</v>
      </c>
      <c r="G334" s="24">
        <f t="shared" si="24"/>
        <v>-2.5522415258129764E-2</v>
      </c>
      <c r="H334" s="21">
        <f t="shared" si="25"/>
        <v>-1.1457032092428937E-2</v>
      </c>
      <c r="I334" s="17"/>
      <c r="J334" s="17">
        <v>0.81</v>
      </c>
    </row>
    <row r="335" spans="1:10" x14ac:dyDescent="0.35">
      <c r="A335" s="16">
        <v>42827</v>
      </c>
      <c r="B335" s="17">
        <v>108.86</v>
      </c>
      <c r="C335" s="18">
        <v>2355.54</v>
      </c>
      <c r="D335" s="19">
        <f t="shared" si="22"/>
        <v>1.3877246903231777E-2</v>
      </c>
      <c r="E335" s="19">
        <f t="shared" si="22"/>
        <v>-3.0388704543914402E-3</v>
      </c>
      <c r="F335" s="36">
        <f t="shared" si="23"/>
        <v>1.708333333333333E-4</v>
      </c>
      <c r="G335" s="24">
        <f t="shared" si="24"/>
        <v>1.3706413569898443E-2</v>
      </c>
      <c r="H335" s="21">
        <f t="shared" si="25"/>
        <v>-3.2097037877247734E-3</v>
      </c>
      <c r="I335" s="17"/>
      <c r="J335" s="17">
        <v>0.82</v>
      </c>
    </row>
    <row r="336" spans="1:10" x14ac:dyDescent="0.35">
      <c r="A336" s="16">
        <v>42820</v>
      </c>
      <c r="B336" s="17">
        <v>107.37</v>
      </c>
      <c r="C336" s="18">
        <v>2362.7199999999998</v>
      </c>
      <c r="D336" s="19">
        <f t="shared" si="22"/>
        <v>-5.7412723400314114E-3</v>
      </c>
      <c r="E336" s="19">
        <f t="shared" si="22"/>
        <v>7.994948762361398E-3</v>
      </c>
      <c r="F336" s="36">
        <f t="shared" si="23"/>
        <v>1.5875000000000001E-4</v>
      </c>
      <c r="G336" s="24">
        <f t="shared" si="24"/>
        <v>-5.9000223400314114E-3</v>
      </c>
      <c r="H336" s="21">
        <f t="shared" si="25"/>
        <v>7.8361987623613988E-3</v>
      </c>
      <c r="I336" s="17"/>
      <c r="J336" s="17">
        <v>0.76200000000000001</v>
      </c>
    </row>
    <row r="337" spans="1:10" x14ac:dyDescent="0.35">
      <c r="A337" s="16">
        <v>42813</v>
      </c>
      <c r="B337" s="17">
        <v>107.99</v>
      </c>
      <c r="C337" s="18">
        <v>2343.98</v>
      </c>
      <c r="D337" s="19">
        <f t="shared" si="22"/>
        <v>2.8789004457652201E-3</v>
      </c>
      <c r="E337" s="19">
        <f t="shared" si="22"/>
        <v>-1.4409755072006702E-2</v>
      </c>
      <c r="F337" s="36">
        <f t="shared" si="23"/>
        <v>1.6020833333333333E-4</v>
      </c>
      <c r="G337" s="24">
        <f t="shared" si="24"/>
        <v>2.7186921124318867E-3</v>
      </c>
      <c r="H337" s="21">
        <f t="shared" si="25"/>
        <v>-1.4569963405340036E-2</v>
      </c>
      <c r="I337" s="17"/>
      <c r="J337" s="17">
        <v>0.76900000000000002</v>
      </c>
    </row>
    <row r="338" spans="1:10" x14ac:dyDescent="0.35">
      <c r="A338" s="16">
        <v>42806</v>
      </c>
      <c r="B338" s="17">
        <v>107.68</v>
      </c>
      <c r="C338" s="18">
        <v>2378.25</v>
      </c>
      <c r="D338" s="19">
        <f t="shared" si="22"/>
        <v>-2.6489467498417851E-2</v>
      </c>
      <c r="E338" s="19">
        <f t="shared" si="22"/>
        <v>2.381353789092211E-3</v>
      </c>
      <c r="F338" s="36">
        <f t="shared" si="23"/>
        <v>1.5187499999999999E-4</v>
      </c>
      <c r="G338" s="24">
        <f t="shared" si="24"/>
        <v>-2.6641342498417851E-2</v>
      </c>
      <c r="H338" s="21">
        <f t="shared" si="25"/>
        <v>2.2294787890922109E-3</v>
      </c>
      <c r="I338" s="17"/>
      <c r="J338" s="17">
        <v>0.72899999999999998</v>
      </c>
    </row>
    <row r="339" spans="1:10" x14ac:dyDescent="0.35">
      <c r="A339" s="16">
        <v>42799</v>
      </c>
      <c r="B339" s="17">
        <v>110.61</v>
      </c>
      <c r="C339" s="18">
        <v>2372.6</v>
      </c>
      <c r="D339" s="19">
        <f t="shared" si="22"/>
        <v>-2.5891677675032976E-2</v>
      </c>
      <c r="E339" s="19">
        <f t="shared" si="22"/>
        <v>-4.4143811474034456E-3</v>
      </c>
      <c r="F339" s="36">
        <f t="shared" si="23"/>
        <v>1.55625E-4</v>
      </c>
      <c r="G339" s="24">
        <f t="shared" si="24"/>
        <v>-2.6047302675032975E-2</v>
      </c>
      <c r="H339" s="21">
        <f t="shared" si="25"/>
        <v>-4.5700061474034459E-3</v>
      </c>
      <c r="I339" s="17"/>
      <c r="J339" s="17">
        <v>0.747</v>
      </c>
    </row>
    <row r="340" spans="1:10" x14ac:dyDescent="0.35">
      <c r="A340" s="16">
        <v>42792</v>
      </c>
      <c r="B340" s="17">
        <v>113.55</v>
      </c>
      <c r="C340" s="18">
        <v>2383.12</v>
      </c>
      <c r="D340" s="19">
        <f t="shared" si="22"/>
        <v>3.1147838721394816E-2</v>
      </c>
      <c r="E340" s="19">
        <f t="shared" si="22"/>
        <v>6.6657091925959033E-3</v>
      </c>
      <c r="F340" s="36">
        <f t="shared" si="23"/>
        <v>1.4708333333333332E-4</v>
      </c>
      <c r="G340" s="24">
        <f t="shared" si="24"/>
        <v>3.1000755388061484E-2</v>
      </c>
      <c r="H340" s="21">
        <f t="shared" si="25"/>
        <v>6.5186258592625701E-3</v>
      </c>
      <c r="I340" s="17"/>
      <c r="J340" s="17">
        <v>0.70599999999999996</v>
      </c>
    </row>
    <row r="341" spans="1:10" x14ac:dyDescent="0.35">
      <c r="A341" s="16">
        <v>42785</v>
      </c>
      <c r="B341" s="17">
        <v>110.12</v>
      </c>
      <c r="C341" s="18">
        <v>2367.34</v>
      </c>
      <c r="D341" s="19">
        <f t="shared" si="22"/>
        <v>-1.90338076679053E-3</v>
      </c>
      <c r="E341" s="19">
        <f t="shared" si="22"/>
        <v>6.8817094540567503E-3</v>
      </c>
      <c r="F341" s="36">
        <f t="shared" si="23"/>
        <v>1.0729166666666667E-4</v>
      </c>
      <c r="G341" s="24">
        <f t="shared" si="24"/>
        <v>-2.0106724334571966E-3</v>
      </c>
      <c r="H341" s="21">
        <f t="shared" si="25"/>
        <v>6.7744177873900833E-3</v>
      </c>
      <c r="I341" s="17"/>
      <c r="J341" s="17">
        <v>0.51500000000000001</v>
      </c>
    </row>
    <row r="342" spans="1:10" x14ac:dyDescent="0.35">
      <c r="A342" s="16">
        <v>42778</v>
      </c>
      <c r="B342" s="17">
        <v>110.33</v>
      </c>
      <c r="C342" s="18">
        <v>2351.16</v>
      </c>
      <c r="D342" s="19">
        <f t="shared" si="22"/>
        <v>-2.4060150375939893E-2</v>
      </c>
      <c r="E342" s="19">
        <f t="shared" si="22"/>
        <v>1.5137515651310274E-2</v>
      </c>
      <c r="F342" s="36">
        <f t="shared" si="23"/>
        <v>1.09375E-4</v>
      </c>
      <c r="G342" s="24">
        <f t="shared" si="24"/>
        <v>-2.4169525375939891E-2</v>
      </c>
      <c r="H342" s="21">
        <f t="shared" si="25"/>
        <v>1.5028140651310274E-2</v>
      </c>
      <c r="I342" s="17"/>
      <c r="J342" s="17">
        <v>0.52500000000000002</v>
      </c>
    </row>
    <row r="343" spans="1:10" x14ac:dyDescent="0.35">
      <c r="A343" s="16">
        <v>42771</v>
      </c>
      <c r="B343" s="17">
        <v>113.05</v>
      </c>
      <c r="C343" s="18">
        <v>2316.1</v>
      </c>
      <c r="D343" s="19">
        <f t="shared" si="22"/>
        <v>-4.5786739455841996E-3</v>
      </c>
      <c r="E343" s="19">
        <f t="shared" si="22"/>
        <v>8.1308598340745775E-3</v>
      </c>
      <c r="F343" s="36">
        <f t="shared" si="23"/>
        <v>1.1208333333333334E-4</v>
      </c>
      <c r="G343" s="24">
        <f t="shared" si="24"/>
        <v>-4.6907572789175326E-3</v>
      </c>
      <c r="H343" s="21">
        <f t="shared" si="25"/>
        <v>8.0187765007412436E-3</v>
      </c>
      <c r="I343" s="17"/>
      <c r="J343" s="17">
        <v>0.53800000000000003</v>
      </c>
    </row>
    <row r="344" spans="1:10" x14ac:dyDescent="0.35">
      <c r="A344" s="16">
        <v>42764</v>
      </c>
      <c r="B344" s="17">
        <v>113.57</v>
      </c>
      <c r="C344" s="18">
        <v>2297.42</v>
      </c>
      <c r="D344" s="19">
        <f t="shared" si="22"/>
        <v>-1.9333860620441845E-3</v>
      </c>
      <c r="E344" s="19">
        <f t="shared" si="22"/>
        <v>1.1897031843082218E-3</v>
      </c>
      <c r="F344" s="36">
        <f t="shared" si="23"/>
        <v>1.0520833333333333E-4</v>
      </c>
      <c r="G344" s="24">
        <f t="shared" si="24"/>
        <v>-2.038594395377518E-3</v>
      </c>
      <c r="H344" s="21">
        <f t="shared" si="25"/>
        <v>1.0844948509748885E-3</v>
      </c>
      <c r="I344" s="17"/>
      <c r="J344" s="17">
        <v>0.505</v>
      </c>
    </row>
    <row r="345" spans="1:10" x14ac:dyDescent="0.35">
      <c r="A345" s="16">
        <v>42757</v>
      </c>
      <c r="B345" s="17">
        <v>113.79</v>
      </c>
      <c r="C345" s="18">
        <v>2294.69</v>
      </c>
      <c r="D345" s="19">
        <f t="shared" si="22"/>
        <v>-1.5657439446366661E-2</v>
      </c>
      <c r="E345" s="19">
        <f t="shared" si="22"/>
        <v>1.0293619100871343E-2</v>
      </c>
      <c r="F345" s="36">
        <f t="shared" si="23"/>
        <v>1.0729166666666667E-4</v>
      </c>
      <c r="G345" s="24">
        <f t="shared" si="24"/>
        <v>-1.5764731113033326E-2</v>
      </c>
      <c r="H345" s="21">
        <f t="shared" si="25"/>
        <v>1.0186327434204676E-2</v>
      </c>
      <c r="I345" s="17"/>
      <c r="J345" s="17">
        <v>0.51500000000000001</v>
      </c>
    </row>
    <row r="346" spans="1:10" x14ac:dyDescent="0.35">
      <c r="A346" s="16">
        <v>42750</v>
      </c>
      <c r="B346" s="17">
        <v>115.6</v>
      </c>
      <c r="C346" s="18">
        <v>2271.31</v>
      </c>
      <c r="D346" s="19">
        <f t="shared" si="22"/>
        <v>-6.7021825055851858E-3</v>
      </c>
      <c r="E346" s="19">
        <f t="shared" si="22"/>
        <v>-1.463967924594578E-3</v>
      </c>
      <c r="F346" s="36">
        <f t="shared" si="23"/>
        <v>1.0354166666666666E-4</v>
      </c>
      <c r="G346" s="24">
        <f t="shared" si="24"/>
        <v>-6.8057241722518525E-3</v>
      </c>
      <c r="H346" s="21">
        <f t="shared" si="25"/>
        <v>-1.5675095912612447E-3</v>
      </c>
      <c r="I346" s="17"/>
      <c r="J346" s="17">
        <v>0.497</v>
      </c>
    </row>
    <row r="347" spans="1:10" x14ac:dyDescent="0.35">
      <c r="A347" s="16">
        <v>42743</v>
      </c>
      <c r="B347" s="17">
        <v>116.38</v>
      </c>
      <c r="C347" s="18">
        <v>2274.64</v>
      </c>
      <c r="D347" s="19">
        <f t="shared" si="22"/>
        <v>-3.9370078740158521E-3</v>
      </c>
      <c r="E347" s="19">
        <f t="shared" si="22"/>
        <v>-1.0276770107775501E-3</v>
      </c>
      <c r="F347" s="36">
        <f t="shared" si="23"/>
        <v>1.1041666666666666E-4</v>
      </c>
      <c r="G347" s="24">
        <f t="shared" si="24"/>
        <v>-4.0474245406825187E-3</v>
      </c>
      <c r="H347" s="21">
        <f t="shared" si="25"/>
        <v>-1.1380936774442168E-3</v>
      </c>
      <c r="I347" s="17"/>
      <c r="J347" s="17">
        <v>0.53</v>
      </c>
    </row>
    <row r="348" spans="1:10" x14ac:dyDescent="0.35">
      <c r="A348" s="16">
        <v>42736</v>
      </c>
      <c r="B348" s="17">
        <v>116.84</v>
      </c>
      <c r="C348" s="18">
        <v>2276.98</v>
      </c>
      <c r="D348" s="19">
        <f t="shared" si="22"/>
        <v>-7.3067119796091928E-3</v>
      </c>
      <c r="E348" s="19">
        <f t="shared" si="22"/>
        <v>1.7040150435718715E-2</v>
      </c>
      <c r="F348" s="36">
        <f t="shared" si="23"/>
        <v>1.0833333333333333E-4</v>
      </c>
      <c r="G348" s="24">
        <f t="shared" si="24"/>
        <v>-7.4150453129425264E-3</v>
      </c>
      <c r="H348" s="21">
        <f t="shared" si="25"/>
        <v>1.6931817102385383E-2</v>
      </c>
      <c r="I348" s="17"/>
      <c r="J348" s="17">
        <v>0.52</v>
      </c>
    </row>
    <row r="349" spans="1:10" x14ac:dyDescent="0.35">
      <c r="A349" s="16">
        <v>42729</v>
      </c>
      <c r="B349" s="17">
        <v>117.7</v>
      </c>
      <c r="C349" s="18">
        <v>2238.83</v>
      </c>
      <c r="D349" s="19">
        <f t="shared" si="22"/>
        <v>-6.080054044924843E-3</v>
      </c>
      <c r="E349" s="19">
        <f t="shared" si="22"/>
        <v>-1.1025757689538396E-2</v>
      </c>
      <c r="F349" s="36">
        <f t="shared" si="23"/>
        <v>1.0458333333333333E-4</v>
      </c>
      <c r="G349" s="24">
        <f t="shared" si="24"/>
        <v>-6.1846373782581763E-3</v>
      </c>
      <c r="H349" s="21">
        <f t="shared" si="25"/>
        <v>-1.1130341022871729E-2</v>
      </c>
      <c r="I349" s="17"/>
      <c r="J349" s="17">
        <v>0.502</v>
      </c>
    </row>
    <row r="350" spans="1:10" x14ac:dyDescent="0.35">
      <c r="A350" s="16">
        <v>42722</v>
      </c>
      <c r="B350" s="17">
        <v>118.42</v>
      </c>
      <c r="C350" s="18">
        <v>2263.79</v>
      </c>
      <c r="D350" s="19">
        <f t="shared" si="22"/>
        <v>2.8794037940380601E-3</v>
      </c>
      <c r="E350" s="19">
        <f t="shared" si="22"/>
        <v>2.5331367052392473E-3</v>
      </c>
      <c r="F350" s="36">
        <f t="shared" si="23"/>
        <v>1.0833333333333333E-4</v>
      </c>
      <c r="G350" s="24">
        <f t="shared" si="24"/>
        <v>2.7710704607047266E-3</v>
      </c>
      <c r="H350" s="21">
        <f t="shared" si="25"/>
        <v>2.4248033719059137E-3</v>
      </c>
      <c r="I350" s="17"/>
      <c r="J350" s="17">
        <v>0.52</v>
      </c>
    </row>
    <row r="351" spans="1:10" x14ac:dyDescent="0.35">
      <c r="A351" s="16">
        <v>42715</v>
      </c>
      <c r="B351" s="17">
        <v>118.08</v>
      </c>
      <c r="C351" s="18">
        <v>2258.0700000000002</v>
      </c>
      <c r="D351" s="19">
        <f t="shared" si="22"/>
        <v>1.9601070719281521E-2</v>
      </c>
      <c r="E351" s="19">
        <f t="shared" si="22"/>
        <v>-6.4615207587415124E-4</v>
      </c>
      <c r="F351" s="36">
        <f t="shared" si="23"/>
        <v>1.0520833333333333E-4</v>
      </c>
      <c r="G351" s="24">
        <f t="shared" si="24"/>
        <v>1.9495862385948189E-2</v>
      </c>
      <c r="H351" s="21">
        <f t="shared" si="25"/>
        <v>-7.5136040920748459E-4</v>
      </c>
      <c r="I351" s="17"/>
      <c r="J351" s="17">
        <v>0.505</v>
      </c>
    </row>
    <row r="352" spans="1:10" x14ac:dyDescent="0.35">
      <c r="A352" s="16">
        <v>42708</v>
      </c>
      <c r="B352" s="17">
        <v>115.81</v>
      </c>
      <c r="C352" s="18">
        <v>2259.5300000000002</v>
      </c>
      <c r="D352" s="19">
        <f t="shared" si="22"/>
        <v>2.4867256637168156E-2</v>
      </c>
      <c r="E352" s="19">
        <f t="shared" si="22"/>
        <v>3.0830995232555614E-2</v>
      </c>
      <c r="F352" s="36">
        <f t="shared" si="23"/>
        <v>1.1270833333333335E-4</v>
      </c>
      <c r="G352" s="24">
        <f t="shared" si="24"/>
        <v>2.4754548303834823E-2</v>
      </c>
      <c r="H352" s="21">
        <f t="shared" si="25"/>
        <v>3.0718286899222281E-2</v>
      </c>
      <c r="I352" s="17"/>
      <c r="J352" s="17">
        <v>0.54100000000000004</v>
      </c>
    </row>
    <row r="353" spans="1:10" x14ac:dyDescent="0.35">
      <c r="A353" s="16">
        <v>42701</v>
      </c>
      <c r="B353" s="17">
        <v>113</v>
      </c>
      <c r="C353" s="18">
        <v>2191.9499999999998</v>
      </c>
      <c r="D353" s="19">
        <f t="shared" si="22"/>
        <v>1.8018018018018056E-2</v>
      </c>
      <c r="E353" s="19">
        <f t="shared" si="22"/>
        <v>-9.6686018930580708E-3</v>
      </c>
      <c r="F353" s="36">
        <f t="shared" si="23"/>
        <v>9.8958333333333331E-5</v>
      </c>
      <c r="G353" s="24">
        <f t="shared" si="24"/>
        <v>1.7919059684684723E-2</v>
      </c>
      <c r="H353" s="21">
        <f t="shared" si="25"/>
        <v>-9.7675602263914037E-3</v>
      </c>
      <c r="I353" s="17"/>
      <c r="J353" s="17">
        <v>0.47499999999999998</v>
      </c>
    </row>
    <row r="354" spans="1:10" x14ac:dyDescent="0.35">
      <c r="A354" s="16">
        <v>42694</v>
      </c>
      <c r="B354" s="17">
        <v>111</v>
      </c>
      <c r="C354" s="18">
        <v>2213.35</v>
      </c>
      <c r="D354" s="19">
        <f t="shared" si="22"/>
        <v>1.6483516483516425E-2</v>
      </c>
      <c r="E354" s="19">
        <f t="shared" si="22"/>
        <v>1.4414042806728089E-2</v>
      </c>
      <c r="F354" s="36">
        <f t="shared" si="23"/>
        <v>1.0458333333333333E-4</v>
      </c>
      <c r="G354" s="24">
        <f t="shared" si="24"/>
        <v>1.637893315018309E-2</v>
      </c>
      <c r="H354" s="21">
        <f t="shared" si="25"/>
        <v>1.4309459473394756E-2</v>
      </c>
      <c r="I354" s="17"/>
      <c r="J354" s="17">
        <v>0.502</v>
      </c>
    </row>
    <row r="355" spans="1:10" x14ac:dyDescent="0.35">
      <c r="A355" s="16">
        <v>42687</v>
      </c>
      <c r="B355" s="17">
        <v>109.2</v>
      </c>
      <c r="C355" s="18">
        <v>2181.9</v>
      </c>
      <c r="D355" s="19">
        <f t="shared" si="22"/>
        <v>2.4006001500375129E-2</v>
      </c>
      <c r="E355" s="19">
        <f t="shared" si="22"/>
        <v>8.0620942964726439E-3</v>
      </c>
      <c r="F355" s="36">
        <f t="shared" si="23"/>
        <v>9.0416666666666664E-5</v>
      </c>
      <c r="G355" s="24">
        <f t="shared" si="24"/>
        <v>2.3915584833708464E-2</v>
      </c>
      <c r="H355" s="21">
        <f t="shared" si="25"/>
        <v>7.9716776298059764E-3</v>
      </c>
      <c r="I355" s="17"/>
      <c r="J355" s="17">
        <v>0.434</v>
      </c>
    </row>
    <row r="356" spans="1:10" x14ac:dyDescent="0.35">
      <c r="A356" s="16">
        <v>42680</v>
      </c>
      <c r="B356" s="17">
        <v>106.64</v>
      </c>
      <c r="C356" s="18">
        <v>2164.4499999999998</v>
      </c>
      <c r="D356" s="19">
        <f t="shared" si="22"/>
        <v>1.7751479289940919E-2</v>
      </c>
      <c r="E356" s="19">
        <f t="shared" si="22"/>
        <v>3.8015902703843363E-2</v>
      </c>
      <c r="F356" s="36">
        <f t="shared" si="23"/>
        <v>9.8958333333333331E-5</v>
      </c>
      <c r="G356" s="24">
        <f t="shared" si="24"/>
        <v>1.7652520956607586E-2</v>
      </c>
      <c r="H356" s="21">
        <f t="shared" si="25"/>
        <v>3.7916944370510026E-2</v>
      </c>
      <c r="I356" s="17"/>
      <c r="J356" s="17">
        <v>0.47499999999999998</v>
      </c>
    </row>
    <row r="357" spans="1:10" x14ac:dyDescent="0.35">
      <c r="A357" s="16">
        <v>42673</v>
      </c>
      <c r="B357" s="17">
        <v>104.78</v>
      </c>
      <c r="C357" s="18">
        <v>2085.1799999999998</v>
      </c>
      <c r="D357" s="19">
        <f t="shared" si="22"/>
        <v>9.2467732614140985E-3</v>
      </c>
      <c r="E357" s="19">
        <f t="shared" si="22"/>
        <v>-1.9389487445977016E-2</v>
      </c>
      <c r="F357" s="36">
        <f t="shared" si="23"/>
        <v>7.7708333333333329E-5</v>
      </c>
      <c r="G357" s="24">
        <f t="shared" si="24"/>
        <v>9.1690649280807644E-3</v>
      </c>
      <c r="H357" s="21">
        <f t="shared" si="25"/>
        <v>-1.9467195779310349E-2</v>
      </c>
      <c r="I357" s="17"/>
      <c r="J357" s="17">
        <v>0.373</v>
      </c>
    </row>
    <row r="358" spans="1:10" x14ac:dyDescent="0.35">
      <c r="A358" s="16">
        <v>42666</v>
      </c>
      <c r="B358" s="17">
        <v>103.82</v>
      </c>
      <c r="C358" s="18">
        <v>2126.41</v>
      </c>
      <c r="D358" s="19">
        <f t="shared" si="22"/>
        <v>2.48766041461006E-2</v>
      </c>
      <c r="E358" s="19">
        <f t="shared" si="22"/>
        <v>-6.8887892544228224E-3</v>
      </c>
      <c r="F358" s="36">
        <f t="shared" si="23"/>
        <v>6.0208333333333331E-5</v>
      </c>
      <c r="G358" s="24">
        <f t="shared" si="24"/>
        <v>2.4816395812767268E-2</v>
      </c>
      <c r="H358" s="21">
        <f t="shared" si="25"/>
        <v>-6.9489975877561555E-3</v>
      </c>
      <c r="I358" s="17"/>
      <c r="J358" s="17">
        <v>0.28899999999999998</v>
      </c>
    </row>
    <row r="359" spans="1:10" x14ac:dyDescent="0.35">
      <c r="A359" s="16">
        <v>42659</v>
      </c>
      <c r="B359" s="17">
        <v>101.3</v>
      </c>
      <c r="C359" s="18">
        <v>2141.16</v>
      </c>
      <c r="D359" s="19">
        <f t="shared" si="22"/>
        <v>2.1764938662445221E-3</v>
      </c>
      <c r="E359" s="19">
        <f t="shared" si="22"/>
        <v>3.8350101735600273E-3</v>
      </c>
      <c r="F359" s="36">
        <f t="shared" si="23"/>
        <v>6.9166666666666663E-5</v>
      </c>
      <c r="G359" s="24">
        <f t="shared" si="24"/>
        <v>2.1073271995778555E-3</v>
      </c>
      <c r="H359" s="21">
        <f t="shared" si="25"/>
        <v>3.7658435068933607E-3</v>
      </c>
      <c r="I359" s="17"/>
      <c r="J359" s="17">
        <v>0.33200000000000002</v>
      </c>
    </row>
    <row r="360" spans="1:10" x14ac:dyDescent="0.35">
      <c r="A360" s="16">
        <v>42652</v>
      </c>
      <c r="B360" s="17">
        <v>101.08</v>
      </c>
      <c r="C360" s="18">
        <v>2132.98</v>
      </c>
      <c r="D360" s="19">
        <f t="shared" si="22"/>
        <v>-1.1635865845311399E-2</v>
      </c>
      <c r="E360" s="19">
        <f t="shared" si="22"/>
        <v>-9.6390464958628908E-3</v>
      </c>
      <c r="F360" s="36">
        <f t="shared" si="23"/>
        <v>6.3333333333333332E-5</v>
      </c>
      <c r="G360" s="24">
        <f t="shared" si="24"/>
        <v>-1.1699199178644733E-2</v>
      </c>
      <c r="H360" s="21">
        <f t="shared" si="25"/>
        <v>-9.7023798291962244E-3</v>
      </c>
      <c r="I360" s="17"/>
      <c r="J360" s="17">
        <v>0.30399999999999999</v>
      </c>
    </row>
    <row r="361" spans="1:10" x14ac:dyDescent="0.35">
      <c r="A361" s="16">
        <v>42645</v>
      </c>
      <c r="B361" s="17">
        <v>102.27</v>
      </c>
      <c r="C361" s="18">
        <v>2153.7399999999998</v>
      </c>
      <c r="D361" s="19">
        <f t="shared" si="22"/>
        <v>-6.3155849203264669E-3</v>
      </c>
      <c r="E361" s="19">
        <f t="shared" si="22"/>
        <v>-6.7011949618821509E-3</v>
      </c>
      <c r="F361" s="36">
        <f t="shared" si="23"/>
        <v>6.8125000000000003E-5</v>
      </c>
      <c r="G361" s="24">
        <f t="shared" si="24"/>
        <v>-6.3837099203264665E-3</v>
      </c>
      <c r="H361" s="21">
        <f t="shared" si="25"/>
        <v>-6.7693199618821505E-3</v>
      </c>
      <c r="I361" s="17"/>
      <c r="J361" s="17">
        <v>0.32700000000000001</v>
      </c>
    </row>
    <row r="362" spans="1:10" x14ac:dyDescent="0.35">
      <c r="A362" s="16">
        <v>42638</v>
      </c>
      <c r="B362" s="17">
        <v>102.92</v>
      </c>
      <c r="C362" s="18">
        <v>2168.27</v>
      </c>
      <c r="D362" s="19">
        <f t="shared" si="22"/>
        <v>3.7290868776456376E-2</v>
      </c>
      <c r="E362" s="19">
        <f t="shared" si="22"/>
        <v>1.6538164818056256E-3</v>
      </c>
      <c r="F362" s="36">
        <f t="shared" si="23"/>
        <v>5.9166666666666657E-5</v>
      </c>
      <c r="G362" s="24">
        <f t="shared" si="24"/>
        <v>3.7231702109789711E-2</v>
      </c>
      <c r="H362" s="21">
        <f t="shared" si="25"/>
        <v>1.594649815138959E-3</v>
      </c>
      <c r="I362" s="17"/>
      <c r="J362" s="17">
        <v>0.28399999999999997</v>
      </c>
    </row>
    <row r="363" spans="1:10" x14ac:dyDescent="0.35">
      <c r="A363" s="16">
        <v>42631</v>
      </c>
      <c r="B363" s="17">
        <v>99.22</v>
      </c>
      <c r="C363" s="18">
        <v>2164.69</v>
      </c>
      <c r="D363" s="19">
        <f t="shared" si="22"/>
        <v>1.4104660670482438E-2</v>
      </c>
      <c r="E363" s="19">
        <f t="shared" si="22"/>
        <v>1.1934591147927387E-2</v>
      </c>
      <c r="F363" s="36">
        <f t="shared" si="23"/>
        <v>3.8541666666666671E-5</v>
      </c>
      <c r="G363" s="24">
        <f t="shared" si="24"/>
        <v>1.4066119003815773E-2</v>
      </c>
      <c r="H363" s="21">
        <f t="shared" si="25"/>
        <v>1.1896049481260721E-2</v>
      </c>
      <c r="I363" s="17"/>
      <c r="J363" s="17">
        <v>0.185</v>
      </c>
    </row>
    <row r="364" spans="1:10" x14ac:dyDescent="0.35">
      <c r="A364" s="16">
        <v>42624</v>
      </c>
      <c r="B364" s="17">
        <v>97.84</v>
      </c>
      <c r="C364" s="18">
        <v>2139.16</v>
      </c>
      <c r="D364" s="19">
        <f t="shared" si="22"/>
        <v>-3.3869852868569139E-2</v>
      </c>
      <c r="E364" s="19">
        <f t="shared" si="22"/>
        <v>5.3341228775125593E-3</v>
      </c>
      <c r="F364" s="36">
        <f t="shared" si="23"/>
        <v>6.0208333333333331E-5</v>
      </c>
      <c r="G364" s="24">
        <f t="shared" si="24"/>
        <v>-3.3930061201902471E-2</v>
      </c>
      <c r="H364" s="21">
        <f t="shared" si="25"/>
        <v>5.2739145441792262E-3</v>
      </c>
      <c r="I364" s="17"/>
      <c r="J364" s="17">
        <v>0.28899999999999998</v>
      </c>
    </row>
    <row r="365" spans="1:10" x14ac:dyDescent="0.35">
      <c r="A365" s="16">
        <v>42617</v>
      </c>
      <c r="B365" s="17">
        <v>101.27</v>
      </c>
      <c r="C365" s="18">
        <v>2127.81</v>
      </c>
      <c r="D365" s="19">
        <f t="shared" si="22"/>
        <v>3.3686713563854109E-3</v>
      </c>
      <c r="E365" s="19">
        <f t="shared" si="22"/>
        <v>-2.3931412214791004E-2</v>
      </c>
      <c r="F365" s="36">
        <f t="shared" si="23"/>
        <v>7.3958333333333333E-5</v>
      </c>
      <c r="G365" s="24">
        <f t="shared" si="24"/>
        <v>3.2947130230520775E-3</v>
      </c>
      <c r="H365" s="21">
        <f t="shared" si="25"/>
        <v>-2.4005370548124336E-2</v>
      </c>
      <c r="I365" s="17"/>
      <c r="J365" s="17">
        <v>0.35499999999999998</v>
      </c>
    </row>
    <row r="366" spans="1:10" x14ac:dyDescent="0.35">
      <c r="A366" s="16">
        <v>42610</v>
      </c>
      <c r="B366" s="17">
        <v>100.93</v>
      </c>
      <c r="C366" s="18">
        <v>2179.98</v>
      </c>
      <c r="D366" s="19">
        <f t="shared" si="22"/>
        <v>-3.8491906829845046E-3</v>
      </c>
      <c r="E366" s="19">
        <f t="shared" si="22"/>
        <v>5.0437059713053234E-3</v>
      </c>
      <c r="F366" s="36">
        <f t="shared" si="23"/>
        <v>6.7083333333333342E-5</v>
      </c>
      <c r="G366" s="24">
        <f t="shared" si="24"/>
        <v>-3.9162740163178377E-3</v>
      </c>
      <c r="H366" s="21">
        <f t="shared" si="25"/>
        <v>4.9766226379719903E-3</v>
      </c>
      <c r="I366" s="17"/>
      <c r="J366" s="17">
        <v>0.32200000000000001</v>
      </c>
    </row>
    <row r="367" spans="1:10" x14ac:dyDescent="0.35">
      <c r="A367" s="16">
        <v>42603</v>
      </c>
      <c r="B367" s="17">
        <v>101.32</v>
      </c>
      <c r="C367" s="18">
        <v>2169.04</v>
      </c>
      <c r="D367" s="19">
        <f t="shared" si="22"/>
        <v>-9.7732603596559775E-3</v>
      </c>
      <c r="E367" s="19">
        <f t="shared" si="22"/>
        <v>-6.790697248462596E-3</v>
      </c>
      <c r="F367" s="36">
        <f t="shared" si="23"/>
        <v>6.8125000000000003E-5</v>
      </c>
      <c r="G367" s="24">
        <f t="shared" si="24"/>
        <v>-9.841385359655978E-3</v>
      </c>
      <c r="H367" s="21">
        <f t="shared" si="25"/>
        <v>-6.8588222484625956E-3</v>
      </c>
      <c r="I367" s="17"/>
      <c r="J367" s="17">
        <v>0.32700000000000001</v>
      </c>
    </row>
    <row r="368" spans="1:10" x14ac:dyDescent="0.35">
      <c r="A368" s="16">
        <v>42596</v>
      </c>
      <c r="B368" s="17">
        <v>102.32</v>
      </c>
      <c r="C368" s="18">
        <v>2183.87</v>
      </c>
      <c r="D368" s="19">
        <f t="shared" si="22"/>
        <v>1.5661707126075619E-3</v>
      </c>
      <c r="E368" s="19">
        <f t="shared" si="22"/>
        <v>-8.2415695611515183E-5</v>
      </c>
      <c r="F368" s="36">
        <f t="shared" si="23"/>
        <v>6.4374999999999993E-5</v>
      </c>
      <c r="G368" s="24">
        <f t="shared" si="24"/>
        <v>1.5017957126075619E-3</v>
      </c>
      <c r="H368" s="21">
        <f t="shared" si="25"/>
        <v>-1.4679069561151516E-4</v>
      </c>
      <c r="I368" s="17"/>
      <c r="J368" s="17">
        <v>0.309</v>
      </c>
    </row>
    <row r="369" spans="1:10" x14ac:dyDescent="0.35">
      <c r="A369" s="16">
        <v>42589</v>
      </c>
      <c r="B369" s="17">
        <v>102.16</v>
      </c>
      <c r="C369" s="18">
        <v>2184.0500000000002</v>
      </c>
      <c r="D369" s="19">
        <f t="shared" si="22"/>
        <v>1.6416276987364364E-2</v>
      </c>
      <c r="E369" s="19">
        <f t="shared" si="22"/>
        <v>5.4057273222873903E-4</v>
      </c>
      <c r="F369" s="36">
        <f t="shared" si="23"/>
        <v>5.8749999999999991E-5</v>
      </c>
      <c r="G369" s="24">
        <f t="shared" si="24"/>
        <v>1.6357526987364365E-2</v>
      </c>
      <c r="H369" s="21">
        <f t="shared" si="25"/>
        <v>4.8182273222873904E-4</v>
      </c>
      <c r="I369" s="17"/>
      <c r="J369" s="17">
        <v>0.28199999999999997</v>
      </c>
    </row>
    <row r="370" spans="1:10" x14ac:dyDescent="0.35">
      <c r="A370" s="16">
        <v>42582</v>
      </c>
      <c r="B370" s="17">
        <v>100.51</v>
      </c>
      <c r="C370" s="18">
        <v>2182.87</v>
      </c>
      <c r="D370" s="19">
        <f t="shared" si="22"/>
        <v>-1.9223263075722086E-2</v>
      </c>
      <c r="E370" s="19">
        <f t="shared" si="22"/>
        <v>4.2648141332350953E-3</v>
      </c>
      <c r="F370" s="36">
        <f t="shared" si="23"/>
        <v>5.6041666666666669E-5</v>
      </c>
      <c r="G370" s="24">
        <f t="shared" si="24"/>
        <v>-1.9279304742388752E-2</v>
      </c>
      <c r="H370" s="21">
        <f t="shared" si="25"/>
        <v>4.2087724665684284E-3</v>
      </c>
      <c r="I370" s="17"/>
      <c r="J370" s="17">
        <v>0.26900000000000002</v>
      </c>
    </row>
    <row r="371" spans="1:10" x14ac:dyDescent="0.35">
      <c r="A371" s="16">
        <v>42575</v>
      </c>
      <c r="B371" s="17">
        <v>102.48</v>
      </c>
      <c r="C371" s="18">
        <v>2173.6</v>
      </c>
      <c r="D371" s="19">
        <f t="shared" si="22"/>
        <v>-3.0096536059057266E-2</v>
      </c>
      <c r="E371" s="19">
        <f t="shared" si="22"/>
        <v>-6.5746219592388577E-4</v>
      </c>
      <c r="F371" s="36">
        <f t="shared" si="23"/>
        <v>5.3958333333333342E-5</v>
      </c>
      <c r="G371" s="24">
        <f t="shared" si="24"/>
        <v>-3.0150494392390599E-2</v>
      </c>
      <c r="H371" s="21">
        <f t="shared" si="25"/>
        <v>-7.1142052925721915E-4</v>
      </c>
      <c r="I371" s="17"/>
      <c r="J371" s="17">
        <v>0.25900000000000001</v>
      </c>
    </row>
    <row r="372" spans="1:10" x14ac:dyDescent="0.35">
      <c r="A372" s="16">
        <v>42568</v>
      </c>
      <c r="B372" s="17">
        <v>105.66</v>
      </c>
      <c r="C372" s="18">
        <v>2175.0300000000002</v>
      </c>
      <c r="D372" s="19">
        <f t="shared" si="22"/>
        <v>-1.2800149490796997E-2</v>
      </c>
      <c r="E372" s="19">
        <f t="shared" si="22"/>
        <v>6.1478253629023705E-3</v>
      </c>
      <c r="F372" s="36">
        <f t="shared" si="23"/>
        <v>6.6041666666666668E-5</v>
      </c>
      <c r="G372" s="24">
        <f t="shared" si="24"/>
        <v>-1.2866191157463664E-2</v>
      </c>
      <c r="H372" s="21">
        <f t="shared" si="25"/>
        <v>6.081783696235704E-3</v>
      </c>
      <c r="I372" s="17"/>
      <c r="J372" s="17">
        <v>0.317</v>
      </c>
    </row>
    <row r="373" spans="1:10" x14ac:dyDescent="0.35">
      <c r="A373" s="16">
        <v>42561</v>
      </c>
      <c r="B373" s="17">
        <v>107.03</v>
      </c>
      <c r="C373" s="18">
        <v>2161.7399999999998</v>
      </c>
      <c r="D373" s="19">
        <f t="shared" si="22"/>
        <v>2.1571060418058563E-2</v>
      </c>
      <c r="E373" s="19">
        <f t="shared" si="22"/>
        <v>1.4949058641250623E-2</v>
      </c>
      <c r="F373" s="36">
        <f t="shared" si="23"/>
        <v>6.6041666666666668E-5</v>
      </c>
      <c r="G373" s="24">
        <f t="shared" si="24"/>
        <v>2.1505018751391897E-2</v>
      </c>
      <c r="H373" s="21">
        <f t="shared" si="25"/>
        <v>1.4883016974583956E-2</v>
      </c>
      <c r="I373" s="17"/>
      <c r="J373" s="17">
        <v>0.317</v>
      </c>
    </row>
    <row r="374" spans="1:10" x14ac:dyDescent="0.35">
      <c r="A374" s="16">
        <v>42554</v>
      </c>
      <c r="B374" s="17">
        <v>104.77</v>
      </c>
      <c r="C374" s="18">
        <v>2129.9</v>
      </c>
      <c r="D374" s="19">
        <f t="shared" si="22"/>
        <v>5.9529524723955785E-3</v>
      </c>
      <c r="E374" s="19">
        <f t="shared" si="22"/>
        <v>1.2815330844765827E-2</v>
      </c>
      <c r="F374" s="36">
        <f t="shared" si="23"/>
        <v>5.9791666666666659E-5</v>
      </c>
      <c r="G374" s="24">
        <f t="shared" si="24"/>
        <v>5.8931608057289121E-3</v>
      </c>
      <c r="H374" s="21">
        <f t="shared" si="25"/>
        <v>1.275553917809916E-2</v>
      </c>
      <c r="I374" s="17"/>
      <c r="J374" s="17">
        <v>0.28699999999999998</v>
      </c>
    </row>
    <row r="375" spans="1:10" x14ac:dyDescent="0.35">
      <c r="A375" s="16">
        <v>42547</v>
      </c>
      <c r="B375" s="17">
        <v>104.15</v>
      </c>
      <c r="C375" s="18">
        <v>2102.9499999999998</v>
      </c>
      <c r="D375" s="19">
        <f t="shared" si="22"/>
        <v>2.2080471050049066E-2</v>
      </c>
      <c r="E375" s="19">
        <f t="shared" si="22"/>
        <v>3.2168292096337758E-2</v>
      </c>
      <c r="F375" s="36">
        <f t="shared" si="23"/>
        <v>5.3958333333333342E-5</v>
      </c>
      <c r="G375" s="24">
        <f t="shared" si="24"/>
        <v>2.2026512716715733E-2</v>
      </c>
      <c r="H375" s="21">
        <f t="shared" si="25"/>
        <v>3.2114333763004425E-2</v>
      </c>
      <c r="I375" s="17"/>
      <c r="J375" s="17">
        <v>0.25900000000000001</v>
      </c>
    </row>
    <row r="376" spans="1:10" x14ac:dyDescent="0.35">
      <c r="A376" s="16">
        <v>42540</v>
      </c>
      <c r="B376" s="17">
        <v>101.9</v>
      </c>
      <c r="C376" s="18">
        <v>2037.41</v>
      </c>
      <c r="D376" s="19">
        <f t="shared" si="22"/>
        <v>3.2489908437531856E-3</v>
      </c>
      <c r="E376" s="19">
        <f t="shared" si="22"/>
        <v>-1.6323712594509376E-2</v>
      </c>
      <c r="F376" s="36">
        <f t="shared" si="23"/>
        <v>5.3958333333333342E-5</v>
      </c>
      <c r="G376" s="24">
        <f t="shared" si="24"/>
        <v>3.1950325104198522E-3</v>
      </c>
      <c r="H376" s="21">
        <f t="shared" si="25"/>
        <v>-1.6377670927842709E-2</v>
      </c>
      <c r="I376" s="17"/>
      <c r="J376" s="17">
        <v>0.25900000000000001</v>
      </c>
    </row>
    <row r="377" spans="1:10" x14ac:dyDescent="0.35">
      <c r="A377" s="16">
        <v>42533</v>
      </c>
      <c r="B377" s="17">
        <v>101.57</v>
      </c>
      <c r="C377" s="18">
        <v>2071.2199999999998</v>
      </c>
      <c r="D377" s="19">
        <f t="shared" si="22"/>
        <v>-4.0203961561091628E-3</v>
      </c>
      <c r="E377" s="19">
        <f t="shared" si="22"/>
        <v>-1.1855520092363458E-2</v>
      </c>
      <c r="F377" s="36">
        <f t="shared" si="23"/>
        <v>5.5416666666666667E-5</v>
      </c>
      <c r="G377" s="24">
        <f t="shared" si="24"/>
        <v>-4.0758128227758291E-3</v>
      </c>
      <c r="H377" s="21">
        <f t="shared" si="25"/>
        <v>-1.1910936759030126E-2</v>
      </c>
      <c r="I377" s="17"/>
      <c r="J377" s="17">
        <v>0.26600000000000001</v>
      </c>
    </row>
    <row r="378" spans="1:10" x14ac:dyDescent="0.35">
      <c r="A378" s="16">
        <v>42526</v>
      </c>
      <c r="B378" s="17">
        <v>101.98</v>
      </c>
      <c r="C378" s="18">
        <v>2096.0700000000002</v>
      </c>
      <c r="D378" s="19">
        <f t="shared" si="22"/>
        <v>1.3113451221935302E-2</v>
      </c>
      <c r="E378" s="19">
        <f t="shared" si="22"/>
        <v>-1.4577467808091216E-3</v>
      </c>
      <c r="F378" s="36">
        <f t="shared" si="23"/>
        <v>5.333333333333334E-5</v>
      </c>
      <c r="G378" s="24">
        <f t="shared" si="24"/>
        <v>1.3060117888601968E-2</v>
      </c>
      <c r="H378" s="21">
        <f t="shared" si="25"/>
        <v>-1.511080114142455E-3</v>
      </c>
      <c r="I378" s="17"/>
      <c r="J378" s="17">
        <v>0.25600000000000001</v>
      </c>
    </row>
    <row r="379" spans="1:10" x14ac:dyDescent="0.35">
      <c r="A379" s="16">
        <v>42519</v>
      </c>
      <c r="B379" s="17">
        <v>100.66</v>
      </c>
      <c r="C379" s="18">
        <v>2099.13</v>
      </c>
      <c r="D379" s="19">
        <f t="shared" si="22"/>
        <v>-1.3330719466771224E-2</v>
      </c>
      <c r="E379" s="19">
        <f t="shared" si="22"/>
        <v>3.3348260650045702E-5</v>
      </c>
      <c r="F379" s="36">
        <f t="shared" si="23"/>
        <v>6.0208333333333331E-5</v>
      </c>
      <c r="G379" s="24">
        <f t="shared" si="24"/>
        <v>-1.3390927800104558E-2</v>
      </c>
      <c r="H379" s="21">
        <f t="shared" si="25"/>
        <v>-2.6860072683287628E-5</v>
      </c>
      <c r="I379" s="17"/>
      <c r="J379" s="17">
        <v>0.28899999999999998</v>
      </c>
    </row>
    <row r="380" spans="1:10" x14ac:dyDescent="0.35">
      <c r="A380" s="16">
        <v>42512</v>
      </c>
      <c r="B380" s="17">
        <v>102.02</v>
      </c>
      <c r="C380" s="18">
        <v>2099.06</v>
      </c>
      <c r="D380" s="19">
        <f t="shared" si="22"/>
        <v>2.2346928549954903E-2</v>
      </c>
      <c r="E380" s="19">
        <f t="shared" si="22"/>
        <v>2.2774226241521589E-2</v>
      </c>
      <c r="F380" s="36">
        <f t="shared" si="23"/>
        <v>6.6041666666666668E-5</v>
      </c>
      <c r="G380" s="24">
        <f t="shared" si="24"/>
        <v>2.2280886883288237E-2</v>
      </c>
      <c r="H380" s="21">
        <f t="shared" si="25"/>
        <v>2.2708184574854923E-2</v>
      </c>
      <c r="I380" s="17"/>
      <c r="J380" s="17">
        <v>0.317</v>
      </c>
    </row>
    <row r="381" spans="1:10" x14ac:dyDescent="0.35">
      <c r="A381" s="16">
        <v>42505</v>
      </c>
      <c r="B381" s="17">
        <v>99.79</v>
      </c>
      <c r="C381" s="18">
        <v>2052.3200000000002</v>
      </c>
      <c r="D381" s="19">
        <f t="shared" si="22"/>
        <v>-9.4302163986498266E-3</v>
      </c>
      <c r="E381" s="19">
        <f t="shared" si="22"/>
        <v>2.7899795271206784E-3</v>
      </c>
      <c r="F381" s="36">
        <f t="shared" si="23"/>
        <v>6.6041666666666668E-5</v>
      </c>
      <c r="G381" s="24">
        <f t="shared" si="24"/>
        <v>-9.496258065316494E-3</v>
      </c>
      <c r="H381" s="21">
        <f t="shared" si="25"/>
        <v>2.7239378604540119E-3</v>
      </c>
      <c r="I381" s="17"/>
      <c r="J381" s="17">
        <v>0.317</v>
      </c>
    </row>
    <row r="382" spans="1:10" x14ac:dyDescent="0.35">
      <c r="A382" s="16">
        <v>42498</v>
      </c>
      <c r="B382" s="17">
        <v>100.74</v>
      </c>
      <c r="C382" s="18">
        <v>2046.61</v>
      </c>
      <c r="D382" s="19">
        <f t="shared" si="22"/>
        <v>-1.0995483997643829E-2</v>
      </c>
      <c r="E382" s="19">
        <f t="shared" si="22"/>
        <v>-5.1187571093848083E-3</v>
      </c>
      <c r="F382" s="36">
        <f t="shared" si="23"/>
        <v>5.6458333333333335E-5</v>
      </c>
      <c r="G382" s="24">
        <f t="shared" si="24"/>
        <v>-1.1051942330977163E-2</v>
      </c>
      <c r="H382" s="21">
        <f t="shared" si="25"/>
        <v>-5.175215442718142E-3</v>
      </c>
      <c r="I382" s="17"/>
      <c r="J382" s="17">
        <v>0.27100000000000002</v>
      </c>
    </row>
    <row r="383" spans="1:10" x14ac:dyDescent="0.35">
      <c r="A383" s="16">
        <v>42491</v>
      </c>
      <c r="B383" s="17">
        <v>101.86</v>
      </c>
      <c r="C383" s="18">
        <v>2057.14</v>
      </c>
      <c r="D383" s="19">
        <f t="shared" si="22"/>
        <v>-3.1317283225681392E-3</v>
      </c>
      <c r="E383" s="19">
        <f t="shared" si="22"/>
        <v>-3.9509998547427871E-3</v>
      </c>
      <c r="F383" s="36">
        <f t="shared" si="23"/>
        <v>4.0208333333333333E-5</v>
      </c>
      <c r="G383" s="24">
        <f t="shared" si="24"/>
        <v>-3.1719366559014727E-3</v>
      </c>
      <c r="H383" s="21">
        <f t="shared" si="25"/>
        <v>-3.9912081880761202E-3</v>
      </c>
      <c r="I383" s="17"/>
      <c r="J383" s="17">
        <v>0.193</v>
      </c>
    </row>
    <row r="384" spans="1:10" x14ac:dyDescent="0.35">
      <c r="A384" s="16">
        <v>42484</v>
      </c>
      <c r="B384" s="17">
        <v>102.18</v>
      </c>
      <c r="C384" s="18">
        <v>2065.3000000000002</v>
      </c>
      <c r="D384" s="19">
        <f t="shared" si="22"/>
        <v>1.6665032839917604E-3</v>
      </c>
      <c r="E384" s="19">
        <f t="shared" si="22"/>
        <v>-1.2564664033888118E-2</v>
      </c>
      <c r="F384" s="36">
        <f t="shared" si="23"/>
        <v>4.2708333333333326E-5</v>
      </c>
      <c r="G384" s="24">
        <f t="shared" si="24"/>
        <v>1.623794950658427E-3</v>
      </c>
      <c r="H384" s="21">
        <f t="shared" si="25"/>
        <v>-1.2607372367221452E-2</v>
      </c>
      <c r="I384" s="17"/>
      <c r="J384" s="17">
        <v>0.20499999999999999</v>
      </c>
    </row>
    <row r="385" spans="1:10" x14ac:dyDescent="0.35">
      <c r="A385" s="16">
        <v>42477</v>
      </c>
      <c r="B385" s="17">
        <v>102.01</v>
      </c>
      <c r="C385" s="18">
        <v>2091.58</v>
      </c>
      <c r="D385" s="19">
        <f t="shared" si="22"/>
        <v>4.9161781343206812E-2</v>
      </c>
      <c r="E385" s="19">
        <f t="shared" si="22"/>
        <v>5.2145160592675932E-3</v>
      </c>
      <c r="F385" s="36">
        <f t="shared" si="23"/>
        <v>4.9166666666666658E-5</v>
      </c>
      <c r="G385" s="24">
        <f t="shared" si="24"/>
        <v>4.9112614676540142E-2</v>
      </c>
      <c r="H385" s="21">
        <f t="shared" si="25"/>
        <v>5.1653493926009262E-3</v>
      </c>
      <c r="I385" s="17"/>
      <c r="J385" s="17">
        <v>0.23599999999999999</v>
      </c>
    </row>
    <row r="386" spans="1:10" x14ac:dyDescent="0.35">
      <c r="A386" s="16">
        <v>42470</v>
      </c>
      <c r="B386" s="17">
        <v>97.23</v>
      </c>
      <c r="C386" s="18">
        <v>2080.73</v>
      </c>
      <c r="D386" s="19">
        <f t="shared" si="22"/>
        <v>9.3428838368110334E-3</v>
      </c>
      <c r="E386" s="19">
        <f t="shared" si="22"/>
        <v>1.6179917952725109E-2</v>
      </c>
      <c r="F386" s="36">
        <f t="shared" si="23"/>
        <v>4.7499999999999996E-5</v>
      </c>
      <c r="G386" s="24">
        <f t="shared" si="24"/>
        <v>9.2953838368110327E-3</v>
      </c>
      <c r="H386" s="21">
        <f t="shared" si="25"/>
        <v>1.613241795272511E-2</v>
      </c>
      <c r="I386" s="17"/>
      <c r="J386" s="17">
        <v>0.22800000000000001</v>
      </c>
    </row>
    <row r="387" spans="1:10" x14ac:dyDescent="0.35">
      <c r="A387" s="16">
        <v>42463</v>
      </c>
      <c r="B387" s="17">
        <v>96.33</v>
      </c>
      <c r="C387" s="18">
        <v>2047.6</v>
      </c>
      <c r="D387" s="19">
        <f t="shared" ref="D387:E450" si="26">B387/B388-1</f>
        <v>2.1960534691279454E-2</v>
      </c>
      <c r="E387" s="19">
        <f t="shared" si="26"/>
        <v>-1.2147936587578179E-2</v>
      </c>
      <c r="F387" s="36">
        <f t="shared" ref="F387:F450" si="27">J387/100/12/4</f>
        <v>4.8124999999999997E-5</v>
      </c>
      <c r="G387" s="24">
        <f t="shared" ref="G387:G450" si="28">D387-F387</f>
        <v>2.1912409691279455E-2</v>
      </c>
      <c r="H387" s="21">
        <f t="shared" ref="H387:H450" si="29">E387-F387</f>
        <v>-1.2196061587578178E-2</v>
      </c>
      <c r="I387" s="17"/>
      <c r="J387" s="17">
        <v>0.23100000000000001</v>
      </c>
    </row>
    <row r="388" spans="1:10" x14ac:dyDescent="0.35">
      <c r="A388" s="16">
        <v>42456</v>
      </c>
      <c r="B388" s="17">
        <v>94.26</v>
      </c>
      <c r="C388" s="18">
        <v>2072.7800000000002</v>
      </c>
      <c r="D388" s="19">
        <f t="shared" si="26"/>
        <v>-6.2203479177648235E-3</v>
      </c>
      <c r="E388" s="19">
        <f t="shared" si="26"/>
        <v>1.8094835800662068E-2</v>
      </c>
      <c r="F388" s="36">
        <f t="shared" si="27"/>
        <v>4.854166666666667E-5</v>
      </c>
      <c r="G388" s="24">
        <f t="shared" si="28"/>
        <v>-6.2688895844314899E-3</v>
      </c>
      <c r="H388" s="21">
        <f t="shared" si="29"/>
        <v>1.8046294133995402E-2</v>
      </c>
      <c r="I388" s="17"/>
      <c r="J388" s="17">
        <v>0.23300000000000001</v>
      </c>
    </row>
    <row r="389" spans="1:10" x14ac:dyDescent="0.35">
      <c r="A389" s="16">
        <v>42449</v>
      </c>
      <c r="B389" s="17">
        <v>94.85</v>
      </c>
      <c r="C389" s="18">
        <v>2035.94</v>
      </c>
      <c r="D389" s="19">
        <f t="shared" si="26"/>
        <v>-2.9071552871327677E-2</v>
      </c>
      <c r="E389" s="19">
        <f t="shared" si="26"/>
        <v>-6.655022004508182E-3</v>
      </c>
      <c r="F389" s="36">
        <f t="shared" si="27"/>
        <v>6.0833333333333333E-5</v>
      </c>
      <c r="G389" s="24">
        <f t="shared" si="28"/>
        <v>-2.913238620466101E-2</v>
      </c>
      <c r="H389" s="21">
        <f t="shared" si="29"/>
        <v>-6.7158553378415158E-3</v>
      </c>
      <c r="I389" s="17"/>
      <c r="J389" s="17">
        <v>0.29199999999999998</v>
      </c>
    </row>
    <row r="390" spans="1:10" x14ac:dyDescent="0.35">
      <c r="A390" s="16">
        <v>42442</v>
      </c>
      <c r="B390" s="17">
        <v>97.69</v>
      </c>
      <c r="C390" s="18">
        <v>2049.58</v>
      </c>
      <c r="D390" s="19">
        <f t="shared" si="26"/>
        <v>3.2882216113343299E-2</v>
      </c>
      <c r="E390" s="19">
        <f t="shared" si="26"/>
        <v>1.3544721316987918E-2</v>
      </c>
      <c r="F390" s="36">
        <f t="shared" si="27"/>
        <v>6.1249999999999998E-5</v>
      </c>
      <c r="G390" s="24">
        <f t="shared" si="28"/>
        <v>3.28209661133433E-2</v>
      </c>
      <c r="H390" s="21">
        <f t="shared" si="29"/>
        <v>1.3483471316987917E-2</v>
      </c>
      <c r="I390" s="17"/>
      <c r="J390" s="17">
        <v>0.29399999999999998</v>
      </c>
    </row>
    <row r="391" spans="1:10" x14ac:dyDescent="0.35">
      <c r="A391" s="16">
        <v>42435</v>
      </c>
      <c r="B391" s="17">
        <v>94.58</v>
      </c>
      <c r="C391" s="18">
        <v>2022.19</v>
      </c>
      <c r="D391" s="19">
        <f t="shared" si="26"/>
        <v>7.5628340725577115E-2</v>
      </c>
      <c r="E391" s="19">
        <f t="shared" si="26"/>
        <v>1.1100055500277595E-2</v>
      </c>
      <c r="F391" s="36">
        <f t="shared" si="27"/>
        <v>6.666666666666667E-5</v>
      </c>
      <c r="G391" s="24">
        <f t="shared" si="28"/>
        <v>7.5561674058910441E-2</v>
      </c>
      <c r="H391" s="21">
        <f t="shared" si="29"/>
        <v>1.1033388833610928E-2</v>
      </c>
      <c r="I391" s="17"/>
      <c r="J391" s="17">
        <v>0.32</v>
      </c>
    </row>
    <row r="392" spans="1:10" x14ac:dyDescent="0.35">
      <c r="A392" s="16">
        <v>42428</v>
      </c>
      <c r="B392" s="17">
        <v>87.93</v>
      </c>
      <c r="C392" s="18">
        <v>1999.99</v>
      </c>
      <c r="D392" s="19">
        <f t="shared" si="26"/>
        <v>4.2442205097806829E-2</v>
      </c>
      <c r="E392" s="19">
        <f t="shared" si="26"/>
        <v>2.6662559995893398E-2</v>
      </c>
      <c r="F392" s="36">
        <f t="shared" si="27"/>
        <v>5.7500000000000009E-5</v>
      </c>
      <c r="G392" s="24">
        <f t="shared" si="28"/>
        <v>4.2384705097806827E-2</v>
      </c>
      <c r="H392" s="21">
        <f t="shared" si="29"/>
        <v>2.6605059995893399E-2</v>
      </c>
      <c r="I392" s="17"/>
      <c r="J392" s="17">
        <v>0.27600000000000002</v>
      </c>
    </row>
    <row r="393" spans="1:10" x14ac:dyDescent="0.35">
      <c r="A393" s="16">
        <v>42421</v>
      </c>
      <c r="B393" s="17">
        <v>84.35</v>
      </c>
      <c r="C393" s="18">
        <v>1948.05</v>
      </c>
      <c r="D393" s="19">
        <f t="shared" si="26"/>
        <v>-2.485549132947984E-2</v>
      </c>
      <c r="E393" s="19">
        <f t="shared" si="26"/>
        <v>1.5783875105590761E-2</v>
      </c>
      <c r="F393" s="36">
        <f t="shared" si="27"/>
        <v>6.6249999999999998E-5</v>
      </c>
      <c r="G393" s="24">
        <f t="shared" si="28"/>
        <v>-2.492174132947984E-2</v>
      </c>
      <c r="H393" s="21">
        <f t="shared" si="29"/>
        <v>1.5717625105590761E-2</v>
      </c>
      <c r="I393" s="17"/>
      <c r="J393" s="17">
        <v>0.318</v>
      </c>
    </row>
    <row r="394" spans="1:10" x14ac:dyDescent="0.35">
      <c r="A394" s="16">
        <v>42414</v>
      </c>
      <c r="B394" s="17">
        <v>86.5</v>
      </c>
      <c r="C394" s="18">
        <v>1917.78</v>
      </c>
      <c r="D394" s="19">
        <f t="shared" si="26"/>
        <v>1.2524874165983801E-2</v>
      </c>
      <c r="E394" s="19">
        <f t="shared" si="26"/>
        <v>2.8421583243063431E-2</v>
      </c>
      <c r="F394" s="36">
        <f t="shared" si="27"/>
        <v>6.1458333333333327E-5</v>
      </c>
      <c r="G394" s="24">
        <f t="shared" si="28"/>
        <v>1.2463415832650468E-2</v>
      </c>
      <c r="H394" s="21">
        <f t="shared" si="29"/>
        <v>2.8360124909730097E-2</v>
      </c>
      <c r="I394" s="17"/>
      <c r="J394" s="17">
        <v>0.29499999999999998</v>
      </c>
    </row>
    <row r="395" spans="1:10" x14ac:dyDescent="0.35">
      <c r="A395" s="16">
        <v>42407</v>
      </c>
      <c r="B395" s="17">
        <v>85.43</v>
      </c>
      <c r="C395" s="18">
        <v>1864.78</v>
      </c>
      <c r="D395" s="19">
        <f t="shared" si="26"/>
        <v>3.0767374517374657E-2</v>
      </c>
      <c r="E395" s="19">
        <f t="shared" si="26"/>
        <v>-8.1221244115847746E-3</v>
      </c>
      <c r="F395" s="36">
        <f t="shared" si="27"/>
        <v>6.041666666666666E-5</v>
      </c>
      <c r="G395" s="24">
        <f t="shared" si="28"/>
        <v>3.070695785070799E-2</v>
      </c>
      <c r="H395" s="21">
        <f t="shared" si="29"/>
        <v>-8.1825410782514416E-3</v>
      </c>
      <c r="I395" s="17"/>
      <c r="J395" s="17">
        <v>0.28999999999999998</v>
      </c>
    </row>
    <row r="396" spans="1:10" x14ac:dyDescent="0.35">
      <c r="A396" s="16">
        <v>42400</v>
      </c>
      <c r="B396" s="17">
        <v>82.88</v>
      </c>
      <c r="C396" s="18">
        <v>1880.05</v>
      </c>
      <c r="D396" s="19">
        <f t="shared" si="26"/>
        <v>-4.1517289233260146E-2</v>
      </c>
      <c r="E396" s="19">
        <f t="shared" si="26"/>
        <v>-3.1021935430668446E-2</v>
      </c>
      <c r="F396" s="36">
        <f t="shared" si="27"/>
        <v>6.0833333333333333E-5</v>
      </c>
      <c r="G396" s="24">
        <f t="shared" si="28"/>
        <v>-4.1578122566593483E-2</v>
      </c>
      <c r="H396" s="21">
        <f t="shared" si="29"/>
        <v>-3.1082768764001779E-2</v>
      </c>
      <c r="I396" s="17"/>
      <c r="J396" s="17">
        <v>0.29199999999999998</v>
      </c>
    </row>
    <row r="397" spans="1:10" x14ac:dyDescent="0.35">
      <c r="A397" s="16">
        <v>42393</v>
      </c>
      <c r="B397" s="17">
        <v>86.47</v>
      </c>
      <c r="C397" s="18">
        <v>1940.24</v>
      </c>
      <c r="D397" s="19">
        <f t="shared" si="26"/>
        <v>3.5073018913095444E-2</v>
      </c>
      <c r="E397" s="19">
        <f t="shared" si="26"/>
        <v>1.7483874351040818E-2</v>
      </c>
      <c r="F397" s="36">
        <f t="shared" si="27"/>
        <v>6.5624999999999996E-5</v>
      </c>
      <c r="G397" s="24">
        <f t="shared" si="28"/>
        <v>3.5007393913095444E-2</v>
      </c>
      <c r="H397" s="21">
        <f t="shared" si="29"/>
        <v>1.7418249351040818E-2</v>
      </c>
      <c r="I397" s="17"/>
      <c r="J397" s="17">
        <v>0.315</v>
      </c>
    </row>
    <row r="398" spans="1:10" x14ac:dyDescent="0.35">
      <c r="A398" s="16">
        <v>42386</v>
      </c>
      <c r="B398" s="17">
        <v>83.54</v>
      </c>
      <c r="C398" s="18">
        <v>1906.9</v>
      </c>
      <c r="D398" s="19">
        <f t="shared" si="26"/>
        <v>-1.5537229592446078E-3</v>
      </c>
      <c r="E398" s="19">
        <f t="shared" si="26"/>
        <v>1.4130498369967048E-2</v>
      </c>
      <c r="F398" s="36">
        <f t="shared" si="27"/>
        <v>6.2500000000000001E-5</v>
      </c>
      <c r="G398" s="24">
        <f t="shared" si="28"/>
        <v>-1.6162229592446078E-3</v>
      </c>
      <c r="H398" s="21">
        <f t="shared" si="29"/>
        <v>1.4067998369967048E-2</v>
      </c>
      <c r="I398" s="17"/>
      <c r="J398" s="17">
        <v>0.3</v>
      </c>
    </row>
    <row r="399" spans="1:10" x14ac:dyDescent="0.35">
      <c r="A399" s="16">
        <v>42379</v>
      </c>
      <c r="B399" s="17">
        <v>83.67</v>
      </c>
      <c r="C399" s="18">
        <v>1880.33</v>
      </c>
      <c r="D399" s="19">
        <f t="shared" si="26"/>
        <v>1.8750760988676562E-2</v>
      </c>
      <c r="E399" s="19">
        <f t="shared" si="26"/>
        <v>-2.1695811199617054E-2</v>
      </c>
      <c r="F399" s="36">
        <f t="shared" si="27"/>
        <v>4.9374999999999994E-5</v>
      </c>
      <c r="G399" s="24">
        <f t="shared" si="28"/>
        <v>1.8701385988676562E-2</v>
      </c>
      <c r="H399" s="21">
        <f t="shared" si="29"/>
        <v>-2.1745186199617055E-2</v>
      </c>
      <c r="I399" s="17"/>
      <c r="J399" s="17">
        <v>0.23699999999999999</v>
      </c>
    </row>
    <row r="400" spans="1:10" x14ac:dyDescent="0.35">
      <c r="A400" s="16">
        <v>42372</v>
      </c>
      <c r="B400" s="17">
        <v>82.13</v>
      </c>
      <c r="C400" s="18">
        <v>1922.03</v>
      </c>
      <c r="D400" s="19">
        <f t="shared" si="26"/>
        <v>-8.7038683859493093E-2</v>
      </c>
      <c r="E400" s="19">
        <f t="shared" si="26"/>
        <v>-5.9644607963051821E-2</v>
      </c>
      <c r="F400" s="36">
        <f t="shared" si="27"/>
        <v>4.2291666666666667E-5</v>
      </c>
      <c r="G400" s="24">
        <f t="shared" si="28"/>
        <v>-8.708097552615976E-2</v>
      </c>
      <c r="H400" s="21">
        <f t="shared" si="29"/>
        <v>-5.9686899629718487E-2</v>
      </c>
      <c r="I400" s="17"/>
      <c r="J400" s="17">
        <v>0.20300000000000001</v>
      </c>
    </row>
    <row r="401" spans="1:10" x14ac:dyDescent="0.35">
      <c r="A401" s="16">
        <v>42365</v>
      </c>
      <c r="B401" s="17">
        <v>89.96</v>
      </c>
      <c r="C401" s="18">
        <v>2043.94</v>
      </c>
      <c r="D401" s="19">
        <f t="shared" si="26"/>
        <v>-2.2705051602390003E-2</v>
      </c>
      <c r="E401" s="19">
        <f t="shared" si="26"/>
        <v>-8.2727233028785374E-3</v>
      </c>
      <c r="F401" s="36">
        <f t="shared" si="27"/>
        <v>3.7083333333333331E-5</v>
      </c>
      <c r="G401" s="24">
        <f t="shared" si="28"/>
        <v>-2.2742134935723336E-2</v>
      </c>
      <c r="H401" s="21">
        <f t="shared" si="29"/>
        <v>-8.3098066362118708E-3</v>
      </c>
      <c r="I401" s="17"/>
      <c r="J401" s="17">
        <v>0.17799999999999999</v>
      </c>
    </row>
    <row r="402" spans="1:10" x14ac:dyDescent="0.35">
      <c r="A402" s="16">
        <v>42358</v>
      </c>
      <c r="B402" s="17">
        <v>92.05</v>
      </c>
      <c r="C402" s="18">
        <v>2060.9899999999998</v>
      </c>
      <c r="D402" s="19">
        <f t="shared" si="26"/>
        <v>2.4941543257989141E-2</v>
      </c>
      <c r="E402" s="19">
        <f t="shared" si="26"/>
        <v>2.7643289870608934E-2</v>
      </c>
      <c r="F402" s="36">
        <f t="shared" si="27"/>
        <v>4.1875000000000001E-5</v>
      </c>
      <c r="G402" s="24">
        <f t="shared" si="28"/>
        <v>2.489966825798914E-2</v>
      </c>
      <c r="H402" s="21">
        <f t="shared" si="29"/>
        <v>2.7601414870608933E-2</v>
      </c>
      <c r="I402" s="17"/>
      <c r="J402" s="17">
        <v>0.20100000000000001</v>
      </c>
    </row>
    <row r="403" spans="1:10" x14ac:dyDescent="0.35">
      <c r="A403" s="16">
        <v>42351</v>
      </c>
      <c r="B403" s="17">
        <v>89.81</v>
      </c>
      <c r="C403" s="18">
        <v>2005.55</v>
      </c>
      <c r="D403" s="19">
        <f t="shared" si="26"/>
        <v>3.8986580286904271E-2</v>
      </c>
      <c r="E403" s="19">
        <f t="shared" si="26"/>
        <v>-3.3890387950525902E-3</v>
      </c>
      <c r="F403" s="36">
        <f t="shared" si="27"/>
        <v>3.9166666666666665E-5</v>
      </c>
      <c r="G403" s="24">
        <f t="shared" si="28"/>
        <v>3.8947413620237605E-2</v>
      </c>
      <c r="H403" s="21">
        <f t="shared" si="29"/>
        <v>-3.4282054617192567E-3</v>
      </c>
      <c r="I403" s="17"/>
      <c r="J403" s="17">
        <v>0.188</v>
      </c>
    </row>
    <row r="404" spans="1:10" x14ac:dyDescent="0.35">
      <c r="A404" s="16">
        <v>42344</v>
      </c>
      <c r="B404" s="17">
        <v>86.44</v>
      </c>
      <c r="C404" s="18">
        <v>2012.37</v>
      </c>
      <c r="D404" s="19">
        <f t="shared" si="26"/>
        <v>-3.6450785865566826E-2</v>
      </c>
      <c r="E404" s="19">
        <f t="shared" si="26"/>
        <v>-3.7921489322031543E-2</v>
      </c>
      <c r="F404" s="36">
        <f t="shared" si="27"/>
        <v>4.708333333333333E-5</v>
      </c>
      <c r="G404" s="24">
        <f t="shared" si="28"/>
        <v>-3.6497869198900162E-2</v>
      </c>
      <c r="H404" s="21">
        <f t="shared" si="29"/>
        <v>-3.7968572655364879E-2</v>
      </c>
      <c r="I404" s="17"/>
      <c r="J404" s="17">
        <v>0.22600000000000001</v>
      </c>
    </row>
    <row r="405" spans="1:10" x14ac:dyDescent="0.35">
      <c r="A405" s="16">
        <v>42337</v>
      </c>
      <c r="B405" s="17">
        <v>89.71</v>
      </c>
      <c r="C405" s="18">
        <v>2091.69</v>
      </c>
      <c r="D405" s="19">
        <f t="shared" si="26"/>
        <v>-7.3033086201174102E-3</v>
      </c>
      <c r="E405" s="19">
        <f t="shared" si="26"/>
        <v>7.5594107487164663E-4</v>
      </c>
      <c r="F405" s="36">
        <f t="shared" si="27"/>
        <v>4.604166666666667E-5</v>
      </c>
      <c r="G405" s="24">
        <f t="shared" si="28"/>
        <v>-7.3493502867840767E-3</v>
      </c>
      <c r="H405" s="21">
        <f t="shared" si="29"/>
        <v>7.0989940820497996E-4</v>
      </c>
      <c r="I405" s="17"/>
      <c r="J405" s="17">
        <v>0.221</v>
      </c>
    </row>
    <row r="406" spans="1:10" x14ac:dyDescent="0.35">
      <c r="A406" s="16">
        <v>42330</v>
      </c>
      <c r="B406" s="17">
        <v>90.37</v>
      </c>
      <c r="C406" s="18">
        <v>2090.11</v>
      </c>
      <c r="D406" s="19">
        <f t="shared" si="26"/>
        <v>1.5279182114369183E-2</v>
      </c>
      <c r="E406" s="19">
        <f t="shared" si="26"/>
        <v>4.4993944963800381E-4</v>
      </c>
      <c r="F406" s="36">
        <f t="shared" si="27"/>
        <v>3.6041666666666664E-5</v>
      </c>
      <c r="G406" s="24">
        <f t="shared" si="28"/>
        <v>1.5243140447702516E-2</v>
      </c>
      <c r="H406" s="21">
        <f t="shared" si="29"/>
        <v>4.1389778297133716E-4</v>
      </c>
      <c r="I406" s="17"/>
      <c r="J406" s="17">
        <v>0.17299999999999999</v>
      </c>
    </row>
    <row r="407" spans="1:10" x14ac:dyDescent="0.35">
      <c r="A407" s="16">
        <v>42323</v>
      </c>
      <c r="B407" s="17">
        <v>89.01</v>
      </c>
      <c r="C407" s="18">
        <v>2089.17</v>
      </c>
      <c r="D407" s="19">
        <f t="shared" si="26"/>
        <v>3.721244925575018E-3</v>
      </c>
      <c r="E407" s="19">
        <f t="shared" si="26"/>
        <v>3.2688429294527088E-2</v>
      </c>
      <c r="F407" s="36">
        <f t="shared" si="27"/>
        <v>2.1666666666666664E-5</v>
      </c>
      <c r="G407" s="24">
        <f t="shared" si="28"/>
        <v>3.6995782589083512E-3</v>
      </c>
      <c r="H407" s="21">
        <f t="shared" si="29"/>
        <v>3.2666762627860418E-2</v>
      </c>
      <c r="I407" s="17"/>
      <c r="J407" s="17">
        <v>0.104</v>
      </c>
    </row>
    <row r="408" spans="1:10" x14ac:dyDescent="0.35">
      <c r="A408" s="16">
        <v>42316</v>
      </c>
      <c r="B408" s="17">
        <v>88.68</v>
      </c>
      <c r="C408" s="18">
        <v>2023.04</v>
      </c>
      <c r="D408" s="19">
        <f t="shared" si="26"/>
        <v>-5.6896735084547401E-2</v>
      </c>
      <c r="E408" s="19">
        <f t="shared" si="26"/>
        <v>-3.6280487804878025E-2</v>
      </c>
      <c r="F408" s="36">
        <f t="shared" si="27"/>
        <v>2.6041666666666668E-5</v>
      </c>
      <c r="G408" s="24">
        <f t="shared" si="28"/>
        <v>-5.6922776751214064E-2</v>
      </c>
      <c r="H408" s="21">
        <f t="shared" si="29"/>
        <v>-3.6306529471544689E-2</v>
      </c>
      <c r="I408" s="17"/>
      <c r="J408" s="17">
        <v>0.125</v>
      </c>
    </row>
    <row r="409" spans="1:10" x14ac:dyDescent="0.35">
      <c r="A409" s="16">
        <v>42309</v>
      </c>
      <c r="B409" s="17">
        <v>94.03</v>
      </c>
      <c r="C409" s="18">
        <v>2099.1999999999998</v>
      </c>
      <c r="D409" s="19">
        <f t="shared" si="26"/>
        <v>3.4661091549295753E-2</v>
      </c>
      <c r="E409" s="19">
        <f t="shared" si="26"/>
        <v>9.541397353031611E-3</v>
      </c>
      <c r="F409" s="36">
        <f t="shared" si="27"/>
        <v>1.7500000000000002E-5</v>
      </c>
      <c r="G409" s="24">
        <f t="shared" si="28"/>
        <v>3.4643591549295756E-2</v>
      </c>
      <c r="H409" s="21">
        <f t="shared" si="29"/>
        <v>9.5238973530316108E-3</v>
      </c>
      <c r="I409" s="17"/>
      <c r="J409" s="17">
        <v>8.4000000000000005E-2</v>
      </c>
    </row>
    <row r="410" spans="1:10" x14ac:dyDescent="0.35">
      <c r="A410" s="16">
        <v>42302</v>
      </c>
      <c r="B410" s="17">
        <v>90.88</v>
      </c>
      <c r="C410" s="18">
        <v>2079.36</v>
      </c>
      <c r="D410" s="19">
        <f t="shared" si="26"/>
        <v>-3.9456378781236312E-3</v>
      </c>
      <c r="E410" s="19">
        <f t="shared" si="26"/>
        <v>2.0287690046503215E-3</v>
      </c>
      <c r="F410" s="36">
        <f t="shared" si="27"/>
        <v>1.6458333333333335E-5</v>
      </c>
      <c r="G410" s="24">
        <f t="shared" si="28"/>
        <v>-3.9620962114569648E-3</v>
      </c>
      <c r="H410" s="21">
        <f t="shared" si="29"/>
        <v>2.0123106713169883E-3</v>
      </c>
      <c r="I410" s="17"/>
      <c r="J410" s="17">
        <v>7.9000000000000001E-2</v>
      </c>
    </row>
    <row r="411" spans="1:10" x14ac:dyDescent="0.35">
      <c r="A411" s="16">
        <v>42295</v>
      </c>
      <c r="B411" s="17">
        <v>91.24</v>
      </c>
      <c r="C411" s="18">
        <v>2075.15</v>
      </c>
      <c r="D411" s="19">
        <f t="shared" si="26"/>
        <v>-5.4770511556589963E-4</v>
      </c>
      <c r="E411" s="19">
        <f t="shared" si="26"/>
        <v>2.0677680991190828E-2</v>
      </c>
      <c r="F411" s="36">
        <f t="shared" si="27"/>
        <v>1.6666666666666669E-6</v>
      </c>
      <c r="G411" s="24">
        <f t="shared" si="28"/>
        <v>-5.4937178223256626E-4</v>
      </c>
      <c r="H411" s="21">
        <f t="shared" si="29"/>
        <v>2.0676014324524161E-2</v>
      </c>
      <c r="I411" s="17"/>
      <c r="J411" s="17">
        <v>8.0000000000000002E-3</v>
      </c>
    </row>
    <row r="412" spans="1:10" x14ac:dyDescent="0.35">
      <c r="A412" s="16">
        <v>42288</v>
      </c>
      <c r="B412" s="17">
        <v>91.29</v>
      </c>
      <c r="C412" s="18">
        <v>2033.11</v>
      </c>
      <c r="D412" s="19">
        <f t="shared" si="26"/>
        <v>1.920285809981026E-2</v>
      </c>
      <c r="E412" s="19">
        <f t="shared" si="26"/>
        <v>9.0426772677416611E-3</v>
      </c>
      <c r="F412" s="36">
        <f t="shared" si="27"/>
        <v>1.0416666666666667E-6</v>
      </c>
      <c r="G412" s="24">
        <f t="shared" si="28"/>
        <v>1.9201816433143594E-2</v>
      </c>
      <c r="H412" s="21">
        <f t="shared" si="29"/>
        <v>9.0416356010749946E-3</v>
      </c>
      <c r="I412" s="17"/>
      <c r="J412" s="17">
        <v>5.0000000000000001E-3</v>
      </c>
    </row>
    <row r="413" spans="1:10" x14ac:dyDescent="0.35">
      <c r="A413" s="16">
        <v>42281</v>
      </c>
      <c r="B413" s="17">
        <v>89.57</v>
      </c>
      <c r="C413" s="18">
        <v>2014.89</v>
      </c>
      <c r="D413" s="19">
        <f t="shared" si="26"/>
        <v>9.8344573881054442E-2</v>
      </c>
      <c r="E413" s="19">
        <f t="shared" si="26"/>
        <v>3.2556780911774386E-2</v>
      </c>
      <c r="F413" s="36">
        <f t="shared" si="27"/>
        <v>1.6666666666666669E-6</v>
      </c>
      <c r="G413" s="24">
        <f t="shared" si="28"/>
        <v>9.8342907214387779E-2</v>
      </c>
      <c r="H413" s="21">
        <f t="shared" si="29"/>
        <v>3.2555114245107722E-2</v>
      </c>
      <c r="I413" s="17"/>
      <c r="J413" s="17">
        <v>8.0000000000000002E-3</v>
      </c>
    </row>
    <row r="414" spans="1:10" x14ac:dyDescent="0.35">
      <c r="A414" s="16">
        <v>42274</v>
      </c>
      <c r="B414" s="17">
        <v>81.55</v>
      </c>
      <c r="C414" s="18">
        <v>1951.36</v>
      </c>
      <c r="D414" s="19">
        <f t="shared" si="26"/>
        <v>4.9549549549549488E-2</v>
      </c>
      <c r="E414" s="19">
        <f t="shared" si="26"/>
        <v>1.0365859972868652E-2</v>
      </c>
      <c r="F414" s="36">
        <f t="shared" si="27"/>
        <v>6.2500000000000005E-7</v>
      </c>
      <c r="G414" s="24">
        <f t="shared" si="28"/>
        <v>4.954892454954949E-2</v>
      </c>
      <c r="H414" s="21">
        <f t="shared" si="29"/>
        <v>1.0365234972868651E-2</v>
      </c>
      <c r="I414" s="17"/>
      <c r="J414" s="17">
        <v>3.0000000000000001E-3</v>
      </c>
    </row>
    <row r="415" spans="1:10" x14ac:dyDescent="0.35">
      <c r="A415" s="16">
        <v>42267</v>
      </c>
      <c r="B415" s="17">
        <v>77.7</v>
      </c>
      <c r="C415" s="18">
        <v>1931.34</v>
      </c>
      <c r="D415" s="19">
        <f t="shared" si="26"/>
        <v>-5.1453563159242766E-4</v>
      </c>
      <c r="E415" s="19">
        <f t="shared" si="26"/>
        <v>-1.363104753246891E-2</v>
      </c>
      <c r="F415" s="36">
        <f t="shared" si="27"/>
        <v>-2.708333333333333E-6</v>
      </c>
      <c r="G415" s="24">
        <f t="shared" si="28"/>
        <v>-5.1182729825909436E-4</v>
      </c>
      <c r="H415" s="21">
        <f t="shared" si="29"/>
        <v>-1.3628339199135576E-2</v>
      </c>
      <c r="I415" s="17"/>
      <c r="J415" s="17">
        <v>-1.2999999999999999E-2</v>
      </c>
    </row>
    <row r="416" spans="1:10" x14ac:dyDescent="0.35">
      <c r="A416" s="16">
        <v>42260</v>
      </c>
      <c r="B416" s="17">
        <v>77.739999999999995</v>
      </c>
      <c r="C416" s="18">
        <v>1958.03</v>
      </c>
      <c r="D416" s="19">
        <f t="shared" si="26"/>
        <v>2.572898799313883E-2</v>
      </c>
      <c r="E416" s="19">
        <f t="shared" si="26"/>
        <v>-1.5399913311746616E-3</v>
      </c>
      <c r="F416" s="36">
        <f t="shared" si="27"/>
        <v>-1.6666666666666669E-6</v>
      </c>
      <c r="G416" s="24">
        <f t="shared" si="28"/>
        <v>2.5730654659805497E-2</v>
      </c>
      <c r="H416" s="21">
        <f t="shared" si="29"/>
        <v>-1.5383246645079948E-3</v>
      </c>
      <c r="I416" s="17"/>
      <c r="J416" s="17">
        <v>-8.0000000000000002E-3</v>
      </c>
    </row>
    <row r="417" spans="1:10" x14ac:dyDescent="0.35">
      <c r="A417" s="16">
        <v>42253</v>
      </c>
      <c r="B417" s="17">
        <v>75.790000000000006</v>
      </c>
      <c r="C417" s="18">
        <v>1961.05</v>
      </c>
      <c r="D417" s="19">
        <f t="shared" si="26"/>
        <v>-1.147776183644178E-2</v>
      </c>
      <c r="E417" s="19">
        <f t="shared" si="26"/>
        <v>2.0731618450775979E-2</v>
      </c>
      <c r="F417" s="36">
        <f t="shared" si="27"/>
        <v>6.458333333333333E-6</v>
      </c>
      <c r="G417" s="24">
        <f t="shared" si="28"/>
        <v>-1.1484220169775114E-2</v>
      </c>
      <c r="H417" s="21">
        <f t="shared" si="29"/>
        <v>2.0725160117442645E-2</v>
      </c>
      <c r="I417" s="17"/>
      <c r="J417" s="17">
        <v>3.1E-2</v>
      </c>
    </row>
    <row r="418" spans="1:10" x14ac:dyDescent="0.35">
      <c r="A418" s="16">
        <v>42246</v>
      </c>
      <c r="B418" s="17">
        <v>76.67</v>
      </c>
      <c r="C418" s="18">
        <v>1921.22</v>
      </c>
      <c r="D418" s="19">
        <f t="shared" si="26"/>
        <v>-4.674872559990062E-2</v>
      </c>
      <c r="E418" s="19">
        <f t="shared" si="26"/>
        <v>-3.4014289521185348E-2</v>
      </c>
      <c r="F418" s="36">
        <f t="shared" si="27"/>
        <v>7.4999999999999993E-6</v>
      </c>
      <c r="G418" s="24">
        <f t="shared" si="28"/>
        <v>-4.6756225599900621E-2</v>
      </c>
      <c r="H418" s="21">
        <f t="shared" si="29"/>
        <v>-3.4021789521185349E-2</v>
      </c>
      <c r="I418" s="17"/>
      <c r="J418" s="17">
        <v>3.5999999999999997E-2</v>
      </c>
    </row>
    <row r="419" spans="1:10" x14ac:dyDescent="0.35">
      <c r="A419" s="16">
        <v>42239</v>
      </c>
      <c r="B419" s="17">
        <v>80.430000000000007</v>
      </c>
      <c r="C419" s="18">
        <v>1988.87</v>
      </c>
      <c r="D419" s="19">
        <f t="shared" si="26"/>
        <v>6.1642027455121484E-2</v>
      </c>
      <c r="E419" s="19">
        <f t="shared" si="26"/>
        <v>9.1227820933688086E-3</v>
      </c>
      <c r="F419" s="36">
        <f t="shared" si="27"/>
        <v>1.2083333333333333E-5</v>
      </c>
      <c r="G419" s="24">
        <f t="shared" si="28"/>
        <v>6.1629944121788148E-2</v>
      </c>
      <c r="H419" s="21">
        <f t="shared" si="29"/>
        <v>9.1106987600354759E-3</v>
      </c>
      <c r="I419" s="17"/>
      <c r="J419" s="17">
        <v>5.8000000000000003E-2</v>
      </c>
    </row>
    <row r="420" spans="1:10" x14ac:dyDescent="0.35">
      <c r="A420" s="16">
        <v>42232</v>
      </c>
      <c r="B420" s="17">
        <v>75.760000000000005</v>
      </c>
      <c r="C420" s="18">
        <v>1970.89</v>
      </c>
      <c r="D420" s="19">
        <f t="shared" si="26"/>
        <v>-0.11896732178160241</v>
      </c>
      <c r="E420" s="19">
        <f t="shared" si="26"/>
        <v>-5.7684768161259115E-2</v>
      </c>
      <c r="F420" s="36">
        <f t="shared" si="27"/>
        <v>6.458333333333333E-6</v>
      </c>
      <c r="G420" s="24">
        <f t="shared" si="28"/>
        <v>-0.11897378011493574</v>
      </c>
      <c r="H420" s="21">
        <f t="shared" si="29"/>
        <v>-5.7691226494592449E-2</v>
      </c>
      <c r="I420" s="17"/>
      <c r="J420" s="17">
        <v>3.1E-2</v>
      </c>
    </row>
    <row r="421" spans="1:10" x14ac:dyDescent="0.35">
      <c r="A421" s="16">
        <v>42225</v>
      </c>
      <c r="B421" s="17">
        <v>85.99</v>
      </c>
      <c r="C421" s="18">
        <v>2091.54</v>
      </c>
      <c r="D421" s="19">
        <f t="shared" si="26"/>
        <v>2.6746268656716365E-2</v>
      </c>
      <c r="E421" s="19">
        <f t="shared" si="26"/>
        <v>6.7242018319477737E-3</v>
      </c>
      <c r="F421" s="36">
        <f t="shared" si="27"/>
        <v>1.9166666666666667E-5</v>
      </c>
      <c r="G421" s="24">
        <f t="shared" si="28"/>
        <v>2.6727101990049698E-2</v>
      </c>
      <c r="H421" s="21">
        <f t="shared" si="29"/>
        <v>6.7050351652811072E-3</v>
      </c>
      <c r="I421" s="17"/>
      <c r="J421" s="17">
        <v>9.1999999999999998E-2</v>
      </c>
    </row>
    <row r="422" spans="1:10" x14ac:dyDescent="0.35">
      <c r="A422" s="16">
        <v>42218</v>
      </c>
      <c r="B422" s="17">
        <v>83.75</v>
      </c>
      <c r="C422" s="18">
        <v>2077.5700000000002</v>
      </c>
      <c r="D422" s="19">
        <f t="shared" si="26"/>
        <v>-5.3458408679927683E-2</v>
      </c>
      <c r="E422" s="19">
        <f t="shared" si="26"/>
        <v>-1.2486691003118056E-2</v>
      </c>
      <c r="F422" s="36">
        <f t="shared" si="27"/>
        <v>1.375E-5</v>
      </c>
      <c r="G422" s="24">
        <f t="shared" si="28"/>
        <v>-5.3472158679927682E-2</v>
      </c>
      <c r="H422" s="21">
        <f t="shared" si="29"/>
        <v>-1.2500441003118055E-2</v>
      </c>
      <c r="I422" s="17"/>
      <c r="J422" s="17">
        <v>6.6000000000000003E-2</v>
      </c>
    </row>
    <row r="423" spans="1:10" x14ac:dyDescent="0.35">
      <c r="A423" s="16">
        <v>42211</v>
      </c>
      <c r="B423" s="17">
        <v>88.48</v>
      </c>
      <c r="C423" s="18">
        <v>2103.84</v>
      </c>
      <c r="D423" s="19">
        <f t="shared" si="26"/>
        <v>-2.3399558498896189E-2</v>
      </c>
      <c r="E423" s="19">
        <f t="shared" si="26"/>
        <v>1.1631764960450042E-2</v>
      </c>
      <c r="F423" s="36">
        <f t="shared" si="27"/>
        <v>1.3333333333333335E-5</v>
      </c>
      <c r="G423" s="24">
        <f t="shared" si="28"/>
        <v>-2.3412891832229523E-2</v>
      </c>
      <c r="H423" s="21">
        <f t="shared" si="29"/>
        <v>1.1618431627116708E-2</v>
      </c>
      <c r="I423" s="17"/>
      <c r="J423" s="17">
        <v>6.4000000000000001E-2</v>
      </c>
    </row>
    <row r="424" spans="1:10" x14ac:dyDescent="0.35">
      <c r="A424" s="16">
        <v>42204</v>
      </c>
      <c r="B424" s="17">
        <v>90.6</v>
      </c>
      <c r="C424" s="18">
        <v>2079.65</v>
      </c>
      <c r="D424" s="19">
        <f t="shared" si="26"/>
        <v>-2.7375201288244888E-2</v>
      </c>
      <c r="E424" s="19">
        <f t="shared" si="26"/>
        <v>-2.2095888349697113E-2</v>
      </c>
      <c r="F424" s="36">
        <f t="shared" si="27"/>
        <v>7.9166666666666665E-6</v>
      </c>
      <c r="G424" s="24">
        <f t="shared" si="28"/>
        <v>-2.7383117954911555E-2</v>
      </c>
      <c r="H424" s="21">
        <f t="shared" si="29"/>
        <v>-2.2103805016363779E-2</v>
      </c>
      <c r="I424" s="17"/>
      <c r="J424" s="17">
        <v>3.7999999999999999E-2</v>
      </c>
    </row>
    <row r="425" spans="1:10" x14ac:dyDescent="0.35">
      <c r="A425" s="16">
        <v>42197</v>
      </c>
      <c r="B425" s="17">
        <v>93.15</v>
      </c>
      <c r="C425" s="18">
        <v>2126.64</v>
      </c>
      <c r="D425" s="19">
        <f t="shared" si="26"/>
        <v>-1.3346043851286793E-2</v>
      </c>
      <c r="E425" s="19">
        <f t="shared" si="26"/>
        <v>2.4087218653388698E-2</v>
      </c>
      <c r="F425" s="36">
        <f t="shared" si="27"/>
        <v>4.1666666666666669E-6</v>
      </c>
      <c r="G425" s="24">
        <f t="shared" si="28"/>
        <v>-1.3350210517953459E-2</v>
      </c>
      <c r="H425" s="21">
        <f t="shared" si="29"/>
        <v>2.4083051986722032E-2</v>
      </c>
      <c r="I425" s="17"/>
      <c r="J425" s="17">
        <v>0.02</v>
      </c>
    </row>
    <row r="426" spans="1:10" x14ac:dyDescent="0.35">
      <c r="A426" s="16">
        <v>42190</v>
      </c>
      <c r="B426" s="17">
        <v>94.41</v>
      </c>
      <c r="C426" s="18">
        <v>2076.62</v>
      </c>
      <c r="D426" s="19">
        <f t="shared" si="26"/>
        <v>-1.5228955877751194E-2</v>
      </c>
      <c r="E426" s="19">
        <f t="shared" si="26"/>
        <v>-7.7042344398647877E-5</v>
      </c>
      <c r="F426" s="36">
        <f t="shared" si="27"/>
        <v>3.1249999999999997E-6</v>
      </c>
      <c r="G426" s="24">
        <f t="shared" si="28"/>
        <v>-1.5232080877751193E-2</v>
      </c>
      <c r="H426" s="21">
        <f t="shared" si="29"/>
        <v>-8.0167344398647872E-5</v>
      </c>
      <c r="I426" s="17"/>
      <c r="J426" s="17">
        <v>1.4999999999999999E-2</v>
      </c>
    </row>
    <row r="427" spans="1:10" x14ac:dyDescent="0.35">
      <c r="A427" s="16">
        <v>42183</v>
      </c>
      <c r="B427" s="17">
        <v>95.87</v>
      </c>
      <c r="C427" s="18">
        <v>2076.7800000000002</v>
      </c>
      <c r="D427" s="19">
        <f t="shared" si="26"/>
        <v>-2.7687626774847818E-2</v>
      </c>
      <c r="E427" s="19">
        <f t="shared" si="26"/>
        <v>-1.1758323855930564E-2</v>
      </c>
      <c r="F427" s="36">
        <f t="shared" si="27"/>
        <v>1.6666666666666669E-6</v>
      </c>
      <c r="G427" s="24">
        <f t="shared" si="28"/>
        <v>-2.7689293441514485E-2</v>
      </c>
      <c r="H427" s="21">
        <f t="shared" si="29"/>
        <v>-1.1759990522597231E-2</v>
      </c>
      <c r="I427" s="17"/>
      <c r="J427" s="17">
        <v>8.0000000000000002E-3</v>
      </c>
    </row>
    <row r="428" spans="1:10" x14ac:dyDescent="0.35">
      <c r="A428" s="16">
        <v>42176</v>
      </c>
      <c r="B428" s="17">
        <v>98.6</v>
      </c>
      <c r="C428" s="18">
        <v>2101.4899999999998</v>
      </c>
      <c r="D428" s="19">
        <f t="shared" si="26"/>
        <v>-8.7463556851312685E-3</v>
      </c>
      <c r="E428" s="19">
        <f t="shared" si="26"/>
        <v>-4.0284551111616773E-3</v>
      </c>
      <c r="F428" s="36">
        <f t="shared" si="27"/>
        <v>1.0416666666666667E-6</v>
      </c>
      <c r="G428" s="24">
        <f t="shared" si="28"/>
        <v>-8.747397351797935E-3</v>
      </c>
      <c r="H428" s="21">
        <f t="shared" si="29"/>
        <v>-4.0294967778283439E-3</v>
      </c>
      <c r="I428" s="17"/>
      <c r="J428" s="17">
        <v>5.0000000000000001E-3</v>
      </c>
    </row>
    <row r="429" spans="1:10" x14ac:dyDescent="0.35">
      <c r="A429" s="16">
        <v>42169</v>
      </c>
      <c r="B429" s="17">
        <v>99.47</v>
      </c>
      <c r="C429" s="18">
        <v>2109.9899999999998</v>
      </c>
      <c r="D429" s="19">
        <f t="shared" si="26"/>
        <v>-4.0052067687994519E-3</v>
      </c>
      <c r="E429" s="19">
        <f t="shared" si="26"/>
        <v>7.5831737587803705E-3</v>
      </c>
      <c r="F429" s="36">
        <f t="shared" si="27"/>
        <v>1.6666666666666669E-6</v>
      </c>
      <c r="G429" s="24">
        <f t="shared" si="28"/>
        <v>-4.0068734354661182E-3</v>
      </c>
      <c r="H429" s="21">
        <f t="shared" si="29"/>
        <v>7.5815070921137042E-3</v>
      </c>
      <c r="I429" s="17"/>
      <c r="J429" s="17">
        <v>8.0000000000000002E-3</v>
      </c>
    </row>
    <row r="430" spans="1:10" x14ac:dyDescent="0.35">
      <c r="A430" s="16">
        <v>42162</v>
      </c>
      <c r="B430" s="17">
        <v>99.87</v>
      </c>
      <c r="C430" s="18">
        <v>2094.11</v>
      </c>
      <c r="D430" s="19">
        <f t="shared" si="26"/>
        <v>-1.6930800275617663E-2</v>
      </c>
      <c r="E430" s="19">
        <f t="shared" si="26"/>
        <v>6.1161202773285517E-4</v>
      </c>
      <c r="F430" s="36">
        <f t="shared" si="27"/>
        <v>2.0833333333333334E-6</v>
      </c>
      <c r="G430" s="24">
        <f t="shared" si="28"/>
        <v>-1.6932883608950997E-2</v>
      </c>
      <c r="H430" s="21">
        <f t="shared" si="29"/>
        <v>6.0952869439952185E-4</v>
      </c>
      <c r="I430" s="17"/>
      <c r="J430" s="17">
        <v>0.01</v>
      </c>
    </row>
    <row r="431" spans="1:10" x14ac:dyDescent="0.35">
      <c r="A431" s="16">
        <v>42155</v>
      </c>
      <c r="B431" s="17">
        <v>101.59</v>
      </c>
      <c r="C431" s="18">
        <v>2092.83</v>
      </c>
      <c r="D431" s="19">
        <f t="shared" si="26"/>
        <v>-1.3689320388349469E-2</v>
      </c>
      <c r="E431" s="19">
        <f t="shared" si="26"/>
        <v>-6.90902016238093E-3</v>
      </c>
      <c r="F431" s="36">
        <f t="shared" si="27"/>
        <v>3.7499999999999997E-6</v>
      </c>
      <c r="G431" s="24">
        <f t="shared" si="28"/>
        <v>-1.3693070388349469E-2</v>
      </c>
      <c r="H431" s="21">
        <f t="shared" si="29"/>
        <v>-6.9127701623809303E-3</v>
      </c>
      <c r="I431" s="17"/>
      <c r="J431" s="17">
        <v>1.7999999999999999E-2</v>
      </c>
    </row>
    <row r="432" spans="1:10" x14ac:dyDescent="0.35">
      <c r="A432" s="16">
        <v>42148</v>
      </c>
      <c r="B432" s="17">
        <v>103</v>
      </c>
      <c r="C432" s="18">
        <v>2107.39</v>
      </c>
      <c r="D432" s="19">
        <f t="shared" si="26"/>
        <v>-1.8018876918676763E-2</v>
      </c>
      <c r="E432" s="19">
        <f t="shared" si="26"/>
        <v>-8.7815019331534128E-3</v>
      </c>
      <c r="F432" s="36">
        <f t="shared" si="27"/>
        <v>6.2500000000000005E-7</v>
      </c>
      <c r="G432" s="24">
        <f t="shared" si="28"/>
        <v>-1.8019501918676763E-2</v>
      </c>
      <c r="H432" s="21">
        <f t="shared" si="29"/>
        <v>-8.7821269331534134E-3</v>
      </c>
      <c r="I432" s="17"/>
      <c r="J432" s="17">
        <v>3.0000000000000001E-3</v>
      </c>
    </row>
    <row r="433" spans="1:10" x14ac:dyDescent="0.35">
      <c r="A433" s="16">
        <v>42141</v>
      </c>
      <c r="B433" s="17">
        <v>104.89</v>
      </c>
      <c r="C433" s="18">
        <v>2126.06</v>
      </c>
      <c r="D433" s="19">
        <f t="shared" si="26"/>
        <v>-2.9066000185133722E-2</v>
      </c>
      <c r="E433" s="19">
        <f t="shared" si="26"/>
        <v>1.5687346011974412E-3</v>
      </c>
      <c r="F433" s="36">
        <f t="shared" si="27"/>
        <v>4.1666666666666669E-6</v>
      </c>
      <c r="G433" s="24">
        <f t="shared" si="28"/>
        <v>-2.9070166851800389E-2</v>
      </c>
      <c r="H433" s="21">
        <f t="shared" si="29"/>
        <v>1.5645679345307746E-3</v>
      </c>
      <c r="I433" s="17"/>
      <c r="J433" s="17">
        <v>0.02</v>
      </c>
    </row>
    <row r="434" spans="1:10" x14ac:dyDescent="0.35">
      <c r="A434" s="16">
        <v>42134</v>
      </c>
      <c r="B434" s="17">
        <v>108.03</v>
      </c>
      <c r="C434" s="18">
        <v>2122.73</v>
      </c>
      <c r="D434" s="19">
        <f t="shared" si="26"/>
        <v>-5.7063966866084392E-3</v>
      </c>
      <c r="E434" s="19">
        <f t="shared" si="26"/>
        <v>3.1331222532016145E-3</v>
      </c>
      <c r="F434" s="36">
        <f t="shared" si="27"/>
        <v>3.1249999999999997E-6</v>
      </c>
      <c r="G434" s="24">
        <f t="shared" si="28"/>
        <v>-5.7095216866084389E-3</v>
      </c>
      <c r="H434" s="21">
        <f t="shared" si="29"/>
        <v>3.1299972532016144E-3</v>
      </c>
      <c r="I434" s="17"/>
      <c r="J434" s="17">
        <v>1.4999999999999999E-2</v>
      </c>
    </row>
    <row r="435" spans="1:10" x14ac:dyDescent="0.35">
      <c r="A435" s="16">
        <v>42127</v>
      </c>
      <c r="B435" s="17">
        <v>108.65</v>
      </c>
      <c r="C435" s="18">
        <v>2116.1</v>
      </c>
      <c r="D435" s="19">
        <f t="shared" si="26"/>
        <v>-3.5766691122524064E-3</v>
      </c>
      <c r="E435" s="19">
        <f t="shared" si="26"/>
        <v>3.7044239644450361E-3</v>
      </c>
      <c r="F435" s="36">
        <f t="shared" si="27"/>
        <v>1.6666666666666669E-6</v>
      </c>
      <c r="G435" s="24">
        <f t="shared" si="28"/>
        <v>-3.5783357789190731E-3</v>
      </c>
      <c r="H435" s="21">
        <f t="shared" si="29"/>
        <v>3.7027572977783693E-3</v>
      </c>
      <c r="I435" s="17"/>
      <c r="J435" s="17">
        <v>8.0000000000000002E-3</v>
      </c>
    </row>
    <row r="436" spans="1:10" x14ac:dyDescent="0.35">
      <c r="A436" s="16">
        <v>42120</v>
      </c>
      <c r="B436" s="17">
        <v>109.04</v>
      </c>
      <c r="C436" s="18">
        <v>2108.29</v>
      </c>
      <c r="D436" s="19">
        <f t="shared" si="26"/>
        <v>-7.5543824519886948E-3</v>
      </c>
      <c r="E436" s="19">
        <f t="shared" si="26"/>
        <v>-4.4387988799116096E-3</v>
      </c>
      <c r="F436" s="36">
        <f t="shared" si="27"/>
        <v>1.6666666666666669E-6</v>
      </c>
      <c r="G436" s="24">
        <f t="shared" si="28"/>
        <v>-7.5560491186553612E-3</v>
      </c>
      <c r="H436" s="21">
        <f t="shared" si="29"/>
        <v>-4.4404655465782759E-3</v>
      </c>
      <c r="I436" s="17"/>
      <c r="J436" s="17">
        <v>8.0000000000000002E-3</v>
      </c>
    </row>
    <row r="437" spans="1:10" x14ac:dyDescent="0.35">
      <c r="A437" s="16">
        <v>42113</v>
      </c>
      <c r="B437" s="17">
        <v>109.87</v>
      </c>
      <c r="C437" s="18">
        <v>2117.69</v>
      </c>
      <c r="D437" s="19">
        <f t="shared" si="26"/>
        <v>6.9654477133169745E-3</v>
      </c>
      <c r="E437" s="19">
        <f t="shared" si="26"/>
        <v>1.7542932374902787E-2</v>
      </c>
      <c r="F437" s="36">
        <f t="shared" si="27"/>
        <v>4.1666666666666669E-6</v>
      </c>
      <c r="G437" s="24">
        <f t="shared" si="28"/>
        <v>6.9612810466503075E-3</v>
      </c>
      <c r="H437" s="21">
        <f t="shared" si="29"/>
        <v>1.753876570823612E-2</v>
      </c>
      <c r="I437" s="17"/>
      <c r="J437" s="17">
        <v>0.02</v>
      </c>
    </row>
    <row r="438" spans="1:10" x14ac:dyDescent="0.35">
      <c r="A438" s="16">
        <v>42106</v>
      </c>
      <c r="B438" s="17">
        <v>109.11</v>
      </c>
      <c r="C438" s="18">
        <v>2081.1799999999998</v>
      </c>
      <c r="D438" s="19">
        <f t="shared" si="26"/>
        <v>2.0578056309044968E-2</v>
      </c>
      <c r="E438" s="19">
        <f t="shared" si="26"/>
        <v>-9.9331132317822535E-3</v>
      </c>
      <c r="F438" s="36">
        <f t="shared" si="27"/>
        <v>3.7499999999999997E-6</v>
      </c>
      <c r="G438" s="24">
        <f t="shared" si="28"/>
        <v>2.0574306309044967E-2</v>
      </c>
      <c r="H438" s="21">
        <f t="shared" si="29"/>
        <v>-9.9368632317822538E-3</v>
      </c>
      <c r="I438" s="17"/>
      <c r="J438" s="17">
        <v>1.7999999999999999E-2</v>
      </c>
    </row>
    <row r="439" spans="1:10" x14ac:dyDescent="0.35">
      <c r="A439" s="16">
        <v>42099</v>
      </c>
      <c r="B439" s="17">
        <v>106.91</v>
      </c>
      <c r="C439" s="18">
        <v>2102.06</v>
      </c>
      <c r="D439" s="19">
        <f t="shared" si="26"/>
        <v>1.5482522796352649E-2</v>
      </c>
      <c r="E439" s="19">
        <f t="shared" si="26"/>
        <v>1.6981460695901118E-2</v>
      </c>
      <c r="F439" s="36">
        <f t="shared" si="27"/>
        <v>4.1666666666666669E-6</v>
      </c>
      <c r="G439" s="24">
        <f t="shared" si="28"/>
        <v>1.5478356129685983E-2</v>
      </c>
      <c r="H439" s="21">
        <f t="shared" si="29"/>
        <v>1.6977294029234452E-2</v>
      </c>
      <c r="I439" s="17"/>
      <c r="J439" s="17">
        <v>0.02</v>
      </c>
    </row>
    <row r="440" spans="1:10" x14ac:dyDescent="0.35">
      <c r="A440" s="16">
        <v>42092</v>
      </c>
      <c r="B440" s="17">
        <v>105.28</v>
      </c>
      <c r="C440" s="18">
        <v>2066.96</v>
      </c>
      <c r="D440" s="19">
        <f t="shared" si="26"/>
        <v>9.5895665515919326E-3</v>
      </c>
      <c r="E440" s="19">
        <f t="shared" si="26"/>
        <v>2.882068102201929E-3</v>
      </c>
      <c r="F440" s="36">
        <f t="shared" si="27"/>
        <v>2.708333333333333E-6</v>
      </c>
      <c r="G440" s="24">
        <f t="shared" si="28"/>
        <v>9.5868582182585989E-3</v>
      </c>
      <c r="H440" s="21">
        <f t="shared" si="29"/>
        <v>2.8793597688685957E-3</v>
      </c>
      <c r="I440" s="17"/>
      <c r="J440" s="17">
        <v>1.2999999999999999E-2</v>
      </c>
    </row>
    <row r="441" spans="1:10" x14ac:dyDescent="0.35">
      <c r="A441" s="16">
        <v>42085</v>
      </c>
      <c r="B441" s="17">
        <v>104.28</v>
      </c>
      <c r="C441" s="18">
        <v>2061.02</v>
      </c>
      <c r="D441" s="19">
        <f t="shared" si="26"/>
        <v>-2.5693730729701936E-2</v>
      </c>
      <c r="E441" s="19">
        <f t="shared" si="26"/>
        <v>-2.2332906408614406E-2</v>
      </c>
      <c r="F441" s="36">
        <f t="shared" si="27"/>
        <v>7.9166666666666665E-6</v>
      </c>
      <c r="G441" s="24">
        <f t="shared" si="28"/>
        <v>-2.5701647396368602E-2</v>
      </c>
      <c r="H441" s="21">
        <f t="shared" si="29"/>
        <v>-2.2340823075281072E-2</v>
      </c>
      <c r="I441" s="17"/>
      <c r="J441" s="17">
        <v>3.7999999999999999E-2</v>
      </c>
    </row>
    <row r="442" spans="1:10" x14ac:dyDescent="0.35">
      <c r="A442" s="16">
        <v>42078</v>
      </c>
      <c r="B442" s="17">
        <v>107.03</v>
      </c>
      <c r="C442" s="18">
        <v>2108.1</v>
      </c>
      <c r="D442" s="19">
        <f t="shared" si="26"/>
        <v>5.3237551663058325E-2</v>
      </c>
      <c r="E442" s="19">
        <f t="shared" si="26"/>
        <v>2.6638745495276117E-2</v>
      </c>
      <c r="F442" s="36">
        <f t="shared" si="27"/>
        <v>1.6666666666666669E-6</v>
      </c>
      <c r="G442" s="24">
        <f t="shared" si="28"/>
        <v>5.3235884996391661E-2</v>
      </c>
      <c r="H442" s="21">
        <f t="shared" si="29"/>
        <v>2.663707882860945E-2</v>
      </c>
      <c r="I442" s="17"/>
      <c r="J442" s="17">
        <v>8.0000000000000002E-3</v>
      </c>
    </row>
    <row r="443" spans="1:10" x14ac:dyDescent="0.35">
      <c r="A443" s="16">
        <v>42071</v>
      </c>
      <c r="B443" s="17">
        <v>101.62</v>
      </c>
      <c r="C443" s="18">
        <v>2053.4</v>
      </c>
      <c r="D443" s="19">
        <f t="shared" si="26"/>
        <v>-1.8638338966682655E-2</v>
      </c>
      <c r="E443" s="19">
        <f t="shared" si="26"/>
        <v>-8.6227706806485394E-3</v>
      </c>
      <c r="F443" s="36">
        <f t="shared" si="27"/>
        <v>5.833333333333334E-6</v>
      </c>
      <c r="G443" s="24">
        <f t="shared" si="28"/>
        <v>-1.8644172300015988E-2</v>
      </c>
      <c r="H443" s="21">
        <f t="shared" si="29"/>
        <v>-8.6286040139818727E-3</v>
      </c>
      <c r="I443" s="17"/>
      <c r="J443" s="17">
        <v>2.8000000000000001E-2</v>
      </c>
    </row>
    <row r="444" spans="1:10" x14ac:dyDescent="0.35">
      <c r="A444" s="16">
        <v>42064</v>
      </c>
      <c r="B444" s="17">
        <v>103.55</v>
      </c>
      <c r="C444" s="18">
        <v>2071.2600000000002</v>
      </c>
      <c r="D444" s="19">
        <f t="shared" si="26"/>
        <v>-2.934008248968889E-2</v>
      </c>
      <c r="E444" s="19">
        <f t="shared" si="26"/>
        <v>-1.5794725588025527E-2</v>
      </c>
      <c r="F444" s="36">
        <f t="shared" si="27"/>
        <v>2.708333333333333E-6</v>
      </c>
      <c r="G444" s="24">
        <f t="shared" si="28"/>
        <v>-2.9342790823022224E-2</v>
      </c>
      <c r="H444" s="21">
        <f t="shared" si="29"/>
        <v>-1.579743392135886E-2</v>
      </c>
      <c r="I444" s="17"/>
      <c r="J444" s="17">
        <v>1.2999999999999999E-2</v>
      </c>
    </row>
    <row r="445" spans="1:10" x14ac:dyDescent="0.35">
      <c r="A445" s="16">
        <v>42057</v>
      </c>
      <c r="B445" s="17">
        <v>106.68</v>
      </c>
      <c r="C445" s="18">
        <v>2104.5</v>
      </c>
      <c r="D445" s="19">
        <f t="shared" si="26"/>
        <v>-1.767955801104959E-2</v>
      </c>
      <c r="E445" s="19">
        <f t="shared" si="26"/>
        <v>-2.7484243946359621E-3</v>
      </c>
      <c r="F445" s="36">
        <f t="shared" si="27"/>
        <v>3.1249999999999997E-6</v>
      </c>
      <c r="G445" s="24">
        <f t="shared" si="28"/>
        <v>-1.7682683011049589E-2</v>
      </c>
      <c r="H445" s="21">
        <f t="shared" si="29"/>
        <v>-2.7515493946359622E-3</v>
      </c>
      <c r="I445" s="17"/>
      <c r="J445" s="17">
        <v>1.4999999999999999E-2</v>
      </c>
    </row>
    <row r="446" spans="1:10" x14ac:dyDescent="0.35">
      <c r="A446" s="16">
        <v>42050</v>
      </c>
      <c r="B446" s="17">
        <v>108.6</v>
      </c>
      <c r="C446" s="18">
        <v>2110.3000000000002</v>
      </c>
      <c r="D446" s="19">
        <f t="shared" si="26"/>
        <v>-3.7063309097357777E-2</v>
      </c>
      <c r="E446" s="19">
        <f t="shared" si="26"/>
        <v>6.3471928812250944E-3</v>
      </c>
      <c r="F446" s="36">
        <f t="shared" si="27"/>
        <v>3.1249999999999997E-6</v>
      </c>
      <c r="G446" s="24">
        <f t="shared" si="28"/>
        <v>-3.7066434097357777E-2</v>
      </c>
      <c r="H446" s="21">
        <f t="shared" si="29"/>
        <v>6.3440678812250947E-3</v>
      </c>
      <c r="I446" s="17"/>
      <c r="J446" s="17">
        <v>1.4999999999999999E-2</v>
      </c>
    </row>
    <row r="447" spans="1:10" x14ac:dyDescent="0.35">
      <c r="A447" s="16">
        <v>42043</v>
      </c>
      <c r="B447" s="17">
        <v>112.78</v>
      </c>
      <c r="C447" s="18">
        <v>2096.9899999999998</v>
      </c>
      <c r="D447" s="19">
        <f t="shared" si="26"/>
        <v>2.8920718912508026E-2</v>
      </c>
      <c r="E447" s="19">
        <f t="shared" si="26"/>
        <v>2.0199759665672667E-2</v>
      </c>
      <c r="F447" s="36">
        <f t="shared" si="27"/>
        <v>2.0833333333333334E-6</v>
      </c>
      <c r="G447" s="24">
        <f t="shared" si="28"/>
        <v>2.8918635579174692E-2</v>
      </c>
      <c r="H447" s="21">
        <f t="shared" si="29"/>
        <v>2.0197676332339334E-2</v>
      </c>
      <c r="I447" s="17"/>
      <c r="J447" s="17">
        <v>0.01</v>
      </c>
    </row>
    <row r="448" spans="1:10" x14ac:dyDescent="0.35">
      <c r="A448" s="16">
        <v>42036</v>
      </c>
      <c r="B448" s="17">
        <v>109.61</v>
      </c>
      <c r="C448" s="18">
        <v>2055.4699999999998</v>
      </c>
      <c r="D448" s="19">
        <f t="shared" si="26"/>
        <v>6.9052960109236228E-2</v>
      </c>
      <c r="E448" s="19">
        <f t="shared" si="26"/>
        <v>3.0315941433290305E-2</v>
      </c>
      <c r="F448" s="36">
        <f t="shared" si="27"/>
        <v>4.7916666666666668E-6</v>
      </c>
      <c r="G448" s="24">
        <f t="shared" si="28"/>
        <v>6.9048168442569557E-2</v>
      </c>
      <c r="H448" s="21">
        <f t="shared" si="29"/>
        <v>3.0311149766623639E-2</v>
      </c>
      <c r="I448" s="17"/>
      <c r="J448" s="17">
        <v>2.3E-2</v>
      </c>
    </row>
    <row r="449" spans="1:10" x14ac:dyDescent="0.35">
      <c r="A449" s="16">
        <v>42029</v>
      </c>
      <c r="B449" s="17">
        <v>102.53</v>
      </c>
      <c r="C449" s="18">
        <v>1994.99</v>
      </c>
      <c r="D449" s="19">
        <f t="shared" si="26"/>
        <v>-4.0430510060832869E-2</v>
      </c>
      <c r="E449" s="19">
        <f t="shared" si="26"/>
        <v>-2.7697361366981532E-2</v>
      </c>
      <c r="F449" s="36">
        <f t="shared" si="27"/>
        <v>2.708333333333333E-6</v>
      </c>
      <c r="G449" s="24">
        <f t="shared" si="28"/>
        <v>-4.04332183941662E-2</v>
      </c>
      <c r="H449" s="21">
        <f t="shared" si="29"/>
        <v>-2.7700069700314866E-2</v>
      </c>
      <c r="I449" s="17"/>
      <c r="J449" s="17">
        <v>1.2999999999999999E-2</v>
      </c>
    </row>
    <row r="450" spans="1:10" x14ac:dyDescent="0.35">
      <c r="A450" s="16">
        <v>42022</v>
      </c>
      <c r="B450" s="17">
        <v>106.85</v>
      </c>
      <c r="C450" s="18">
        <v>2051.8200000000002</v>
      </c>
      <c r="D450" s="19">
        <f t="shared" si="26"/>
        <v>1.6457382039573698E-2</v>
      </c>
      <c r="E450" s="19">
        <f t="shared" si="26"/>
        <v>1.6044210713967333E-2</v>
      </c>
      <c r="F450" s="36">
        <f t="shared" si="27"/>
        <v>3.7499999999999997E-6</v>
      </c>
      <c r="G450" s="24">
        <f t="shared" si="28"/>
        <v>1.6453632039573698E-2</v>
      </c>
      <c r="H450" s="21">
        <f t="shared" si="29"/>
        <v>1.6040460713967333E-2</v>
      </c>
      <c r="I450" s="17"/>
      <c r="J450" s="17">
        <v>1.7999999999999999E-2</v>
      </c>
    </row>
    <row r="451" spans="1:10" x14ac:dyDescent="0.35">
      <c r="A451" s="16">
        <v>42015</v>
      </c>
      <c r="B451" s="17">
        <v>105.12</v>
      </c>
      <c r="C451" s="18">
        <v>2019.42</v>
      </c>
      <c r="D451" s="19">
        <f t="shared" ref="D451:E514" si="30">B451/B452-1</f>
        <v>-2.8555586359855778E-2</v>
      </c>
      <c r="E451" s="19">
        <f t="shared" si="30"/>
        <v>-1.2416801561025204E-2</v>
      </c>
      <c r="F451" s="36">
        <f t="shared" ref="F451:F514" si="31">J451/100/12/4</f>
        <v>5.2083333333333332E-6</v>
      </c>
      <c r="G451" s="24">
        <f t="shared" ref="G451:G514" si="32">D451-F451</f>
        <v>-2.8560794693189111E-2</v>
      </c>
      <c r="H451" s="21">
        <f t="shared" ref="H451:H514" si="33">E451-F451</f>
        <v>-1.2422009894358536E-2</v>
      </c>
      <c r="I451" s="17"/>
      <c r="J451" s="17">
        <v>2.5000000000000001E-2</v>
      </c>
    </row>
    <row r="452" spans="1:10" x14ac:dyDescent="0.35">
      <c r="A452" s="16">
        <v>42008</v>
      </c>
      <c r="B452" s="17">
        <v>108.21</v>
      </c>
      <c r="C452" s="18">
        <v>2044.81</v>
      </c>
      <c r="D452" s="19">
        <f t="shared" si="30"/>
        <v>-3.8816841357257048E-2</v>
      </c>
      <c r="E452" s="19">
        <f t="shared" si="30"/>
        <v>-6.5056845787581086E-3</v>
      </c>
      <c r="F452" s="36">
        <f t="shared" si="31"/>
        <v>4.1666666666666669E-6</v>
      </c>
      <c r="G452" s="24">
        <f t="shared" si="32"/>
        <v>-3.8821008023923714E-2</v>
      </c>
      <c r="H452" s="21">
        <f t="shared" si="33"/>
        <v>-6.5098512454247756E-3</v>
      </c>
      <c r="I452" s="17"/>
      <c r="J452" s="17">
        <v>0.02</v>
      </c>
    </row>
    <row r="453" spans="1:10" x14ac:dyDescent="0.35">
      <c r="A453" s="16">
        <v>42001</v>
      </c>
      <c r="B453" s="17">
        <v>112.58</v>
      </c>
      <c r="C453" s="18">
        <v>2058.1999999999998</v>
      </c>
      <c r="D453" s="19">
        <f t="shared" si="30"/>
        <v>-5.9161147902869748E-3</v>
      </c>
      <c r="E453" s="19">
        <f t="shared" si="30"/>
        <v>-1.4635407440742765E-2</v>
      </c>
      <c r="F453" s="36">
        <f t="shared" si="31"/>
        <v>4.1666666666666669E-6</v>
      </c>
      <c r="G453" s="24">
        <f t="shared" si="32"/>
        <v>-5.9202814569536419E-3</v>
      </c>
      <c r="H453" s="21">
        <f t="shared" si="33"/>
        <v>-1.4639574107409431E-2</v>
      </c>
      <c r="I453" s="17"/>
      <c r="J453" s="17">
        <v>0.02</v>
      </c>
    </row>
    <row r="454" spans="1:10" x14ac:dyDescent="0.35">
      <c r="A454" s="16">
        <v>41994</v>
      </c>
      <c r="B454" s="17">
        <v>113.25</v>
      </c>
      <c r="C454" s="18">
        <v>2088.77</v>
      </c>
      <c r="D454" s="19">
        <f t="shared" si="30"/>
        <v>2.8336137430264863E-3</v>
      </c>
      <c r="E454" s="19">
        <f t="shared" si="30"/>
        <v>8.7508753290028718E-3</v>
      </c>
      <c r="F454" s="36">
        <f t="shared" si="31"/>
        <v>1.0416666666666667E-6</v>
      </c>
      <c r="G454" s="24">
        <f t="shared" si="32"/>
        <v>2.8325720763598197E-3</v>
      </c>
      <c r="H454" s="21">
        <f t="shared" si="33"/>
        <v>8.7498336623362052E-3</v>
      </c>
      <c r="I454" s="17"/>
      <c r="J454" s="17">
        <v>5.0000000000000001E-3</v>
      </c>
    </row>
    <row r="455" spans="1:10" x14ac:dyDescent="0.35">
      <c r="A455" s="16">
        <v>41987</v>
      </c>
      <c r="B455" s="17">
        <v>112.93</v>
      </c>
      <c r="C455" s="18">
        <v>2070.65</v>
      </c>
      <c r="D455" s="19">
        <f t="shared" si="30"/>
        <v>0.10304747020902538</v>
      </c>
      <c r="E455" s="19">
        <f t="shared" si="30"/>
        <v>3.4120249908856204E-2</v>
      </c>
      <c r="F455" s="36">
        <f t="shared" si="31"/>
        <v>6.8750000000000002E-6</v>
      </c>
      <c r="G455" s="24">
        <f t="shared" si="32"/>
        <v>0.10304059520902538</v>
      </c>
      <c r="H455" s="21">
        <f t="shared" si="33"/>
        <v>3.41133749088562E-2</v>
      </c>
      <c r="I455" s="17"/>
      <c r="J455" s="17">
        <v>3.3000000000000002E-2</v>
      </c>
    </row>
    <row r="456" spans="1:10" x14ac:dyDescent="0.35">
      <c r="A456" s="16">
        <v>41980</v>
      </c>
      <c r="B456" s="17">
        <v>102.38</v>
      </c>
      <c r="C456" s="18">
        <v>2002.33</v>
      </c>
      <c r="D456" s="19">
        <f t="shared" si="30"/>
        <v>-7.6576170289528345E-2</v>
      </c>
      <c r="E456" s="19">
        <f t="shared" si="30"/>
        <v>-3.5193724492500134E-2</v>
      </c>
      <c r="F456" s="36">
        <f t="shared" si="31"/>
        <v>4.1666666666666669E-6</v>
      </c>
      <c r="G456" s="24">
        <f t="shared" si="32"/>
        <v>-7.6580336956195011E-2</v>
      </c>
      <c r="H456" s="21">
        <f t="shared" si="33"/>
        <v>-3.51978911591668E-2</v>
      </c>
      <c r="I456" s="17"/>
      <c r="J456" s="17">
        <v>0.02</v>
      </c>
    </row>
    <row r="457" spans="1:10" x14ac:dyDescent="0.35">
      <c r="A457" s="16">
        <v>41973</v>
      </c>
      <c r="B457" s="17">
        <v>110.87</v>
      </c>
      <c r="C457" s="18">
        <v>2075.37</v>
      </c>
      <c r="D457" s="19">
        <f t="shared" si="30"/>
        <v>1.8370533664002986E-2</v>
      </c>
      <c r="E457" s="19">
        <f t="shared" si="30"/>
        <v>3.7773994466907546E-3</v>
      </c>
      <c r="F457" s="36">
        <f t="shared" si="31"/>
        <v>3.7499999999999997E-6</v>
      </c>
      <c r="G457" s="24">
        <f t="shared" si="32"/>
        <v>1.8366783664002986E-2</v>
      </c>
      <c r="H457" s="21">
        <f t="shared" si="33"/>
        <v>3.7736494466907547E-3</v>
      </c>
      <c r="I457" s="17"/>
      <c r="J457" s="17">
        <v>1.7999999999999999E-2</v>
      </c>
    </row>
    <row r="458" spans="1:10" x14ac:dyDescent="0.35">
      <c r="A458" s="16">
        <v>41966</v>
      </c>
      <c r="B458" s="17">
        <v>108.87</v>
      </c>
      <c r="C458" s="18">
        <v>2067.56</v>
      </c>
      <c r="D458" s="19">
        <f t="shared" si="30"/>
        <v>-8.1885646820711755E-2</v>
      </c>
      <c r="E458" s="19">
        <f t="shared" si="30"/>
        <v>1.9675308941118352E-3</v>
      </c>
      <c r="F458" s="36">
        <f t="shared" si="31"/>
        <v>2.708333333333333E-6</v>
      </c>
      <c r="G458" s="24">
        <f t="shared" si="32"/>
        <v>-8.1888355154045092E-2</v>
      </c>
      <c r="H458" s="21">
        <f t="shared" si="33"/>
        <v>1.9648225607785019E-3</v>
      </c>
      <c r="I458" s="17"/>
      <c r="J458" s="17">
        <v>1.2999999999999999E-2</v>
      </c>
    </row>
    <row r="459" spans="1:10" x14ac:dyDescent="0.35">
      <c r="A459" s="16">
        <v>41959</v>
      </c>
      <c r="B459" s="17">
        <v>118.58</v>
      </c>
      <c r="C459" s="18">
        <v>2063.5</v>
      </c>
      <c r="D459" s="19">
        <f t="shared" si="30"/>
        <v>1.9429160935350742E-2</v>
      </c>
      <c r="E459" s="19">
        <f t="shared" si="30"/>
        <v>1.1608867449088622E-2</v>
      </c>
      <c r="F459" s="36">
        <f t="shared" si="31"/>
        <v>1.6666666666666669E-6</v>
      </c>
      <c r="G459" s="24">
        <f t="shared" si="32"/>
        <v>1.9427494268684075E-2</v>
      </c>
      <c r="H459" s="21">
        <f t="shared" si="33"/>
        <v>1.1607200782421955E-2</v>
      </c>
      <c r="I459" s="17"/>
      <c r="J459" s="17">
        <v>8.0000000000000002E-3</v>
      </c>
    </row>
    <row r="460" spans="1:10" x14ac:dyDescent="0.35">
      <c r="A460" s="16">
        <v>41952</v>
      </c>
      <c r="B460" s="17">
        <v>116.32</v>
      </c>
      <c r="C460" s="18">
        <v>2039.82</v>
      </c>
      <c r="D460" s="19">
        <f t="shared" si="30"/>
        <v>-2.0875420875420936E-2</v>
      </c>
      <c r="E460" s="19">
        <f t="shared" si="30"/>
        <v>3.8879483444229646E-3</v>
      </c>
      <c r="F460" s="36">
        <f t="shared" si="31"/>
        <v>2.708333333333333E-6</v>
      </c>
      <c r="G460" s="24">
        <f t="shared" si="32"/>
        <v>-2.087812920875427E-2</v>
      </c>
      <c r="H460" s="21">
        <f t="shared" si="33"/>
        <v>3.8852400110896313E-3</v>
      </c>
      <c r="I460" s="17"/>
      <c r="J460" s="17">
        <v>1.2999999999999999E-2</v>
      </c>
    </row>
    <row r="461" spans="1:10" x14ac:dyDescent="0.35">
      <c r="A461" s="16">
        <v>41945</v>
      </c>
      <c r="B461" s="17">
        <v>118.8</v>
      </c>
      <c r="C461" s="18">
        <v>2031.92</v>
      </c>
      <c r="D461" s="19">
        <f t="shared" si="30"/>
        <v>-9.5873280533556038E-3</v>
      </c>
      <c r="E461" s="19">
        <f t="shared" si="30"/>
        <v>6.8729714328188418E-3</v>
      </c>
      <c r="F461" s="36">
        <f t="shared" si="31"/>
        <v>4.7916666666666668E-6</v>
      </c>
      <c r="G461" s="24">
        <f t="shared" si="32"/>
        <v>-9.5921197200222706E-3</v>
      </c>
      <c r="H461" s="21">
        <f t="shared" si="33"/>
        <v>6.868179766152175E-3</v>
      </c>
      <c r="I461" s="17"/>
      <c r="J461" s="17">
        <v>2.3E-2</v>
      </c>
    </row>
    <row r="462" spans="1:10" x14ac:dyDescent="0.35">
      <c r="A462" s="16">
        <v>41938</v>
      </c>
      <c r="B462" s="17">
        <v>119.95</v>
      </c>
      <c r="C462" s="18">
        <v>2018.05</v>
      </c>
      <c r="D462" s="19">
        <f t="shared" si="30"/>
        <v>3.4854628591148407E-2</v>
      </c>
      <c r="E462" s="19">
        <f t="shared" si="30"/>
        <v>2.7217013305642856E-2</v>
      </c>
      <c r="F462" s="36">
        <f t="shared" si="31"/>
        <v>1.6666666666666669E-6</v>
      </c>
      <c r="G462" s="24">
        <f t="shared" si="32"/>
        <v>3.4852961924481743E-2</v>
      </c>
      <c r="H462" s="21">
        <f t="shared" si="33"/>
        <v>2.7215346638976189E-2</v>
      </c>
      <c r="I462" s="17"/>
      <c r="J462" s="17">
        <v>8.0000000000000002E-3</v>
      </c>
    </row>
    <row r="463" spans="1:10" x14ac:dyDescent="0.35">
      <c r="A463" s="16">
        <v>41931</v>
      </c>
      <c r="B463" s="17">
        <v>115.91</v>
      </c>
      <c r="C463" s="18">
        <v>1964.58</v>
      </c>
      <c r="D463" s="19">
        <f t="shared" si="30"/>
        <v>3.6762075134168182E-2</v>
      </c>
      <c r="E463" s="19">
        <f t="shared" si="30"/>
        <v>4.1245309419321918E-2</v>
      </c>
      <c r="F463" s="36">
        <f t="shared" si="31"/>
        <v>2.0833333333333334E-6</v>
      </c>
      <c r="G463" s="24">
        <f t="shared" si="32"/>
        <v>3.6759991800834849E-2</v>
      </c>
      <c r="H463" s="21">
        <f t="shared" si="33"/>
        <v>4.1243226085988585E-2</v>
      </c>
      <c r="I463" s="17"/>
      <c r="J463" s="17">
        <v>0.01</v>
      </c>
    </row>
    <row r="464" spans="1:10" x14ac:dyDescent="0.35">
      <c r="A464" s="16">
        <v>41924</v>
      </c>
      <c r="B464" s="17">
        <v>111.8</v>
      </c>
      <c r="C464" s="18">
        <v>1886.76</v>
      </c>
      <c r="D464" s="19">
        <f t="shared" si="30"/>
        <v>-1.8351040477653902E-2</v>
      </c>
      <c r="E464" s="19">
        <f t="shared" si="30"/>
        <v>-1.0161951178566109E-2</v>
      </c>
      <c r="F464" s="36">
        <f t="shared" si="31"/>
        <v>5.833333333333334E-6</v>
      </c>
      <c r="G464" s="24">
        <f t="shared" si="32"/>
        <v>-1.8356873810987235E-2</v>
      </c>
      <c r="H464" s="21">
        <f t="shared" si="33"/>
        <v>-1.0167784511899442E-2</v>
      </c>
      <c r="I464" s="17"/>
      <c r="J464" s="17">
        <v>2.8000000000000001E-2</v>
      </c>
    </row>
    <row r="465" spans="1:10" x14ac:dyDescent="0.35">
      <c r="A465" s="16">
        <v>41917</v>
      </c>
      <c r="B465" s="17">
        <v>113.89</v>
      </c>
      <c r="C465" s="18">
        <v>1906.13</v>
      </c>
      <c r="D465" s="19">
        <f t="shared" si="30"/>
        <v>-3.2452637838756182E-2</v>
      </c>
      <c r="E465" s="19">
        <f t="shared" si="30"/>
        <v>-3.1388790080796758E-2</v>
      </c>
      <c r="F465" s="36">
        <f t="shared" si="31"/>
        <v>2.0833333333333334E-6</v>
      </c>
      <c r="G465" s="24">
        <f t="shared" si="32"/>
        <v>-3.2454721172089515E-2</v>
      </c>
      <c r="H465" s="21">
        <f t="shared" si="33"/>
        <v>-3.1390873414130091E-2</v>
      </c>
      <c r="I465" s="17"/>
      <c r="J465" s="17">
        <v>0.01</v>
      </c>
    </row>
    <row r="466" spans="1:10" x14ac:dyDescent="0.35">
      <c r="A466" s="16">
        <v>41910</v>
      </c>
      <c r="B466" s="17">
        <v>117.71</v>
      </c>
      <c r="C466" s="18">
        <v>1967.9</v>
      </c>
      <c r="D466" s="19">
        <f t="shared" si="30"/>
        <v>-3.0954145056392601E-2</v>
      </c>
      <c r="E466" s="19">
        <f t="shared" si="30"/>
        <v>-7.539652520362039E-3</v>
      </c>
      <c r="F466" s="36">
        <f t="shared" si="31"/>
        <v>3.1249999999999997E-6</v>
      </c>
      <c r="G466" s="24">
        <f t="shared" si="32"/>
        <v>-3.0957270056392601E-2</v>
      </c>
      <c r="H466" s="21">
        <f t="shared" si="33"/>
        <v>-7.5427775203620387E-3</v>
      </c>
      <c r="I466" s="17"/>
      <c r="J466" s="17">
        <v>1.4999999999999999E-2</v>
      </c>
    </row>
    <row r="467" spans="1:10" x14ac:dyDescent="0.35">
      <c r="A467" s="16">
        <v>41903</v>
      </c>
      <c r="B467" s="17">
        <v>121.47</v>
      </c>
      <c r="C467" s="18">
        <v>1982.85</v>
      </c>
      <c r="D467" s="19">
        <f t="shared" si="30"/>
        <v>-2.6682692307692268E-2</v>
      </c>
      <c r="E467" s="19">
        <f t="shared" si="30"/>
        <v>-1.3703740549144583E-2</v>
      </c>
      <c r="F467" s="36">
        <f t="shared" si="31"/>
        <v>2.708333333333333E-6</v>
      </c>
      <c r="G467" s="24">
        <f t="shared" si="32"/>
        <v>-2.6685400641025602E-2</v>
      </c>
      <c r="H467" s="21">
        <f t="shared" si="33"/>
        <v>-1.3706448882477917E-2</v>
      </c>
      <c r="I467" s="17"/>
      <c r="J467" s="17">
        <v>1.2999999999999999E-2</v>
      </c>
    </row>
    <row r="468" spans="1:10" x14ac:dyDescent="0.35">
      <c r="A468" s="16">
        <v>41896</v>
      </c>
      <c r="B468" s="17">
        <v>124.8</v>
      </c>
      <c r="C468" s="18">
        <v>2010.4</v>
      </c>
      <c r="D468" s="19">
        <f t="shared" si="30"/>
        <v>1.7446600358715258E-2</v>
      </c>
      <c r="E468" s="19">
        <f t="shared" si="30"/>
        <v>1.252052338406684E-2</v>
      </c>
      <c r="F468" s="36">
        <f t="shared" si="31"/>
        <v>3.7499999999999997E-6</v>
      </c>
      <c r="G468" s="24">
        <f t="shared" si="32"/>
        <v>1.7442850358715258E-2</v>
      </c>
      <c r="H468" s="21">
        <f t="shared" si="33"/>
        <v>1.2516773384066839E-2</v>
      </c>
      <c r="I468" s="17"/>
      <c r="J468" s="17">
        <v>1.7999999999999999E-2</v>
      </c>
    </row>
    <row r="469" spans="1:10" x14ac:dyDescent="0.35">
      <c r="A469" s="16">
        <v>41889</v>
      </c>
      <c r="B469" s="17">
        <v>122.66</v>
      </c>
      <c r="C469" s="18">
        <v>1985.54</v>
      </c>
      <c r="D469" s="19">
        <f t="shared" si="30"/>
        <v>-3.7205651491365899E-2</v>
      </c>
      <c r="E469" s="19">
        <f t="shared" si="30"/>
        <v>-1.1042431426849575E-2</v>
      </c>
      <c r="F469" s="36">
        <f t="shared" si="31"/>
        <v>3.1249999999999997E-6</v>
      </c>
      <c r="G469" s="24">
        <f t="shared" si="32"/>
        <v>-3.7208776491365898E-2</v>
      </c>
      <c r="H469" s="21">
        <f t="shared" si="33"/>
        <v>-1.1045556426849575E-2</v>
      </c>
      <c r="I469" s="17"/>
      <c r="J469" s="17">
        <v>1.4999999999999999E-2</v>
      </c>
    </row>
    <row r="470" spans="1:10" x14ac:dyDescent="0.35">
      <c r="A470" s="16">
        <v>41882</v>
      </c>
      <c r="B470" s="17">
        <v>127.4</v>
      </c>
      <c r="C470" s="18">
        <v>2007.71</v>
      </c>
      <c r="D470" s="19">
        <f t="shared" si="30"/>
        <v>-1.5836230204712143E-2</v>
      </c>
      <c r="E470" s="19">
        <f t="shared" si="30"/>
        <v>2.1663497007542443E-3</v>
      </c>
      <c r="F470" s="36">
        <f t="shared" si="31"/>
        <v>5.833333333333334E-6</v>
      </c>
      <c r="G470" s="24">
        <f t="shared" si="32"/>
        <v>-1.5842063538045476E-2</v>
      </c>
      <c r="H470" s="21">
        <f t="shared" si="33"/>
        <v>2.1605163674209109E-3</v>
      </c>
      <c r="I470" s="17"/>
      <c r="J470" s="17">
        <v>2.8000000000000001E-2</v>
      </c>
    </row>
    <row r="471" spans="1:10" x14ac:dyDescent="0.35">
      <c r="A471" s="16">
        <v>41875</v>
      </c>
      <c r="B471" s="17">
        <v>129.44999999999999</v>
      </c>
      <c r="C471" s="18">
        <v>2003.37</v>
      </c>
      <c r="D471" s="19">
        <f t="shared" si="30"/>
        <v>1.840925182912434E-2</v>
      </c>
      <c r="E471" s="19">
        <f t="shared" si="30"/>
        <v>7.5286662643330171E-3</v>
      </c>
      <c r="F471" s="36">
        <f t="shared" si="31"/>
        <v>5.2083333333333332E-6</v>
      </c>
      <c r="G471" s="24">
        <f t="shared" si="32"/>
        <v>1.8404043495791007E-2</v>
      </c>
      <c r="H471" s="21">
        <f t="shared" si="33"/>
        <v>7.5234579309996835E-3</v>
      </c>
      <c r="I471" s="17"/>
      <c r="J471" s="17">
        <v>2.5000000000000001E-2</v>
      </c>
    </row>
    <row r="472" spans="1:10" x14ac:dyDescent="0.35">
      <c r="A472" s="16">
        <v>41868</v>
      </c>
      <c r="B472" s="17">
        <v>127.11</v>
      </c>
      <c r="C472" s="18">
        <v>1988.4</v>
      </c>
      <c r="D472" s="19">
        <f t="shared" si="30"/>
        <v>8.0095162569389089E-3</v>
      </c>
      <c r="E472" s="19">
        <f t="shared" si="30"/>
        <v>1.7053185068488963E-2</v>
      </c>
      <c r="F472" s="36">
        <f t="shared" si="31"/>
        <v>4.7916666666666668E-6</v>
      </c>
      <c r="G472" s="24">
        <f t="shared" si="32"/>
        <v>8.0047245902722421E-3</v>
      </c>
      <c r="H472" s="21">
        <f t="shared" si="33"/>
        <v>1.7048393401822296E-2</v>
      </c>
      <c r="I472" s="17"/>
      <c r="J472" s="17">
        <v>2.3E-2</v>
      </c>
    </row>
    <row r="473" spans="1:10" x14ac:dyDescent="0.35">
      <c r="A473" s="16">
        <v>41861</v>
      </c>
      <c r="B473" s="17">
        <v>126.1</v>
      </c>
      <c r="C473" s="18">
        <v>1955.06</v>
      </c>
      <c r="D473" s="19">
        <f t="shared" si="30"/>
        <v>-1.376505552948537E-2</v>
      </c>
      <c r="E473" s="19">
        <f t="shared" si="30"/>
        <v>1.2150611672249401E-2</v>
      </c>
      <c r="F473" s="36">
        <f t="shared" si="31"/>
        <v>5.833333333333334E-6</v>
      </c>
      <c r="G473" s="24">
        <f t="shared" si="32"/>
        <v>-1.3770888862818704E-2</v>
      </c>
      <c r="H473" s="21">
        <f t="shared" si="33"/>
        <v>1.2144778338916067E-2</v>
      </c>
      <c r="I473" s="17"/>
      <c r="J473" s="17">
        <v>2.8000000000000001E-2</v>
      </c>
    </row>
    <row r="474" spans="1:10" x14ac:dyDescent="0.35">
      <c r="A474" s="16">
        <v>41854</v>
      </c>
      <c r="B474" s="17">
        <v>127.86</v>
      </c>
      <c r="C474" s="18">
        <v>1931.59</v>
      </c>
      <c r="D474" s="19">
        <f t="shared" si="30"/>
        <v>-3.1274433150907388E-4</v>
      </c>
      <c r="E474" s="19">
        <f t="shared" si="30"/>
        <v>3.3451938809963E-3</v>
      </c>
      <c r="F474" s="36">
        <f t="shared" si="31"/>
        <v>5.2083333333333332E-6</v>
      </c>
      <c r="G474" s="24">
        <f t="shared" si="32"/>
        <v>-3.1795266484240724E-4</v>
      </c>
      <c r="H474" s="21">
        <f t="shared" si="33"/>
        <v>3.3399855476629668E-3</v>
      </c>
      <c r="I474" s="17"/>
      <c r="J474" s="17">
        <v>2.5000000000000001E-2</v>
      </c>
    </row>
    <row r="475" spans="1:10" x14ac:dyDescent="0.35">
      <c r="A475" s="16">
        <v>41847</v>
      </c>
      <c r="B475" s="17">
        <v>127.9</v>
      </c>
      <c r="C475" s="18">
        <v>1925.15</v>
      </c>
      <c r="D475" s="19">
        <f t="shared" si="30"/>
        <v>-4.2449651867934368E-2</v>
      </c>
      <c r="E475" s="19">
        <f t="shared" si="30"/>
        <v>-2.688617730016063E-2</v>
      </c>
      <c r="F475" s="36">
        <f t="shared" si="31"/>
        <v>5.2083333333333332E-6</v>
      </c>
      <c r="G475" s="24">
        <f t="shared" si="32"/>
        <v>-4.2454860201267701E-2</v>
      </c>
      <c r="H475" s="21">
        <f t="shared" si="33"/>
        <v>-2.6891385633493962E-2</v>
      </c>
      <c r="I475" s="17"/>
      <c r="J475" s="17">
        <v>2.5000000000000001E-2</v>
      </c>
    </row>
    <row r="476" spans="1:10" x14ac:dyDescent="0.35">
      <c r="A476" s="16">
        <v>41840</v>
      </c>
      <c r="B476" s="17">
        <v>133.57</v>
      </c>
      <c r="C476" s="18">
        <v>1978.34</v>
      </c>
      <c r="D476" s="19">
        <f t="shared" si="30"/>
        <v>2.4388373341514002E-2</v>
      </c>
      <c r="E476" s="19">
        <f t="shared" si="30"/>
        <v>6.0660593867112311E-5</v>
      </c>
      <c r="F476" s="36">
        <f t="shared" si="31"/>
        <v>6.2499999999999995E-6</v>
      </c>
      <c r="G476" s="24">
        <f t="shared" si="32"/>
        <v>2.4382123341514003E-2</v>
      </c>
      <c r="H476" s="21">
        <f t="shared" si="33"/>
        <v>5.4410593867112308E-5</v>
      </c>
      <c r="I476" s="17"/>
      <c r="J476" s="17">
        <v>0.03</v>
      </c>
    </row>
    <row r="477" spans="1:10" x14ac:dyDescent="0.35">
      <c r="A477" s="16">
        <v>41833</v>
      </c>
      <c r="B477" s="17">
        <v>130.38999999999999</v>
      </c>
      <c r="C477" s="18">
        <v>1978.22</v>
      </c>
      <c r="D477" s="19">
        <f t="shared" si="30"/>
        <v>1.4945123375107006E-2</v>
      </c>
      <c r="E477" s="19">
        <f t="shared" si="30"/>
        <v>5.4127680336659711E-3</v>
      </c>
      <c r="F477" s="36">
        <f t="shared" si="31"/>
        <v>3.1249999999999997E-6</v>
      </c>
      <c r="G477" s="24">
        <f t="shared" si="32"/>
        <v>1.4941998375107006E-2</v>
      </c>
      <c r="H477" s="21">
        <f t="shared" si="33"/>
        <v>5.4096430336659715E-3</v>
      </c>
      <c r="I477" s="17"/>
      <c r="J477" s="17">
        <v>1.4999999999999999E-2</v>
      </c>
    </row>
    <row r="478" spans="1:10" x14ac:dyDescent="0.35">
      <c r="A478" s="16">
        <v>41826</v>
      </c>
      <c r="B478" s="17">
        <v>128.47</v>
      </c>
      <c r="C478" s="18">
        <v>1967.57</v>
      </c>
      <c r="D478" s="19">
        <f t="shared" si="30"/>
        <v>-2.0733287598140082E-2</v>
      </c>
      <c r="E478" s="19">
        <f t="shared" si="30"/>
        <v>-9.0005238133613608E-3</v>
      </c>
      <c r="F478" s="36">
        <f t="shared" si="31"/>
        <v>4.1666666666666669E-6</v>
      </c>
      <c r="G478" s="24">
        <f t="shared" si="32"/>
        <v>-2.0737454264806748E-2</v>
      </c>
      <c r="H478" s="21">
        <f t="shared" si="33"/>
        <v>-9.004690480028027E-3</v>
      </c>
      <c r="I478" s="17"/>
      <c r="J478" s="17">
        <v>0.02</v>
      </c>
    </row>
    <row r="479" spans="1:10" x14ac:dyDescent="0.35">
      <c r="A479" s="16">
        <v>41819</v>
      </c>
      <c r="B479" s="17">
        <v>131.19</v>
      </c>
      <c r="C479" s="18">
        <v>1985.44</v>
      </c>
      <c r="D479" s="19">
        <f t="shared" si="30"/>
        <v>6.3669837373425686E-3</v>
      </c>
      <c r="E479" s="19">
        <f t="shared" si="30"/>
        <v>1.2483681462140961E-2</v>
      </c>
      <c r="F479" s="36">
        <f t="shared" si="31"/>
        <v>2.0833333333333334E-6</v>
      </c>
      <c r="G479" s="24">
        <f t="shared" si="32"/>
        <v>6.3649004040092355E-3</v>
      </c>
      <c r="H479" s="21">
        <f t="shared" si="33"/>
        <v>1.2481598128807628E-2</v>
      </c>
      <c r="I479" s="17"/>
      <c r="J479" s="17">
        <v>0.01</v>
      </c>
    </row>
    <row r="480" spans="1:10" x14ac:dyDescent="0.35">
      <c r="A480" s="16">
        <v>41812</v>
      </c>
      <c r="B480" s="17">
        <v>130.36000000000001</v>
      </c>
      <c r="C480" s="18">
        <v>1960.96</v>
      </c>
      <c r="D480" s="19">
        <f t="shared" si="30"/>
        <v>-1.4961462898594458E-2</v>
      </c>
      <c r="E480" s="19">
        <f t="shared" si="30"/>
        <v>-9.7306495081173061E-4</v>
      </c>
      <c r="F480" s="36">
        <f t="shared" si="31"/>
        <v>5.833333333333334E-6</v>
      </c>
      <c r="G480" s="24">
        <f t="shared" si="32"/>
        <v>-1.4967296231927791E-2</v>
      </c>
      <c r="H480" s="21">
        <f t="shared" si="33"/>
        <v>-9.78898284145064E-4</v>
      </c>
      <c r="I480" s="17"/>
      <c r="J480" s="17">
        <v>2.8000000000000001E-2</v>
      </c>
    </row>
    <row r="481" spans="1:10" x14ac:dyDescent="0.35">
      <c r="A481" s="16">
        <v>41805</v>
      </c>
      <c r="B481" s="17">
        <v>132.34</v>
      </c>
      <c r="C481" s="18">
        <v>1962.87</v>
      </c>
      <c r="D481" s="19">
        <f t="shared" si="30"/>
        <v>3.9918277542039915E-2</v>
      </c>
      <c r="E481" s="19">
        <f t="shared" si="30"/>
        <v>1.3795347491942778E-2</v>
      </c>
      <c r="F481" s="36">
        <f t="shared" si="31"/>
        <v>3.7499999999999997E-6</v>
      </c>
      <c r="G481" s="24">
        <f t="shared" si="32"/>
        <v>3.9914527542039918E-2</v>
      </c>
      <c r="H481" s="21">
        <f t="shared" si="33"/>
        <v>1.3791597491942777E-2</v>
      </c>
      <c r="I481" s="17"/>
      <c r="J481" s="17">
        <v>1.7999999999999999E-2</v>
      </c>
    </row>
    <row r="482" spans="1:10" x14ac:dyDescent="0.35">
      <c r="A482" s="16">
        <v>41798</v>
      </c>
      <c r="B482" s="17">
        <v>127.26</v>
      </c>
      <c r="C482" s="18">
        <v>1936.16</v>
      </c>
      <c r="D482" s="19">
        <f t="shared" si="30"/>
        <v>2.472018681053223E-2</v>
      </c>
      <c r="E482" s="19">
        <f t="shared" si="30"/>
        <v>-6.8122127380170205E-3</v>
      </c>
      <c r="F482" s="36">
        <f t="shared" si="31"/>
        <v>7.2916666666666674E-6</v>
      </c>
      <c r="G482" s="24">
        <f t="shared" si="32"/>
        <v>2.4712895143865564E-2</v>
      </c>
      <c r="H482" s="21">
        <f t="shared" si="33"/>
        <v>-6.8195044046836873E-3</v>
      </c>
      <c r="I482" s="17"/>
      <c r="J482" s="17">
        <v>3.5000000000000003E-2</v>
      </c>
    </row>
    <row r="483" spans="1:10" x14ac:dyDescent="0.35">
      <c r="A483" s="16">
        <v>41791</v>
      </c>
      <c r="B483" s="17">
        <v>124.19</v>
      </c>
      <c r="C483" s="18">
        <v>1949.44</v>
      </c>
      <c r="D483" s="19">
        <f t="shared" si="30"/>
        <v>1.1401579933219219E-2</v>
      </c>
      <c r="E483" s="19">
        <f t="shared" si="30"/>
        <v>1.3448951688787014E-2</v>
      </c>
      <c r="F483" s="36">
        <f t="shared" si="31"/>
        <v>6.8750000000000002E-6</v>
      </c>
      <c r="G483" s="24">
        <f t="shared" si="32"/>
        <v>1.1394704933219219E-2</v>
      </c>
      <c r="H483" s="21">
        <f t="shared" si="33"/>
        <v>1.3442076688787014E-2</v>
      </c>
      <c r="I483" s="17"/>
      <c r="J483" s="17">
        <v>3.3000000000000002E-2</v>
      </c>
    </row>
    <row r="484" spans="1:10" x14ac:dyDescent="0.35">
      <c r="A484" s="16">
        <v>41784</v>
      </c>
      <c r="B484" s="17">
        <v>122.79</v>
      </c>
      <c r="C484" s="18">
        <v>1923.57</v>
      </c>
      <c r="D484" s="19">
        <f t="shared" si="30"/>
        <v>-4.7013050174272708E-3</v>
      </c>
      <c r="E484" s="19">
        <f t="shared" si="30"/>
        <v>1.2122934128900864E-2</v>
      </c>
      <c r="F484" s="36">
        <f t="shared" si="31"/>
        <v>7.2916666666666674E-6</v>
      </c>
      <c r="G484" s="24">
        <f t="shared" si="32"/>
        <v>-4.7085966840939375E-3</v>
      </c>
      <c r="H484" s="21">
        <f t="shared" si="33"/>
        <v>1.2115642462234198E-2</v>
      </c>
      <c r="I484" s="17"/>
      <c r="J484" s="17">
        <v>3.5000000000000003E-2</v>
      </c>
    </row>
    <row r="485" spans="1:10" x14ac:dyDescent="0.35">
      <c r="A485" s="16">
        <v>41777</v>
      </c>
      <c r="B485" s="17">
        <v>123.37</v>
      </c>
      <c r="C485" s="18">
        <v>1900.53</v>
      </c>
      <c r="D485" s="19">
        <f t="shared" si="30"/>
        <v>1.5424581912648616E-3</v>
      </c>
      <c r="E485" s="19">
        <f t="shared" si="30"/>
        <v>1.2072252457584698E-2</v>
      </c>
      <c r="F485" s="36">
        <f t="shared" si="31"/>
        <v>6.8750000000000002E-6</v>
      </c>
      <c r="G485" s="24">
        <f t="shared" si="32"/>
        <v>1.5355831912648617E-3</v>
      </c>
      <c r="H485" s="21">
        <f t="shared" si="33"/>
        <v>1.2065377457584698E-2</v>
      </c>
      <c r="I485" s="17"/>
      <c r="J485" s="17">
        <v>3.3000000000000002E-2</v>
      </c>
    </row>
    <row r="486" spans="1:10" x14ac:dyDescent="0.35">
      <c r="A486" s="16">
        <v>41770</v>
      </c>
      <c r="B486" s="17">
        <v>123.18</v>
      </c>
      <c r="C486" s="18">
        <v>1877.86</v>
      </c>
      <c r="D486" s="19">
        <f t="shared" si="30"/>
        <v>-1.4796448852275379E-2</v>
      </c>
      <c r="E486" s="19">
        <f t="shared" si="30"/>
        <v>-3.3005408628261623E-4</v>
      </c>
      <c r="F486" s="36">
        <f t="shared" si="31"/>
        <v>4.1666666666666669E-6</v>
      </c>
      <c r="G486" s="24">
        <f t="shared" si="32"/>
        <v>-1.4800615518942045E-2</v>
      </c>
      <c r="H486" s="21">
        <f t="shared" si="33"/>
        <v>-3.3422075294928287E-4</v>
      </c>
      <c r="I486" s="17"/>
      <c r="J486" s="17">
        <v>0.02</v>
      </c>
    </row>
    <row r="487" spans="1:10" x14ac:dyDescent="0.35">
      <c r="A487" s="16">
        <v>41763</v>
      </c>
      <c r="B487" s="17">
        <v>125.03</v>
      </c>
      <c r="C487" s="18">
        <v>1878.48</v>
      </c>
      <c r="D487" s="19">
        <f t="shared" si="30"/>
        <v>2.4855676715844766E-3</v>
      </c>
      <c r="E487" s="19">
        <f t="shared" si="30"/>
        <v>-1.4140361695568204E-3</v>
      </c>
      <c r="F487" s="36">
        <f t="shared" si="31"/>
        <v>5.833333333333334E-6</v>
      </c>
      <c r="G487" s="24">
        <f t="shared" si="32"/>
        <v>2.4797343382511432E-3</v>
      </c>
      <c r="H487" s="21">
        <f t="shared" si="33"/>
        <v>-1.4198695028901538E-3</v>
      </c>
      <c r="I487" s="17"/>
      <c r="J487" s="17">
        <v>2.8000000000000001E-2</v>
      </c>
    </row>
    <row r="488" spans="1:10" x14ac:dyDescent="0.35">
      <c r="A488" s="16">
        <v>41756</v>
      </c>
      <c r="B488" s="17">
        <v>124.72</v>
      </c>
      <c r="C488" s="18">
        <v>1881.14</v>
      </c>
      <c r="D488" s="19">
        <f t="shared" si="30"/>
        <v>5.887571578353068E-3</v>
      </c>
      <c r="E488" s="19">
        <f t="shared" si="30"/>
        <v>9.5202318342815229E-3</v>
      </c>
      <c r="F488" s="36">
        <f t="shared" si="31"/>
        <v>4.7916666666666668E-6</v>
      </c>
      <c r="G488" s="24">
        <f t="shared" si="32"/>
        <v>5.8827799116864012E-3</v>
      </c>
      <c r="H488" s="21">
        <f t="shared" si="33"/>
        <v>9.515440167614856E-3</v>
      </c>
      <c r="I488" s="17"/>
      <c r="J488" s="17">
        <v>2.3E-2</v>
      </c>
    </row>
    <row r="489" spans="1:10" x14ac:dyDescent="0.35">
      <c r="A489" s="16">
        <v>41749</v>
      </c>
      <c r="B489" s="17">
        <v>123.99</v>
      </c>
      <c r="C489" s="18">
        <v>1863.4</v>
      </c>
      <c r="D489" s="19">
        <f t="shared" si="30"/>
        <v>2.5064683053039882E-3</v>
      </c>
      <c r="E489" s="19">
        <f t="shared" si="30"/>
        <v>-7.7754242968597342E-4</v>
      </c>
      <c r="F489" s="36">
        <f t="shared" si="31"/>
        <v>3.1249999999999997E-6</v>
      </c>
      <c r="G489" s="24">
        <f t="shared" si="32"/>
        <v>2.5033433053039881E-3</v>
      </c>
      <c r="H489" s="21">
        <f t="shared" si="33"/>
        <v>-7.8066742968597341E-4</v>
      </c>
      <c r="I489" s="17"/>
      <c r="J489" s="17">
        <v>1.4999999999999999E-2</v>
      </c>
    </row>
    <row r="490" spans="1:10" x14ac:dyDescent="0.35">
      <c r="A490" s="16">
        <v>41742</v>
      </c>
      <c r="B490" s="17">
        <v>123.68</v>
      </c>
      <c r="C490" s="18">
        <v>1864.85</v>
      </c>
      <c r="D490" s="19">
        <f t="shared" si="30"/>
        <v>5.6823036828163698E-2</v>
      </c>
      <c r="E490" s="19">
        <f t="shared" si="30"/>
        <v>2.7075106433366747E-2</v>
      </c>
      <c r="F490" s="36">
        <f t="shared" si="31"/>
        <v>6.2499999999999995E-6</v>
      </c>
      <c r="G490" s="24">
        <f t="shared" si="32"/>
        <v>5.6816786828163698E-2</v>
      </c>
      <c r="H490" s="21">
        <f t="shared" si="33"/>
        <v>2.7068856433366748E-2</v>
      </c>
      <c r="I490" s="17"/>
      <c r="J490" s="17">
        <v>0.03</v>
      </c>
    </row>
    <row r="491" spans="1:10" x14ac:dyDescent="0.35">
      <c r="A491" s="16">
        <v>41735</v>
      </c>
      <c r="B491" s="17">
        <v>117.03</v>
      </c>
      <c r="C491" s="18">
        <v>1815.69</v>
      </c>
      <c r="D491" s="19">
        <f t="shared" si="30"/>
        <v>-1.4898989898989856E-2</v>
      </c>
      <c r="E491" s="19">
        <f t="shared" si="30"/>
        <v>-2.6486657480335962E-2</v>
      </c>
      <c r="F491" s="36">
        <f t="shared" si="31"/>
        <v>7.9166666666666665E-6</v>
      </c>
      <c r="G491" s="24">
        <f t="shared" si="32"/>
        <v>-1.4906906565656523E-2</v>
      </c>
      <c r="H491" s="21">
        <f t="shared" si="33"/>
        <v>-2.6494574147002629E-2</v>
      </c>
      <c r="I491" s="17"/>
      <c r="J491" s="17">
        <v>3.7999999999999999E-2</v>
      </c>
    </row>
    <row r="492" spans="1:10" x14ac:dyDescent="0.35">
      <c r="A492" s="16">
        <v>41728</v>
      </c>
      <c r="B492" s="17">
        <v>118.8</v>
      </c>
      <c r="C492" s="18">
        <v>1865.09</v>
      </c>
      <c r="D492" s="19">
        <f t="shared" si="30"/>
        <v>2.5316455696202667E-3</v>
      </c>
      <c r="E492" s="19">
        <f t="shared" si="30"/>
        <v>4.0212745340812983E-3</v>
      </c>
      <c r="F492" s="36">
        <f t="shared" si="31"/>
        <v>5.2083333333333332E-6</v>
      </c>
      <c r="G492" s="24">
        <f t="shared" si="32"/>
        <v>2.5264372362869335E-3</v>
      </c>
      <c r="H492" s="21">
        <f t="shared" si="33"/>
        <v>4.0160662007479647E-3</v>
      </c>
      <c r="I492" s="17"/>
      <c r="J492" s="17">
        <v>2.5000000000000001E-2</v>
      </c>
    </row>
    <row r="493" spans="1:10" x14ac:dyDescent="0.35">
      <c r="A493" s="16">
        <v>41721</v>
      </c>
      <c r="B493" s="17">
        <v>118.5</v>
      </c>
      <c r="C493" s="18">
        <v>1857.62</v>
      </c>
      <c r="D493" s="19">
        <f t="shared" si="30"/>
        <v>2.4820548300614087E-2</v>
      </c>
      <c r="E493" s="19">
        <f t="shared" si="30"/>
        <v>-4.7682317896406978E-3</v>
      </c>
      <c r="F493" s="36">
        <f t="shared" si="31"/>
        <v>8.5416666666666665E-6</v>
      </c>
      <c r="G493" s="24">
        <f t="shared" si="32"/>
        <v>2.481200663394742E-2</v>
      </c>
      <c r="H493" s="21">
        <f t="shared" si="33"/>
        <v>-4.7767734563073641E-3</v>
      </c>
      <c r="I493" s="17"/>
      <c r="J493" s="17">
        <v>4.1000000000000002E-2</v>
      </c>
    </row>
    <row r="494" spans="1:10" x14ac:dyDescent="0.35">
      <c r="A494" s="16">
        <v>41714</v>
      </c>
      <c r="B494" s="17">
        <v>115.63</v>
      </c>
      <c r="C494" s="18">
        <v>1866.52</v>
      </c>
      <c r="D494" s="19">
        <f t="shared" si="30"/>
        <v>1.3409290096406679E-2</v>
      </c>
      <c r="E494" s="19">
        <f t="shared" si="30"/>
        <v>1.3790443912162553E-2</v>
      </c>
      <c r="F494" s="36">
        <f t="shared" si="31"/>
        <v>1.1041666666666666E-5</v>
      </c>
      <c r="G494" s="24">
        <f t="shared" si="32"/>
        <v>1.3398248429740012E-2</v>
      </c>
      <c r="H494" s="21">
        <f t="shared" si="33"/>
        <v>1.3779402245495887E-2</v>
      </c>
      <c r="I494" s="17"/>
      <c r="J494" s="17">
        <v>5.2999999999999999E-2</v>
      </c>
    </row>
    <row r="495" spans="1:10" x14ac:dyDescent="0.35">
      <c r="A495" s="16">
        <v>41707</v>
      </c>
      <c r="B495" s="17">
        <v>114.1</v>
      </c>
      <c r="C495" s="18">
        <v>1841.13</v>
      </c>
      <c r="D495" s="19">
        <f t="shared" si="30"/>
        <v>-8.515815085158196E-3</v>
      </c>
      <c r="E495" s="19">
        <f t="shared" si="30"/>
        <v>-1.9653468509722827E-2</v>
      </c>
      <c r="F495" s="36">
        <f t="shared" si="31"/>
        <v>1.1041666666666666E-5</v>
      </c>
      <c r="G495" s="24">
        <f t="shared" si="32"/>
        <v>-8.5268567518248621E-3</v>
      </c>
      <c r="H495" s="21">
        <f t="shared" si="33"/>
        <v>-1.9664510176389493E-2</v>
      </c>
      <c r="I495" s="17"/>
      <c r="J495" s="17">
        <v>5.2999999999999999E-2</v>
      </c>
    </row>
    <row r="496" spans="1:10" x14ac:dyDescent="0.35">
      <c r="A496" s="16">
        <v>41700</v>
      </c>
      <c r="B496" s="17">
        <v>115.08</v>
      </c>
      <c r="C496" s="18">
        <v>1878.04</v>
      </c>
      <c r="D496" s="19">
        <f t="shared" si="30"/>
        <v>-2.1676927078817521E-3</v>
      </c>
      <c r="E496" s="19">
        <f t="shared" si="30"/>
        <v>9.997579929549083E-3</v>
      </c>
      <c r="F496" s="36">
        <f t="shared" si="31"/>
        <v>1.1041666666666666E-5</v>
      </c>
      <c r="G496" s="24">
        <f t="shared" si="32"/>
        <v>-2.1787343745484186E-3</v>
      </c>
      <c r="H496" s="21">
        <f t="shared" si="33"/>
        <v>9.9865382628824169E-3</v>
      </c>
      <c r="I496" s="17"/>
      <c r="J496" s="17">
        <v>5.2999999999999999E-2</v>
      </c>
    </row>
    <row r="497" spans="1:10" x14ac:dyDescent="0.35">
      <c r="A497" s="16">
        <v>41693</v>
      </c>
      <c r="B497" s="17">
        <v>115.33</v>
      </c>
      <c r="C497" s="18">
        <v>1859.45</v>
      </c>
      <c r="D497" s="19">
        <f t="shared" si="30"/>
        <v>2.351792687255938E-2</v>
      </c>
      <c r="E497" s="19">
        <f t="shared" si="30"/>
        <v>1.2634445200816913E-2</v>
      </c>
      <c r="F497" s="36">
        <f t="shared" si="31"/>
        <v>1.0624999999999999E-5</v>
      </c>
      <c r="G497" s="24">
        <f t="shared" si="32"/>
        <v>2.350730187255938E-2</v>
      </c>
      <c r="H497" s="21">
        <f t="shared" si="33"/>
        <v>1.2623820200816913E-2</v>
      </c>
      <c r="I497" s="17"/>
      <c r="J497" s="17">
        <v>5.0999999999999997E-2</v>
      </c>
    </row>
    <row r="498" spans="1:10" x14ac:dyDescent="0.35">
      <c r="A498" s="16">
        <v>41686</v>
      </c>
      <c r="B498" s="17">
        <v>112.68</v>
      </c>
      <c r="C498" s="18">
        <v>1836.25</v>
      </c>
      <c r="D498" s="19">
        <f t="shared" si="30"/>
        <v>-7.0497003877334485E-3</v>
      </c>
      <c r="E498" s="19">
        <f t="shared" si="30"/>
        <v>-1.2944420574014792E-3</v>
      </c>
      <c r="F498" s="36">
        <f t="shared" si="31"/>
        <v>8.5416666666666665E-6</v>
      </c>
      <c r="G498" s="24">
        <f t="shared" si="32"/>
        <v>-7.0582420544001148E-3</v>
      </c>
      <c r="H498" s="21">
        <f t="shared" si="33"/>
        <v>-1.3029837240681459E-3</v>
      </c>
      <c r="I498" s="17"/>
      <c r="J498" s="17">
        <v>4.1000000000000002E-2</v>
      </c>
    </row>
    <row r="499" spans="1:10" x14ac:dyDescent="0.35">
      <c r="A499" s="16">
        <v>41679</v>
      </c>
      <c r="B499" s="17">
        <v>113.48</v>
      </c>
      <c r="C499" s="18">
        <v>1838.63</v>
      </c>
      <c r="D499" s="19">
        <f t="shared" si="30"/>
        <v>1.2762159750111524E-2</v>
      </c>
      <c r="E499" s="19">
        <f t="shared" si="30"/>
        <v>2.3155001057306057E-2</v>
      </c>
      <c r="F499" s="36">
        <f t="shared" si="31"/>
        <v>4.1666666666666669E-6</v>
      </c>
      <c r="G499" s="24">
        <f t="shared" si="32"/>
        <v>1.2757993083444857E-2</v>
      </c>
      <c r="H499" s="21">
        <f t="shared" si="33"/>
        <v>2.3150834390639391E-2</v>
      </c>
      <c r="I499" s="17"/>
      <c r="J499" s="17">
        <v>0.02</v>
      </c>
    </row>
    <row r="500" spans="1:10" x14ac:dyDescent="0.35">
      <c r="A500" s="16">
        <v>41672</v>
      </c>
      <c r="B500" s="17">
        <v>112.05</v>
      </c>
      <c r="C500" s="18">
        <v>1797.02</v>
      </c>
      <c r="D500" s="19">
        <f t="shared" si="30"/>
        <v>3.7624294544478243E-3</v>
      </c>
      <c r="E500" s="19">
        <f t="shared" si="30"/>
        <v>8.0949629471724904E-3</v>
      </c>
      <c r="F500" s="36">
        <f t="shared" si="31"/>
        <v>1.7916666666666667E-5</v>
      </c>
      <c r="G500" s="24">
        <f t="shared" si="32"/>
        <v>3.7445127877811578E-3</v>
      </c>
      <c r="H500" s="21">
        <f t="shared" si="33"/>
        <v>8.0770462805058243E-3</v>
      </c>
      <c r="I500" s="17"/>
      <c r="J500" s="17">
        <v>8.5999999999999993E-2</v>
      </c>
    </row>
    <row r="501" spans="1:10" x14ac:dyDescent="0.35">
      <c r="A501" s="16">
        <v>41665</v>
      </c>
      <c r="B501" s="17">
        <v>111.63</v>
      </c>
      <c r="C501" s="18">
        <v>1782.59</v>
      </c>
      <c r="D501" s="19">
        <f t="shared" si="30"/>
        <v>-4.0072233210078356E-2</v>
      </c>
      <c r="E501" s="19">
        <f t="shared" si="30"/>
        <v>-4.3009791709722744E-3</v>
      </c>
      <c r="F501" s="36">
        <f t="shared" si="31"/>
        <v>4.1666666666666669E-6</v>
      </c>
      <c r="G501" s="24">
        <f t="shared" si="32"/>
        <v>-4.0076399876745022E-2</v>
      </c>
      <c r="H501" s="21">
        <f t="shared" si="33"/>
        <v>-4.3051458376389415E-3</v>
      </c>
      <c r="I501" s="17"/>
      <c r="J501" s="17">
        <v>0.02</v>
      </c>
    </row>
    <row r="502" spans="1:10" x14ac:dyDescent="0.35">
      <c r="A502" s="16">
        <v>41658</v>
      </c>
      <c r="B502" s="17">
        <v>116.29</v>
      </c>
      <c r="C502" s="18">
        <v>1790.29</v>
      </c>
      <c r="D502" s="19">
        <f t="shared" si="30"/>
        <v>-2.5148797049207805E-2</v>
      </c>
      <c r="E502" s="19">
        <f t="shared" si="30"/>
        <v>-2.6328384184478248E-2</v>
      </c>
      <c r="F502" s="36">
        <f t="shared" si="31"/>
        <v>9.5833333333333336E-6</v>
      </c>
      <c r="G502" s="24">
        <f t="shared" si="32"/>
        <v>-2.5158380382541139E-2</v>
      </c>
      <c r="H502" s="21">
        <f t="shared" si="33"/>
        <v>-2.6337967517811582E-2</v>
      </c>
      <c r="I502" s="17"/>
      <c r="J502" s="17">
        <v>4.5999999999999999E-2</v>
      </c>
    </row>
    <row r="503" spans="1:10" x14ac:dyDescent="0.35">
      <c r="A503" s="16">
        <v>41651</v>
      </c>
      <c r="B503" s="17">
        <v>119.29</v>
      </c>
      <c r="C503" s="18">
        <v>1838.7</v>
      </c>
      <c r="D503" s="19">
        <f t="shared" si="30"/>
        <v>-1.4213701346996066E-2</v>
      </c>
      <c r="E503" s="19">
        <f t="shared" si="30"/>
        <v>-1.9919994355096504E-3</v>
      </c>
      <c r="F503" s="36">
        <f t="shared" si="31"/>
        <v>7.2916666666666674E-6</v>
      </c>
      <c r="G503" s="24">
        <f t="shared" si="32"/>
        <v>-1.4220993013662732E-2</v>
      </c>
      <c r="H503" s="21">
        <f t="shared" si="33"/>
        <v>-1.9992911021763171E-3</v>
      </c>
      <c r="I503" s="17"/>
      <c r="J503" s="17">
        <v>3.5000000000000003E-2</v>
      </c>
    </row>
    <row r="504" spans="1:10" x14ac:dyDescent="0.35">
      <c r="A504" s="16">
        <v>41644</v>
      </c>
      <c r="B504" s="17">
        <v>121.01</v>
      </c>
      <c r="C504" s="18">
        <v>1842.37</v>
      </c>
      <c r="D504" s="19">
        <f t="shared" si="30"/>
        <v>-2.6859670285484416E-2</v>
      </c>
      <c r="E504" s="19">
        <f t="shared" si="30"/>
        <v>6.0064323430000233E-3</v>
      </c>
      <c r="F504" s="36">
        <f t="shared" si="31"/>
        <v>8.5416666666666665E-6</v>
      </c>
      <c r="G504" s="24">
        <f t="shared" si="32"/>
        <v>-2.6868211952151083E-2</v>
      </c>
      <c r="H504" s="21">
        <f t="shared" si="33"/>
        <v>5.997890676333357E-3</v>
      </c>
      <c r="I504" s="17"/>
      <c r="J504" s="17">
        <v>4.1000000000000002E-2</v>
      </c>
    </row>
    <row r="505" spans="1:10" x14ac:dyDescent="0.35">
      <c r="A505" s="16">
        <v>41637</v>
      </c>
      <c r="B505" s="17">
        <v>124.35</v>
      </c>
      <c r="C505" s="18">
        <v>1831.37</v>
      </c>
      <c r="D505" s="19">
        <f t="shared" si="30"/>
        <v>-7.0270701908489164E-3</v>
      </c>
      <c r="E505" s="19">
        <f t="shared" si="30"/>
        <v>-5.446942543716804E-3</v>
      </c>
      <c r="F505" s="36">
        <f t="shared" si="31"/>
        <v>1.4375000000000002E-5</v>
      </c>
      <c r="G505" s="24">
        <f t="shared" si="32"/>
        <v>-7.041445190848916E-3</v>
      </c>
      <c r="H505" s="21">
        <f t="shared" si="33"/>
        <v>-5.4613175437168036E-3</v>
      </c>
      <c r="I505" s="17"/>
      <c r="J505" s="17">
        <v>6.9000000000000006E-2</v>
      </c>
    </row>
    <row r="506" spans="1:10" x14ac:dyDescent="0.35">
      <c r="A506" s="16">
        <v>41630</v>
      </c>
      <c r="B506" s="17">
        <v>125.23</v>
      </c>
      <c r="C506" s="18">
        <v>1841.4</v>
      </c>
      <c r="D506" s="19">
        <f t="shared" si="30"/>
        <v>1.9954389965792574E-2</v>
      </c>
      <c r="E506" s="19">
        <f t="shared" si="30"/>
        <v>1.2693035329315094E-2</v>
      </c>
      <c r="F506" s="36">
        <f t="shared" si="31"/>
        <v>1.375E-5</v>
      </c>
      <c r="G506" s="24">
        <f t="shared" si="32"/>
        <v>1.9940639965792574E-2</v>
      </c>
      <c r="H506" s="21">
        <f t="shared" si="33"/>
        <v>1.2679285329315094E-2</v>
      </c>
      <c r="I506" s="17"/>
      <c r="J506" s="17">
        <v>6.6000000000000003E-2</v>
      </c>
    </row>
    <row r="507" spans="1:10" x14ac:dyDescent="0.35">
      <c r="A507" s="16">
        <v>41623</v>
      </c>
      <c r="B507" s="17">
        <v>122.78</v>
      </c>
      <c r="C507" s="18">
        <v>1818.32</v>
      </c>
      <c r="D507" s="19">
        <f t="shared" si="30"/>
        <v>2.402001668056708E-2</v>
      </c>
      <c r="E507" s="19">
        <f t="shared" si="30"/>
        <v>2.4220985512471094E-2</v>
      </c>
      <c r="F507" s="36">
        <f t="shared" si="31"/>
        <v>1.375E-5</v>
      </c>
      <c r="G507" s="24">
        <f t="shared" si="32"/>
        <v>2.400626668056708E-2</v>
      </c>
      <c r="H507" s="21">
        <f t="shared" si="33"/>
        <v>2.4207235512471094E-2</v>
      </c>
      <c r="I507" s="17"/>
      <c r="J507" s="17">
        <v>6.6000000000000003E-2</v>
      </c>
    </row>
    <row r="508" spans="1:10" x14ac:dyDescent="0.35">
      <c r="A508" s="16">
        <v>41616</v>
      </c>
      <c r="B508" s="17">
        <v>119.9</v>
      </c>
      <c r="C508" s="18">
        <v>1775.32</v>
      </c>
      <c r="D508" s="19">
        <f t="shared" si="30"/>
        <v>-1.9543707580341851E-2</v>
      </c>
      <c r="E508" s="19">
        <f t="shared" si="30"/>
        <v>-1.6492252463866097E-2</v>
      </c>
      <c r="F508" s="36">
        <f t="shared" si="31"/>
        <v>1.375E-5</v>
      </c>
      <c r="G508" s="24">
        <f t="shared" si="32"/>
        <v>-1.9557457580341851E-2</v>
      </c>
      <c r="H508" s="21">
        <f t="shared" si="33"/>
        <v>-1.6506002463866097E-2</v>
      </c>
      <c r="I508" s="17"/>
      <c r="J508" s="17">
        <v>6.6000000000000003E-2</v>
      </c>
    </row>
    <row r="509" spans="1:10" x14ac:dyDescent="0.35">
      <c r="A509" s="16">
        <v>41609</v>
      </c>
      <c r="B509" s="17">
        <v>122.29</v>
      </c>
      <c r="C509" s="18">
        <v>1805.09</v>
      </c>
      <c r="D509" s="19">
        <f t="shared" si="30"/>
        <v>-1.2250898399215338E-3</v>
      </c>
      <c r="E509" s="19">
        <f t="shared" si="30"/>
        <v>-3.9871304290040044E-4</v>
      </c>
      <c r="F509" s="36">
        <f t="shared" si="31"/>
        <v>1.2708333333333333E-5</v>
      </c>
      <c r="G509" s="24">
        <f t="shared" si="32"/>
        <v>-1.2377981732548671E-3</v>
      </c>
      <c r="H509" s="21">
        <f t="shared" si="33"/>
        <v>-4.1142137623373376E-4</v>
      </c>
      <c r="I509" s="17"/>
      <c r="J509" s="17">
        <v>6.0999999999999999E-2</v>
      </c>
    </row>
    <row r="510" spans="1:10" x14ac:dyDescent="0.35">
      <c r="A510" s="16">
        <v>41602</v>
      </c>
      <c r="B510" s="17">
        <v>122.44</v>
      </c>
      <c r="C510" s="18">
        <v>1805.81</v>
      </c>
      <c r="D510" s="19">
        <f t="shared" si="30"/>
        <v>-1.2819479158268199E-2</v>
      </c>
      <c r="E510" s="19">
        <f t="shared" si="30"/>
        <v>5.8179480928211014E-4</v>
      </c>
      <c r="F510" s="36">
        <f t="shared" si="31"/>
        <v>1.2708333333333333E-5</v>
      </c>
      <c r="G510" s="24">
        <f t="shared" si="32"/>
        <v>-1.2832187491601532E-2</v>
      </c>
      <c r="H510" s="21">
        <f t="shared" si="33"/>
        <v>5.6908647594877682E-4</v>
      </c>
      <c r="I510" s="17"/>
      <c r="J510" s="17">
        <v>6.0999999999999999E-2</v>
      </c>
    </row>
    <row r="511" spans="1:10" x14ac:dyDescent="0.35">
      <c r="A511" s="16">
        <v>41595</v>
      </c>
      <c r="B511" s="17">
        <v>124.03</v>
      </c>
      <c r="C511" s="18">
        <v>1804.76</v>
      </c>
      <c r="D511" s="19">
        <f t="shared" si="30"/>
        <v>3.3066799933366697E-2</v>
      </c>
      <c r="E511" s="19">
        <f t="shared" si="30"/>
        <v>3.6592554694190316E-3</v>
      </c>
      <c r="F511" s="36">
        <f t="shared" si="31"/>
        <v>1.5833333333333333E-5</v>
      </c>
      <c r="G511" s="24">
        <f t="shared" si="32"/>
        <v>3.3050966600033364E-2</v>
      </c>
      <c r="H511" s="21">
        <f t="shared" si="33"/>
        <v>3.6434221360856982E-3</v>
      </c>
      <c r="I511" s="17"/>
      <c r="J511" s="17">
        <v>7.5999999999999998E-2</v>
      </c>
    </row>
    <row r="512" spans="1:10" x14ac:dyDescent="0.35">
      <c r="A512" s="16">
        <v>41588</v>
      </c>
      <c r="B512" s="17">
        <v>120.06</v>
      </c>
      <c r="C512" s="18">
        <v>1798.18</v>
      </c>
      <c r="D512" s="19">
        <f t="shared" si="30"/>
        <v>-9.3242016668041439E-3</v>
      </c>
      <c r="E512" s="19">
        <f t="shared" si="30"/>
        <v>1.5570904942364683E-2</v>
      </c>
      <c r="F512" s="36">
        <f t="shared" si="31"/>
        <v>1.6458333333333335E-5</v>
      </c>
      <c r="G512" s="24">
        <f t="shared" si="32"/>
        <v>-9.3406600001374775E-3</v>
      </c>
      <c r="H512" s="21">
        <f t="shared" si="33"/>
        <v>1.5554446609031349E-2</v>
      </c>
      <c r="I512" s="17"/>
      <c r="J512" s="17">
        <v>7.9000000000000001E-2</v>
      </c>
    </row>
    <row r="513" spans="1:10" x14ac:dyDescent="0.35">
      <c r="A513" s="16">
        <v>41581</v>
      </c>
      <c r="B513" s="17">
        <v>121.19</v>
      </c>
      <c r="C513" s="18">
        <v>1770.61</v>
      </c>
      <c r="D513" s="19">
        <f t="shared" si="30"/>
        <v>2.6946868909414334E-2</v>
      </c>
      <c r="E513" s="19">
        <f t="shared" si="30"/>
        <v>5.0918462341906778E-3</v>
      </c>
      <c r="F513" s="36">
        <f t="shared" si="31"/>
        <v>1.2708333333333333E-5</v>
      </c>
      <c r="G513" s="24">
        <f t="shared" si="32"/>
        <v>2.6934160576081001E-2</v>
      </c>
      <c r="H513" s="21">
        <f t="shared" si="33"/>
        <v>5.0791379008573445E-3</v>
      </c>
      <c r="I513" s="17"/>
      <c r="J513" s="17">
        <v>6.0999999999999999E-2</v>
      </c>
    </row>
    <row r="514" spans="1:10" x14ac:dyDescent="0.35">
      <c r="A514" s="16">
        <v>41574</v>
      </c>
      <c r="B514" s="17">
        <v>118.01</v>
      </c>
      <c r="C514" s="18">
        <v>1761.64</v>
      </c>
      <c r="D514" s="19">
        <f t="shared" si="30"/>
        <v>-2.1394808856455727E-2</v>
      </c>
      <c r="E514" s="19">
        <f t="shared" si="30"/>
        <v>1.0626388675794018E-3</v>
      </c>
      <c r="F514" s="36">
        <f t="shared" si="31"/>
        <v>8.5416666666666665E-6</v>
      </c>
      <c r="G514" s="24">
        <f t="shared" si="32"/>
        <v>-2.1403350523122394E-2</v>
      </c>
      <c r="H514" s="21">
        <f t="shared" si="33"/>
        <v>1.0540972009127352E-3</v>
      </c>
      <c r="I514" s="17"/>
      <c r="J514" s="17">
        <v>4.1000000000000002E-2</v>
      </c>
    </row>
    <row r="515" spans="1:10" x14ac:dyDescent="0.35">
      <c r="A515" s="16">
        <v>41567</v>
      </c>
      <c r="B515" s="17">
        <v>120.59</v>
      </c>
      <c r="C515" s="18">
        <v>1759.77</v>
      </c>
      <c r="D515" s="19">
        <f t="shared" ref="D515:E522" si="34">B515/B516-1</f>
        <v>7.8562473882155537E-3</v>
      </c>
      <c r="E515" s="19">
        <f t="shared" si="34"/>
        <v>8.7532244196044662E-3</v>
      </c>
      <c r="F515" s="36">
        <f t="shared" ref="F515:F522" si="35">J515/100/12/4</f>
        <v>7.2916666666666674E-6</v>
      </c>
      <c r="G515" s="24">
        <f t="shared" ref="G515:G522" si="36">D515-F515</f>
        <v>7.8489557215488878E-3</v>
      </c>
      <c r="H515" s="21">
        <f t="shared" ref="H515:H522" si="37">E515-F515</f>
        <v>8.7459327529378003E-3</v>
      </c>
      <c r="I515" s="17"/>
      <c r="J515" s="17">
        <v>3.5000000000000003E-2</v>
      </c>
    </row>
    <row r="516" spans="1:10" x14ac:dyDescent="0.35">
      <c r="A516" s="16">
        <v>41560</v>
      </c>
      <c r="B516" s="17">
        <v>119.65</v>
      </c>
      <c r="C516" s="18">
        <v>1744.5</v>
      </c>
      <c r="D516" s="19">
        <f t="shared" si="34"/>
        <v>1.6826718789836104E-2</v>
      </c>
      <c r="E516" s="19">
        <f t="shared" si="34"/>
        <v>2.4248473461718989E-2</v>
      </c>
      <c r="F516" s="36">
        <f t="shared" si="35"/>
        <v>6.2499999999999995E-6</v>
      </c>
      <c r="G516" s="24">
        <f t="shared" si="36"/>
        <v>1.6820468789836104E-2</v>
      </c>
      <c r="H516" s="21">
        <f t="shared" si="37"/>
        <v>2.424222346171899E-2</v>
      </c>
      <c r="I516" s="17"/>
      <c r="J516" s="17">
        <v>0.03</v>
      </c>
    </row>
    <row r="517" spans="1:10" x14ac:dyDescent="0.35">
      <c r="A517" s="16">
        <v>41553</v>
      </c>
      <c r="B517" s="17">
        <v>117.67</v>
      </c>
      <c r="C517" s="18">
        <v>1703.2</v>
      </c>
      <c r="D517" s="19">
        <f t="shared" si="34"/>
        <v>-3.8940150681452401E-3</v>
      </c>
      <c r="E517" s="19">
        <f t="shared" si="34"/>
        <v>7.5125702454894583E-3</v>
      </c>
      <c r="F517" s="36">
        <f t="shared" si="35"/>
        <v>1.4166666666666668E-5</v>
      </c>
      <c r="G517" s="24">
        <f t="shared" si="36"/>
        <v>-3.9081817348119068E-3</v>
      </c>
      <c r="H517" s="21">
        <f t="shared" si="37"/>
        <v>7.4984035788227916E-3</v>
      </c>
      <c r="I517" s="17"/>
      <c r="J517" s="17">
        <v>6.8000000000000005E-2</v>
      </c>
    </row>
    <row r="518" spans="1:10" x14ac:dyDescent="0.35">
      <c r="A518" s="16">
        <v>41546</v>
      </c>
      <c r="B518" s="17">
        <v>118.13</v>
      </c>
      <c r="C518" s="18">
        <v>1690.5</v>
      </c>
      <c r="D518" s="19">
        <f t="shared" si="34"/>
        <v>-3.6774298760600121E-2</v>
      </c>
      <c r="E518" s="19">
        <f t="shared" si="34"/>
        <v>-7.388798581350331E-4</v>
      </c>
      <c r="F518" s="36">
        <f t="shared" si="35"/>
        <v>5.833333333333334E-6</v>
      </c>
      <c r="G518" s="24">
        <f t="shared" si="36"/>
        <v>-3.6780132093933451E-2</v>
      </c>
      <c r="H518" s="21">
        <f t="shared" si="37"/>
        <v>-7.4471319146836648E-4</v>
      </c>
      <c r="I518" s="17"/>
      <c r="J518" s="17">
        <v>2.8000000000000001E-2</v>
      </c>
    </row>
    <row r="519" spans="1:10" x14ac:dyDescent="0.35">
      <c r="A519" s="16">
        <v>41539</v>
      </c>
      <c r="B519" s="17">
        <v>122.64</v>
      </c>
      <c r="C519" s="18">
        <v>1691.75</v>
      </c>
      <c r="D519" s="19">
        <f t="shared" si="34"/>
        <v>-1.8251681075888593E-2</v>
      </c>
      <c r="E519" s="19">
        <f t="shared" si="34"/>
        <v>-1.0620442011567865E-2</v>
      </c>
      <c r="F519" s="36">
        <f t="shared" si="35"/>
        <v>4.1666666666666669E-6</v>
      </c>
      <c r="G519" s="24">
        <f t="shared" si="36"/>
        <v>-1.8255847742555259E-2</v>
      </c>
      <c r="H519" s="21">
        <f t="shared" si="37"/>
        <v>-1.0624608678234532E-2</v>
      </c>
      <c r="I519" s="17"/>
      <c r="J519" s="17">
        <v>0.02</v>
      </c>
    </row>
    <row r="520" spans="1:10" x14ac:dyDescent="0.35">
      <c r="A520" s="16">
        <v>41532</v>
      </c>
      <c r="B520" s="17">
        <v>124.92</v>
      </c>
      <c r="C520" s="18">
        <v>1709.91</v>
      </c>
      <c r="D520" s="19">
        <f t="shared" si="34"/>
        <v>6.2832286128564618E-3</v>
      </c>
      <c r="E520" s="19">
        <f t="shared" si="34"/>
        <v>1.2985858920965265E-2</v>
      </c>
      <c r="F520" s="36">
        <f t="shared" si="35"/>
        <v>3.1249999999999997E-6</v>
      </c>
      <c r="G520" s="24">
        <f t="shared" si="36"/>
        <v>6.2801036128564622E-3</v>
      </c>
      <c r="H520" s="21">
        <f t="shared" si="37"/>
        <v>1.2982733920965266E-2</v>
      </c>
      <c r="I520" s="17"/>
      <c r="J520" s="17">
        <v>1.4999999999999999E-2</v>
      </c>
    </row>
    <row r="521" spans="1:10" x14ac:dyDescent="0.35">
      <c r="A521" s="16">
        <v>41525</v>
      </c>
      <c r="B521" s="17">
        <v>124.14</v>
      </c>
      <c r="C521" s="18">
        <v>1687.99</v>
      </c>
      <c r="D521" s="19">
        <f t="shared" si="34"/>
        <v>2.4172923026152926E-2</v>
      </c>
      <c r="E521" s="19">
        <f t="shared" si="34"/>
        <v>1.9828778916969325E-2</v>
      </c>
      <c r="F521" s="36">
        <f t="shared" si="35"/>
        <v>3.7499999999999997E-6</v>
      </c>
      <c r="G521" s="24">
        <f t="shared" si="36"/>
        <v>2.4169173026152926E-2</v>
      </c>
      <c r="H521" s="21">
        <f t="shared" si="37"/>
        <v>1.9825028916969325E-2</v>
      </c>
      <c r="I521" s="17"/>
      <c r="J521" s="17">
        <v>1.7999999999999999E-2</v>
      </c>
    </row>
    <row r="522" spans="1:10" x14ac:dyDescent="0.35">
      <c r="A522" s="16">
        <v>41518</v>
      </c>
      <c r="B522" s="17">
        <v>121.21</v>
      </c>
      <c r="C522" s="18">
        <v>1655.17</v>
      </c>
      <c r="D522" s="19">
        <f t="shared" si="34"/>
        <v>6.4767914971350926E-3</v>
      </c>
      <c r="E522" s="19">
        <f t="shared" si="34"/>
        <v>1.359486089762818E-2</v>
      </c>
      <c r="F522" s="36">
        <f t="shared" si="35"/>
        <v>4.1666666666666669E-6</v>
      </c>
      <c r="G522" s="24">
        <f t="shared" si="36"/>
        <v>6.4726248304684255E-3</v>
      </c>
      <c r="H522" s="21">
        <f t="shared" si="37"/>
        <v>1.3590694230961514E-2</v>
      </c>
      <c r="I522" s="17"/>
      <c r="J522" s="17">
        <v>0.02</v>
      </c>
    </row>
    <row r="523" spans="1:10" x14ac:dyDescent="0.35">
      <c r="A523" s="16">
        <v>41511</v>
      </c>
      <c r="B523" s="17">
        <v>120.43</v>
      </c>
      <c r="C523" s="18">
        <v>1632.97</v>
      </c>
      <c r="D523" s="19"/>
      <c r="E523" s="19"/>
      <c r="F523" s="36"/>
      <c r="G523" s="24"/>
      <c r="H523" s="21"/>
      <c r="I523" s="17"/>
      <c r="J523" s="17">
        <v>2.5000000000000001E-2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DFFE-3A8F-4E12-BAA8-DF5921F8ED26}">
  <dimension ref="A1:O523"/>
  <sheetViews>
    <sheetView topLeftCell="F6" workbookViewId="0">
      <selection activeCell="Q6" sqref="Q6"/>
    </sheetView>
  </sheetViews>
  <sheetFormatPr defaultRowHeight="14.5" x14ac:dyDescent="0.35"/>
  <cols>
    <col min="1" max="1" width="9.90625" customWidth="1"/>
    <col min="2" max="2" width="9.90625" style="23" customWidth="1"/>
    <col min="3" max="3" width="9.90625" customWidth="1"/>
    <col min="4" max="4" width="13.7265625" customWidth="1"/>
    <col min="5" max="5" width="14" customWidth="1"/>
    <col min="6" max="9" width="9.90625" customWidth="1"/>
    <col min="10" max="10" width="23.08984375" customWidth="1"/>
  </cols>
  <sheetData>
    <row r="1" spans="1:15" x14ac:dyDescent="0.35">
      <c r="A1" s="14" t="s">
        <v>18</v>
      </c>
      <c r="B1" s="14" t="s">
        <v>39</v>
      </c>
      <c r="C1" s="14" t="s">
        <v>19</v>
      </c>
      <c r="D1" s="14" t="s">
        <v>40</v>
      </c>
      <c r="E1" s="15" t="s">
        <v>23</v>
      </c>
      <c r="F1" s="15" t="s">
        <v>21</v>
      </c>
      <c r="G1" s="15" t="s">
        <v>41</v>
      </c>
      <c r="H1" s="15" t="s">
        <v>22</v>
      </c>
      <c r="I1" s="15" t="s">
        <v>20</v>
      </c>
      <c r="J1" s="15" t="s">
        <v>38</v>
      </c>
    </row>
    <row r="2" spans="1:15" x14ac:dyDescent="0.35">
      <c r="A2" s="16">
        <v>45158</v>
      </c>
      <c r="B2" s="17">
        <v>102.25</v>
      </c>
      <c r="C2" s="18">
        <v>4405.71</v>
      </c>
      <c r="D2" s="19">
        <f>B2/B3-1</f>
        <v>-3.0346135609293556E-2</v>
      </c>
      <c r="E2" s="19">
        <f t="shared" ref="E2:E65" si="0">C2/C3-1</f>
        <v>8.2385329918919226E-3</v>
      </c>
      <c r="F2" s="36">
        <f>J2/100/12/4</f>
        <v>1.1427083333333335E-3</v>
      </c>
      <c r="G2" s="24">
        <f>D2-F2</f>
        <v>-3.1488843942626889E-2</v>
      </c>
      <c r="H2" s="21">
        <f>E2-F2</f>
        <v>7.0958246585585893E-3</v>
      </c>
      <c r="I2" s="21">
        <f>SLOPE(G2:G522,H2:H522)</f>
        <v>1.6526995107047853</v>
      </c>
      <c r="J2" s="17">
        <v>5.4850000000000003</v>
      </c>
    </row>
    <row r="3" spans="1:15" x14ac:dyDescent="0.35">
      <c r="A3" s="16">
        <v>45151</v>
      </c>
      <c r="B3" s="17">
        <v>105.45</v>
      </c>
      <c r="C3" s="18">
        <v>4369.71</v>
      </c>
      <c r="D3" s="19">
        <f t="shared" ref="D3:E66" si="1">B3/B4-1</f>
        <v>-1.970809705308163E-2</v>
      </c>
      <c r="E3" s="19">
        <f t="shared" si="0"/>
        <v>-2.1133275836964227E-2</v>
      </c>
      <c r="F3" s="36">
        <f t="shared" ref="F3:F66" si="2">J3/100/12/4</f>
        <v>1.1343750000000002E-3</v>
      </c>
      <c r="G3" s="24">
        <f t="shared" ref="G3:G66" si="3">D3-F3</f>
        <v>-2.084247205308163E-2</v>
      </c>
      <c r="H3" s="21">
        <f t="shared" ref="H3:H66" si="4">E3-F3</f>
        <v>-2.2267650836964227E-2</v>
      </c>
      <c r="I3" s="17"/>
      <c r="J3" s="17">
        <v>5.4450000000000003</v>
      </c>
    </row>
    <row r="4" spans="1:15" x14ac:dyDescent="0.35">
      <c r="A4" s="16">
        <v>45144</v>
      </c>
      <c r="B4" s="17">
        <v>107.57</v>
      </c>
      <c r="C4" s="18">
        <v>4464.05</v>
      </c>
      <c r="D4" s="19">
        <f t="shared" si="1"/>
        <v>-7.1231220859955147E-2</v>
      </c>
      <c r="E4" s="19">
        <f t="shared" si="0"/>
        <v>-3.1219085178079142E-3</v>
      </c>
      <c r="F4" s="36">
        <f t="shared" si="2"/>
        <v>1.1316666666666669E-3</v>
      </c>
      <c r="G4" s="24">
        <f t="shared" si="3"/>
        <v>-7.2362887526621816E-2</v>
      </c>
      <c r="H4" s="21">
        <f t="shared" si="4"/>
        <v>-4.2535751844745813E-3</v>
      </c>
      <c r="I4" s="17"/>
      <c r="J4" s="17">
        <v>5.4320000000000004</v>
      </c>
    </row>
    <row r="5" spans="1:15" x14ac:dyDescent="0.35">
      <c r="A5" s="16">
        <v>45137</v>
      </c>
      <c r="B5" s="17">
        <v>115.82</v>
      </c>
      <c r="C5" s="18">
        <v>4478.03</v>
      </c>
      <c r="D5" s="19">
        <f t="shared" si="1"/>
        <v>2.5318696883852798E-2</v>
      </c>
      <c r="E5" s="19">
        <f t="shared" si="0"/>
        <v>-2.2740019597444872E-2</v>
      </c>
      <c r="F5" s="36">
        <f t="shared" si="2"/>
        <v>1.1312499999999999E-3</v>
      </c>
      <c r="G5" s="24">
        <f t="shared" si="3"/>
        <v>2.4187446883852798E-2</v>
      </c>
      <c r="H5" s="21">
        <f t="shared" si="4"/>
        <v>-2.3871269597444872E-2</v>
      </c>
      <c r="I5" s="17"/>
      <c r="J5" s="17">
        <v>5.43</v>
      </c>
    </row>
    <row r="6" spans="1:15" x14ac:dyDescent="0.35">
      <c r="A6" s="16">
        <v>45130</v>
      </c>
      <c r="B6" s="17">
        <v>112.96</v>
      </c>
      <c r="C6" s="18">
        <v>4582.2299999999996</v>
      </c>
      <c r="D6" s="19">
        <f t="shared" si="1"/>
        <v>1.8116268589454698E-2</v>
      </c>
      <c r="E6" s="19">
        <f t="shared" si="0"/>
        <v>1.0116084773187151E-2</v>
      </c>
      <c r="F6" s="36">
        <f t="shared" si="2"/>
        <v>1.1316666666666669E-3</v>
      </c>
      <c r="G6" s="24">
        <f t="shared" si="3"/>
        <v>1.6984601922788032E-2</v>
      </c>
      <c r="H6" s="21">
        <f t="shared" si="4"/>
        <v>8.9844181065204844E-3</v>
      </c>
      <c r="I6" s="17"/>
      <c r="J6" s="17">
        <v>5.4320000000000004</v>
      </c>
      <c r="M6" s="51"/>
      <c r="N6" s="51" t="s">
        <v>37</v>
      </c>
      <c r="O6" s="51" t="s">
        <v>36</v>
      </c>
    </row>
    <row r="7" spans="1:15" x14ac:dyDescent="0.35">
      <c r="A7" s="16">
        <v>45123</v>
      </c>
      <c r="B7" s="17">
        <v>110.95</v>
      </c>
      <c r="C7" s="18">
        <v>4536.34</v>
      </c>
      <c r="D7" s="19">
        <f t="shared" si="1"/>
        <v>-4.3039503191305784E-2</v>
      </c>
      <c r="E7" s="19">
        <f t="shared" si="0"/>
        <v>6.8628451953425262E-3</v>
      </c>
      <c r="F7" s="36">
        <f t="shared" si="2"/>
        <v>1.1300000000000001E-3</v>
      </c>
      <c r="G7" s="24">
        <f t="shared" si="3"/>
        <v>-4.4169503191305783E-2</v>
      </c>
      <c r="H7" s="21">
        <f t="shared" si="4"/>
        <v>5.7328451953425263E-3</v>
      </c>
      <c r="I7" s="17"/>
      <c r="J7" s="17">
        <v>5.4240000000000004</v>
      </c>
      <c r="M7" s="52" t="s">
        <v>44</v>
      </c>
      <c r="N7" s="54">
        <v>-1.4776</v>
      </c>
      <c r="O7" s="54">
        <v>-0.20849999999999999</v>
      </c>
    </row>
    <row r="8" spans="1:15" x14ac:dyDescent="0.35">
      <c r="A8" s="16">
        <v>45116</v>
      </c>
      <c r="B8" s="17">
        <v>115.94</v>
      </c>
      <c r="C8" s="18">
        <v>4505.42</v>
      </c>
      <c r="D8" s="19">
        <f t="shared" si="1"/>
        <v>2.4476451356366447E-2</v>
      </c>
      <c r="E8" s="19">
        <f t="shared" si="0"/>
        <v>2.4203503108696456E-2</v>
      </c>
      <c r="F8" s="36">
        <f t="shared" si="2"/>
        <v>1.1272916666666666E-3</v>
      </c>
      <c r="G8" s="24">
        <f t="shared" si="3"/>
        <v>2.3349159689699781E-2</v>
      </c>
      <c r="H8" s="21">
        <f t="shared" si="4"/>
        <v>2.307621144202979E-2</v>
      </c>
      <c r="I8" s="17"/>
      <c r="J8" s="17">
        <v>5.4109999999999996</v>
      </c>
      <c r="M8" s="52" t="s">
        <v>45</v>
      </c>
      <c r="N8" s="54">
        <v>0.1628</v>
      </c>
      <c r="O8" s="54">
        <v>1.9E-2</v>
      </c>
    </row>
    <row r="9" spans="1:15" x14ac:dyDescent="0.35">
      <c r="A9" s="16">
        <v>45109</v>
      </c>
      <c r="B9" s="17">
        <v>113.17</v>
      </c>
      <c r="C9" s="18">
        <v>4398.95</v>
      </c>
      <c r="D9" s="19">
        <f t="shared" si="1"/>
        <v>-6.4963567728908433E-3</v>
      </c>
      <c r="E9" s="19">
        <f t="shared" si="0"/>
        <v>-1.1556316539261924E-2</v>
      </c>
      <c r="F9" s="36">
        <f t="shared" si="2"/>
        <v>1.1225E-3</v>
      </c>
      <c r="G9" s="24">
        <f t="shared" si="3"/>
        <v>-7.6188567728908436E-3</v>
      </c>
      <c r="H9" s="21">
        <f t="shared" si="4"/>
        <v>-1.2678816539261924E-2</v>
      </c>
      <c r="I9" s="17"/>
      <c r="J9" s="17">
        <v>5.3879999999999999</v>
      </c>
      <c r="M9" s="52" t="s">
        <v>46</v>
      </c>
      <c r="N9" s="54">
        <v>-4.7358000000000002</v>
      </c>
      <c r="O9" s="54">
        <v>-0.19009999999999999</v>
      </c>
    </row>
    <row r="10" spans="1:15" x14ac:dyDescent="0.35">
      <c r="A10" s="16">
        <v>45102</v>
      </c>
      <c r="B10" s="17">
        <v>113.91</v>
      </c>
      <c r="C10" s="18">
        <v>4450.38</v>
      </c>
      <c r="D10" s="19">
        <f t="shared" si="1"/>
        <v>3.5451322607035651E-2</v>
      </c>
      <c r="E10" s="19">
        <f t="shared" si="0"/>
        <v>2.3468779968401687E-2</v>
      </c>
      <c r="F10" s="36">
        <f t="shared" si="2"/>
        <v>1.1089583333333335E-3</v>
      </c>
      <c r="G10" s="24">
        <f t="shared" si="3"/>
        <v>3.4342364273702318E-2</v>
      </c>
      <c r="H10" s="21">
        <f t="shared" si="4"/>
        <v>2.2359821635068354E-2</v>
      </c>
      <c r="I10" s="17"/>
      <c r="J10" s="17">
        <v>5.3230000000000004</v>
      </c>
      <c r="M10" s="52" t="s">
        <v>47</v>
      </c>
      <c r="N10" s="54">
        <v>0.81489999999999996</v>
      </c>
      <c r="O10" s="54">
        <v>-0.1075</v>
      </c>
    </row>
    <row r="11" spans="1:15" x14ac:dyDescent="0.35">
      <c r="A11" s="16">
        <v>45095</v>
      </c>
      <c r="B11" s="17">
        <v>110.01</v>
      </c>
      <c r="C11" s="18">
        <v>4348.33</v>
      </c>
      <c r="D11" s="19">
        <f t="shared" si="1"/>
        <v>-8.3860759493670778E-2</v>
      </c>
      <c r="E11" s="19">
        <f t="shared" si="0"/>
        <v>-1.389244805072587E-2</v>
      </c>
      <c r="F11" s="36">
        <f t="shared" si="2"/>
        <v>1.1050000000000001E-3</v>
      </c>
      <c r="G11" s="24">
        <f t="shared" si="3"/>
        <v>-8.4965759493670773E-2</v>
      </c>
      <c r="H11" s="21">
        <f t="shared" si="4"/>
        <v>-1.499744805072587E-2</v>
      </c>
      <c r="I11" s="17"/>
      <c r="J11" s="17">
        <v>5.3040000000000003</v>
      </c>
      <c r="M11" s="52" t="s">
        <v>48</v>
      </c>
      <c r="N11" s="54">
        <v>-1.3104</v>
      </c>
      <c r="O11" s="54">
        <v>-0.15670000000000001</v>
      </c>
    </row>
    <row r="12" spans="1:15" x14ac:dyDescent="0.35">
      <c r="A12" s="16">
        <v>45088</v>
      </c>
      <c r="B12" s="17">
        <v>120.08</v>
      </c>
      <c r="C12" s="18">
        <v>4409.59</v>
      </c>
      <c r="D12" s="19">
        <f t="shared" si="1"/>
        <v>-3.8744796669868742E-2</v>
      </c>
      <c r="E12" s="19">
        <f t="shared" si="0"/>
        <v>2.5757991653601264E-2</v>
      </c>
      <c r="F12" s="36">
        <f t="shared" si="2"/>
        <v>1.0902083333333332E-3</v>
      </c>
      <c r="G12" s="24">
        <f t="shared" si="3"/>
        <v>-3.9835005003202077E-2</v>
      </c>
      <c r="H12" s="21">
        <f t="shared" si="4"/>
        <v>2.4667783320267932E-2</v>
      </c>
      <c r="I12" s="17"/>
      <c r="J12" s="17">
        <v>5.2329999999999997</v>
      </c>
      <c r="M12" s="52" t="s">
        <v>49</v>
      </c>
      <c r="N12" s="55">
        <v>0.3528</v>
      </c>
      <c r="O12" s="55">
        <v>6.3700000000000007E-2</v>
      </c>
    </row>
    <row r="13" spans="1:15" x14ac:dyDescent="0.35">
      <c r="A13" s="16">
        <v>45081</v>
      </c>
      <c r="B13" s="17">
        <v>124.92</v>
      </c>
      <c r="C13" s="18">
        <v>4298.8599999999997</v>
      </c>
      <c r="D13" s="19">
        <f t="shared" si="1"/>
        <v>5.9901578143560119E-2</v>
      </c>
      <c r="E13" s="19">
        <f t="shared" si="0"/>
        <v>3.8506714739734438E-3</v>
      </c>
      <c r="F13" s="36">
        <f t="shared" si="2"/>
        <v>1.096875E-3</v>
      </c>
      <c r="G13" s="24">
        <f t="shared" si="3"/>
        <v>5.8804703143560122E-2</v>
      </c>
      <c r="H13" s="21">
        <f t="shared" si="4"/>
        <v>2.753796473973444E-3</v>
      </c>
      <c r="I13" s="17"/>
      <c r="J13" s="17">
        <v>5.2649999999999997</v>
      </c>
      <c r="M13" s="52" t="s">
        <v>50</v>
      </c>
      <c r="N13" s="55">
        <v>0.12570000000000001</v>
      </c>
      <c r="O13" s="55">
        <v>4.0300000000000002E-2</v>
      </c>
    </row>
    <row r="14" spans="1:15" x14ac:dyDescent="0.35">
      <c r="A14" s="16">
        <v>45074</v>
      </c>
      <c r="B14" s="17">
        <v>117.86</v>
      </c>
      <c r="C14" s="18">
        <v>4282.37</v>
      </c>
      <c r="D14" s="19">
        <f t="shared" si="1"/>
        <v>-7.2187672203416486E-2</v>
      </c>
      <c r="E14" s="19">
        <f t="shared" si="0"/>
        <v>1.8290551546207956E-2</v>
      </c>
      <c r="F14" s="36">
        <f t="shared" si="2"/>
        <v>1.1235416666666666E-3</v>
      </c>
      <c r="G14" s="24">
        <f t="shared" si="3"/>
        <v>-7.3311213870083158E-2</v>
      </c>
      <c r="H14" s="21">
        <f t="shared" si="4"/>
        <v>1.7167009879541291E-2</v>
      </c>
      <c r="I14" s="17"/>
      <c r="J14" s="17">
        <v>5.3929999999999998</v>
      </c>
      <c r="M14" s="52" t="s">
        <v>51</v>
      </c>
      <c r="N14" s="55">
        <v>0.2147</v>
      </c>
      <c r="O14" s="55">
        <v>0.1027</v>
      </c>
    </row>
    <row r="15" spans="1:15" x14ac:dyDescent="0.35">
      <c r="A15" s="16">
        <v>45067</v>
      </c>
      <c r="B15" s="17">
        <v>127.03</v>
      </c>
      <c r="C15" s="18">
        <v>4205.45</v>
      </c>
      <c r="D15" s="19">
        <f t="shared" si="1"/>
        <v>0.20043470043470046</v>
      </c>
      <c r="E15" s="19">
        <f t="shared" si="0"/>
        <v>3.2132786893068754E-3</v>
      </c>
      <c r="F15" s="36">
        <f t="shared" si="2"/>
        <v>1.1087500000000001E-3</v>
      </c>
      <c r="G15" s="24">
        <f t="shared" si="3"/>
        <v>0.19932595043470047</v>
      </c>
      <c r="H15" s="21">
        <f t="shared" si="4"/>
        <v>2.1045286893068751E-3</v>
      </c>
      <c r="I15" s="17"/>
      <c r="J15" s="17">
        <v>5.3220000000000001</v>
      </c>
      <c r="M15" s="52" t="s">
        <v>52</v>
      </c>
      <c r="N15" s="55">
        <v>0.59119999999999995</v>
      </c>
      <c r="O15" s="55">
        <v>0.37430000000000002</v>
      </c>
    </row>
    <row r="16" spans="1:15" x14ac:dyDescent="0.35">
      <c r="A16" s="16">
        <v>45060</v>
      </c>
      <c r="B16" s="17">
        <v>105.82</v>
      </c>
      <c r="C16" s="18">
        <v>4191.9799999999996</v>
      </c>
      <c r="D16" s="19">
        <f t="shared" si="1"/>
        <v>0.110854503464203</v>
      </c>
      <c r="E16" s="19">
        <f t="shared" si="0"/>
        <v>1.6464278093538454E-2</v>
      </c>
      <c r="F16" s="36">
        <f t="shared" si="2"/>
        <v>1.0954166666666666E-3</v>
      </c>
      <c r="G16" s="24">
        <f t="shared" si="3"/>
        <v>0.10975908679753633</v>
      </c>
      <c r="H16" s="21">
        <f t="shared" si="4"/>
        <v>1.5368861426871787E-2</v>
      </c>
      <c r="I16" s="17"/>
      <c r="J16" s="17">
        <v>5.258</v>
      </c>
      <c r="M16" s="52" t="s">
        <v>53</v>
      </c>
      <c r="N16" s="55">
        <v>0.10009999999999999</v>
      </c>
      <c r="O16" s="55">
        <v>7.9200000000000007E-2</v>
      </c>
    </row>
    <row r="17" spans="1:15" x14ac:dyDescent="0.35">
      <c r="A17" s="16">
        <v>45053</v>
      </c>
      <c r="B17" s="17">
        <v>95.26</v>
      </c>
      <c r="C17" s="18">
        <v>4124.08</v>
      </c>
      <c r="D17" s="19">
        <f t="shared" si="1"/>
        <v>6.0329474621549473E-2</v>
      </c>
      <c r="E17" s="19">
        <f t="shared" si="0"/>
        <v>-2.9422786340284057E-3</v>
      </c>
      <c r="F17" s="36">
        <f t="shared" si="2"/>
        <v>1.0866666666666668E-3</v>
      </c>
      <c r="G17" s="24">
        <f t="shared" si="3"/>
        <v>5.9242807954882806E-2</v>
      </c>
      <c r="H17" s="21">
        <f t="shared" si="4"/>
        <v>-4.0289453006950721E-3</v>
      </c>
      <c r="I17" s="17"/>
      <c r="J17" s="17">
        <v>5.2160000000000002</v>
      </c>
      <c r="M17" s="52" t="s">
        <v>54</v>
      </c>
      <c r="N17" s="55">
        <v>-5.0000000000000001E-4</v>
      </c>
      <c r="O17" s="55">
        <v>-4.0000000000000002E-4</v>
      </c>
    </row>
    <row r="18" spans="1:15" x14ac:dyDescent="0.35">
      <c r="A18" s="16">
        <v>45046</v>
      </c>
      <c r="B18" s="17">
        <v>89.84</v>
      </c>
      <c r="C18" s="18">
        <v>4136.25</v>
      </c>
      <c r="D18" s="19">
        <f t="shared" si="1"/>
        <v>5.2590354705157605E-3</v>
      </c>
      <c r="E18" s="19">
        <f t="shared" si="0"/>
        <v>-7.9698187783607821E-3</v>
      </c>
      <c r="F18" s="36">
        <f t="shared" si="2"/>
        <v>1.096875E-3</v>
      </c>
      <c r="G18" s="24">
        <f t="shared" si="3"/>
        <v>4.1621604705157607E-3</v>
      </c>
      <c r="H18" s="21">
        <f t="shared" si="4"/>
        <v>-9.0666937783607827E-3</v>
      </c>
      <c r="I18" s="17"/>
      <c r="J18" s="17">
        <v>5.2649999999999997</v>
      </c>
    </row>
    <row r="19" spans="1:15" x14ac:dyDescent="0.35">
      <c r="A19" s="16">
        <v>45039</v>
      </c>
      <c r="B19" s="17">
        <v>89.37</v>
      </c>
      <c r="C19" s="18">
        <v>4169.4799999999996</v>
      </c>
      <c r="D19" s="19">
        <f t="shared" si="1"/>
        <v>1.0629876738663224E-2</v>
      </c>
      <c r="E19" s="19">
        <f t="shared" si="0"/>
        <v>8.6996071145171161E-3</v>
      </c>
      <c r="F19" s="36">
        <f t="shared" si="2"/>
        <v>1.0633333333333334E-3</v>
      </c>
      <c r="G19" s="24">
        <f t="shared" si="3"/>
        <v>9.5665434053298914E-3</v>
      </c>
      <c r="H19" s="21">
        <f t="shared" si="4"/>
        <v>7.6362737811837824E-3</v>
      </c>
      <c r="I19" s="17"/>
      <c r="J19" s="17">
        <v>5.1040000000000001</v>
      </c>
    </row>
    <row r="20" spans="1:15" x14ac:dyDescent="0.35">
      <c r="A20" s="16">
        <v>45032</v>
      </c>
      <c r="B20" s="17">
        <v>88.43</v>
      </c>
      <c r="C20" s="18">
        <v>4133.5200000000004</v>
      </c>
      <c r="D20" s="19">
        <f t="shared" si="1"/>
        <v>-3.6185286103542214E-2</v>
      </c>
      <c r="E20" s="19">
        <f t="shared" si="0"/>
        <v>-9.9573670014785343E-4</v>
      </c>
      <c r="F20" s="36">
        <f t="shared" si="2"/>
        <v>1.0660416666666667E-3</v>
      </c>
      <c r="G20" s="24">
        <f t="shared" si="3"/>
        <v>-3.7251327770208884E-2</v>
      </c>
      <c r="H20" s="21">
        <f t="shared" si="4"/>
        <v>-2.06177836681452E-3</v>
      </c>
      <c r="I20" s="17"/>
      <c r="J20" s="17">
        <v>5.117</v>
      </c>
    </row>
    <row r="21" spans="1:15" x14ac:dyDescent="0.35">
      <c r="A21" s="16">
        <v>45025</v>
      </c>
      <c r="B21" s="17">
        <v>91.75</v>
      </c>
      <c r="C21" s="18">
        <v>4137.6400000000003</v>
      </c>
      <c r="D21" s="19">
        <f t="shared" si="1"/>
        <v>-7.7863090732128715E-3</v>
      </c>
      <c r="E21" s="19">
        <f t="shared" si="0"/>
        <v>7.9463681053928426E-3</v>
      </c>
      <c r="F21" s="36">
        <f t="shared" si="2"/>
        <v>1.0616666666666667E-3</v>
      </c>
      <c r="G21" s="24">
        <f t="shared" si="3"/>
        <v>-8.8479757398795388E-3</v>
      </c>
      <c r="H21" s="21">
        <f t="shared" si="4"/>
        <v>6.8847014387261761E-3</v>
      </c>
      <c r="I21" s="17"/>
      <c r="J21" s="17">
        <v>5.0960000000000001</v>
      </c>
    </row>
    <row r="22" spans="1:15" x14ac:dyDescent="0.35">
      <c r="A22" s="16">
        <v>45018</v>
      </c>
      <c r="B22" s="17">
        <v>92.47</v>
      </c>
      <c r="C22" s="18">
        <v>4105.0200000000004</v>
      </c>
      <c r="D22" s="19">
        <f t="shared" si="1"/>
        <v>-5.6524844403632368E-2</v>
      </c>
      <c r="E22" s="19">
        <f t="shared" si="0"/>
        <v>-1.0439708856231356E-3</v>
      </c>
      <c r="F22" s="36">
        <f t="shared" si="2"/>
        <v>1.0306250000000001E-3</v>
      </c>
      <c r="G22" s="24">
        <f t="shared" si="3"/>
        <v>-5.7555469403632369E-2</v>
      </c>
      <c r="H22" s="21">
        <f t="shared" si="4"/>
        <v>-2.0745958856231358E-3</v>
      </c>
      <c r="I22" s="17"/>
      <c r="J22" s="17">
        <v>4.9470000000000001</v>
      </c>
    </row>
    <row r="23" spans="1:15" x14ac:dyDescent="0.35">
      <c r="A23" s="16">
        <v>45011</v>
      </c>
      <c r="B23" s="17">
        <v>98.01</v>
      </c>
      <c r="C23" s="18">
        <v>4109.3100000000004</v>
      </c>
      <c r="D23" s="19">
        <f t="shared" si="1"/>
        <v>6.1255742725885298E-4</v>
      </c>
      <c r="E23" s="19">
        <f t="shared" si="0"/>
        <v>3.4832623602678581E-2</v>
      </c>
      <c r="F23" s="36">
        <f t="shared" si="2"/>
        <v>1.0004166666666666E-3</v>
      </c>
      <c r="G23" s="24">
        <f t="shared" si="3"/>
        <v>-3.8785923940781362E-4</v>
      </c>
      <c r="H23" s="21">
        <f t="shared" si="4"/>
        <v>3.3832206936011917E-2</v>
      </c>
      <c r="I23" s="17"/>
      <c r="J23" s="17">
        <v>4.8019999999999996</v>
      </c>
    </row>
    <row r="24" spans="1:15" x14ac:dyDescent="0.35">
      <c r="A24" s="16">
        <v>45004</v>
      </c>
      <c r="B24" s="17">
        <v>97.95</v>
      </c>
      <c r="C24" s="18">
        <v>3970.99</v>
      </c>
      <c r="D24" s="19">
        <f t="shared" si="1"/>
        <v>1.1242845461978401E-3</v>
      </c>
      <c r="E24" s="19">
        <f t="shared" si="0"/>
        <v>1.3876690224273736E-2</v>
      </c>
      <c r="F24" s="36">
        <f t="shared" si="2"/>
        <v>9.7708333333333349E-4</v>
      </c>
      <c r="G24" s="24">
        <f t="shared" si="3"/>
        <v>1.4720121286450664E-4</v>
      </c>
      <c r="H24" s="21">
        <f t="shared" si="4"/>
        <v>1.2899606890940402E-2</v>
      </c>
      <c r="I24" s="17"/>
      <c r="J24" s="17">
        <v>4.6900000000000004</v>
      </c>
    </row>
    <row r="25" spans="1:15" x14ac:dyDescent="0.35">
      <c r="A25" s="16">
        <v>44997</v>
      </c>
      <c r="B25" s="17">
        <v>97.84</v>
      </c>
      <c r="C25" s="18">
        <v>3916.64</v>
      </c>
      <c r="D25" s="19">
        <f t="shared" si="1"/>
        <v>0.18350066529575426</v>
      </c>
      <c r="E25" s="19">
        <f t="shared" si="0"/>
        <v>1.4255785829153211E-2</v>
      </c>
      <c r="F25" s="36">
        <f t="shared" si="2"/>
        <v>9.2895833333333329E-4</v>
      </c>
      <c r="G25" s="24">
        <f t="shared" si="3"/>
        <v>0.18257170696242092</v>
      </c>
      <c r="H25" s="21">
        <f t="shared" si="4"/>
        <v>1.3326827495819878E-2</v>
      </c>
      <c r="I25" s="17"/>
      <c r="J25" s="17">
        <v>4.4589999999999996</v>
      </c>
    </row>
    <row r="26" spans="1:15" x14ac:dyDescent="0.35">
      <c r="A26" s="16">
        <v>44990</v>
      </c>
      <c r="B26" s="17">
        <v>82.67</v>
      </c>
      <c r="C26" s="18">
        <v>3861.59</v>
      </c>
      <c r="D26" s="19">
        <f t="shared" si="1"/>
        <v>1.4106967615309163E-2</v>
      </c>
      <c r="E26" s="19">
        <f t="shared" si="0"/>
        <v>-4.5493420076922253E-2</v>
      </c>
      <c r="F26" s="36">
        <f t="shared" si="2"/>
        <v>1.0322916666666668E-3</v>
      </c>
      <c r="G26" s="24">
        <f t="shared" si="3"/>
        <v>1.3074675948642495E-2</v>
      </c>
      <c r="H26" s="21">
        <f t="shared" si="4"/>
        <v>-4.6525711743588917E-2</v>
      </c>
      <c r="I26" s="17"/>
      <c r="J26" s="17">
        <v>4.9550000000000001</v>
      </c>
    </row>
    <row r="27" spans="1:15" x14ac:dyDescent="0.35">
      <c r="A27" s="16">
        <v>44983</v>
      </c>
      <c r="B27" s="17">
        <v>81.52</v>
      </c>
      <c r="C27" s="18">
        <v>4045.64</v>
      </c>
      <c r="D27" s="19">
        <f t="shared" si="1"/>
        <v>4.3923677807657713E-2</v>
      </c>
      <c r="E27" s="19">
        <f t="shared" si="0"/>
        <v>1.9042629293407609E-2</v>
      </c>
      <c r="F27" s="36">
        <f t="shared" si="2"/>
        <v>1.015625E-3</v>
      </c>
      <c r="G27" s="24">
        <f t="shared" si="3"/>
        <v>4.2908052807657714E-2</v>
      </c>
      <c r="H27" s="21">
        <f t="shared" si="4"/>
        <v>1.802700429340761E-2</v>
      </c>
      <c r="I27" s="17"/>
      <c r="J27" s="17">
        <v>4.875</v>
      </c>
    </row>
    <row r="28" spans="1:15" x14ac:dyDescent="0.35">
      <c r="A28" s="16">
        <v>44976</v>
      </c>
      <c r="B28" s="17">
        <v>78.09</v>
      </c>
      <c r="C28" s="18">
        <v>3970.04</v>
      </c>
      <c r="D28" s="19">
        <f t="shared" si="1"/>
        <v>-5.2229299363056869E-3</v>
      </c>
      <c r="E28" s="19">
        <f t="shared" si="0"/>
        <v>-2.6733903885425514E-2</v>
      </c>
      <c r="F28" s="36">
        <f t="shared" si="2"/>
        <v>1.0068750000000002E-3</v>
      </c>
      <c r="G28" s="24">
        <f t="shared" si="3"/>
        <v>-6.2298049363056869E-3</v>
      </c>
      <c r="H28" s="21">
        <f t="shared" si="4"/>
        <v>-2.7740778885425515E-2</v>
      </c>
      <c r="I28" s="17"/>
      <c r="J28" s="17">
        <v>4.8330000000000002</v>
      </c>
    </row>
    <row r="29" spans="1:15" x14ac:dyDescent="0.35">
      <c r="A29" s="16">
        <v>44969</v>
      </c>
      <c r="B29" s="17">
        <v>78.5</v>
      </c>
      <c r="C29" s="18">
        <v>4079.09</v>
      </c>
      <c r="D29" s="19">
        <f t="shared" si="1"/>
        <v>-3.6573392243495428E-2</v>
      </c>
      <c r="E29" s="19">
        <f t="shared" si="0"/>
        <v>-2.7796384758682624E-3</v>
      </c>
      <c r="F29" s="36">
        <f t="shared" si="2"/>
        <v>1.0029166666666667E-3</v>
      </c>
      <c r="G29" s="24">
        <f t="shared" si="3"/>
        <v>-3.7576308910162094E-2</v>
      </c>
      <c r="H29" s="21">
        <f t="shared" si="4"/>
        <v>-3.7825551425349291E-3</v>
      </c>
      <c r="I29" s="17"/>
      <c r="J29" s="17">
        <v>4.8140000000000001</v>
      </c>
    </row>
    <row r="30" spans="1:15" x14ac:dyDescent="0.35">
      <c r="A30" s="16">
        <v>44962</v>
      </c>
      <c r="B30" s="17">
        <v>81.48</v>
      </c>
      <c r="C30" s="18">
        <v>4090.46</v>
      </c>
      <c r="D30" s="19">
        <f t="shared" si="1"/>
        <v>-5.3548611917760502E-2</v>
      </c>
      <c r="E30" s="19">
        <f t="shared" si="0"/>
        <v>-1.1125401307391702E-2</v>
      </c>
      <c r="F30" s="36">
        <f t="shared" si="2"/>
        <v>9.9437499999999982E-4</v>
      </c>
      <c r="G30" s="24">
        <f t="shared" si="3"/>
        <v>-5.4542986917760501E-2</v>
      </c>
      <c r="H30" s="21">
        <f t="shared" si="4"/>
        <v>-1.2119776307391703E-2</v>
      </c>
      <c r="I30" s="17"/>
      <c r="J30" s="17">
        <v>4.7729999999999997</v>
      </c>
    </row>
    <row r="31" spans="1:15" x14ac:dyDescent="0.35">
      <c r="A31" s="16">
        <v>44955</v>
      </c>
      <c r="B31" s="17">
        <v>86.09</v>
      </c>
      <c r="C31" s="18">
        <v>4136.4799999999996</v>
      </c>
      <c r="D31" s="19">
        <f t="shared" si="1"/>
        <v>0.14177718832891251</v>
      </c>
      <c r="E31" s="19">
        <f t="shared" si="0"/>
        <v>1.6194331983805599E-2</v>
      </c>
      <c r="F31" s="36">
        <f t="shared" si="2"/>
        <v>9.7062500000000003E-4</v>
      </c>
      <c r="G31" s="24">
        <f t="shared" si="3"/>
        <v>0.1408065633289125</v>
      </c>
      <c r="H31" s="21">
        <f t="shared" si="4"/>
        <v>1.52237069838056E-2</v>
      </c>
      <c r="I31" s="17"/>
      <c r="J31" s="17">
        <v>4.6589999999999998</v>
      </c>
    </row>
    <row r="32" spans="1:15" x14ac:dyDescent="0.35">
      <c r="A32" s="16">
        <v>44948</v>
      </c>
      <c r="B32" s="17">
        <v>75.400000000000006</v>
      </c>
      <c r="C32" s="18">
        <v>4070.56</v>
      </c>
      <c r="D32" s="19">
        <f t="shared" si="1"/>
        <v>7.6066790352504743E-2</v>
      </c>
      <c r="E32" s="19">
        <f t="shared" si="0"/>
        <v>2.4656334248768452E-2</v>
      </c>
      <c r="F32" s="36">
        <f t="shared" si="2"/>
        <v>9.7437499999999998E-4</v>
      </c>
      <c r="G32" s="24">
        <f t="shared" si="3"/>
        <v>7.5092415352504743E-2</v>
      </c>
      <c r="H32" s="21">
        <f t="shared" si="4"/>
        <v>2.3681959248768453E-2</v>
      </c>
      <c r="I32" s="17"/>
      <c r="J32" s="17">
        <v>4.6769999999999996</v>
      </c>
    </row>
    <row r="33" spans="1:10" x14ac:dyDescent="0.35">
      <c r="A33" s="16">
        <v>44941</v>
      </c>
      <c r="B33" s="17">
        <v>70.069999999999993</v>
      </c>
      <c r="C33" s="18">
        <v>3972.61</v>
      </c>
      <c r="D33" s="19">
        <f t="shared" si="1"/>
        <v>-1.3098591549295824E-2</v>
      </c>
      <c r="E33" s="19">
        <f t="shared" si="0"/>
        <v>-6.6215063927043127E-3</v>
      </c>
      <c r="F33" s="36">
        <f t="shared" si="2"/>
        <v>9.7125E-4</v>
      </c>
      <c r="G33" s="24">
        <f t="shared" si="3"/>
        <v>-1.4069841549295824E-2</v>
      </c>
      <c r="H33" s="21">
        <f t="shared" si="4"/>
        <v>-7.5927563927043126E-3</v>
      </c>
      <c r="I33" s="17"/>
      <c r="J33" s="17">
        <v>4.6619999999999999</v>
      </c>
    </row>
    <row r="34" spans="1:10" x14ac:dyDescent="0.35">
      <c r="A34" s="16">
        <v>44934</v>
      </c>
      <c r="B34" s="17">
        <v>71</v>
      </c>
      <c r="C34" s="18">
        <v>3999.09</v>
      </c>
      <c r="D34" s="19">
        <f t="shared" si="1"/>
        <v>0.11006879299562233</v>
      </c>
      <c r="E34" s="19">
        <f t="shared" si="0"/>
        <v>2.6702917526726155E-2</v>
      </c>
      <c r="F34" s="36">
        <f t="shared" si="2"/>
        <v>9.6249999999999992E-4</v>
      </c>
      <c r="G34" s="24">
        <f t="shared" si="3"/>
        <v>0.10910629299562233</v>
      </c>
      <c r="H34" s="21">
        <f t="shared" si="4"/>
        <v>2.5740417526726154E-2</v>
      </c>
      <c r="I34" s="17"/>
      <c r="J34" s="17">
        <v>4.62</v>
      </c>
    </row>
    <row r="35" spans="1:10" x14ac:dyDescent="0.35">
      <c r="A35" s="16">
        <v>44927</v>
      </c>
      <c r="B35" s="17">
        <v>63.96</v>
      </c>
      <c r="C35" s="18">
        <v>3895.08</v>
      </c>
      <c r="D35" s="19">
        <f t="shared" si="1"/>
        <v>-1.2505789717461746E-2</v>
      </c>
      <c r="E35" s="19">
        <f t="shared" si="0"/>
        <v>1.447584320875106E-2</v>
      </c>
      <c r="F35" s="36">
        <f t="shared" si="2"/>
        <v>9.6375000000000009E-4</v>
      </c>
      <c r="G35" s="24">
        <f t="shared" si="3"/>
        <v>-1.3469539717461745E-2</v>
      </c>
      <c r="H35" s="21">
        <f t="shared" si="4"/>
        <v>1.3512093208751061E-2</v>
      </c>
      <c r="I35" s="17"/>
      <c r="J35" s="17">
        <v>4.6260000000000003</v>
      </c>
    </row>
    <row r="36" spans="1:10" x14ac:dyDescent="0.35">
      <c r="A36" s="16">
        <v>44920</v>
      </c>
      <c r="B36" s="17">
        <v>64.77</v>
      </c>
      <c r="C36" s="18">
        <v>3839.5</v>
      </c>
      <c r="D36" s="19">
        <f t="shared" si="1"/>
        <v>3.8747675139492177E-3</v>
      </c>
      <c r="E36" s="19">
        <f t="shared" si="0"/>
        <v>-1.3836798601755129E-3</v>
      </c>
      <c r="F36" s="36">
        <f t="shared" si="2"/>
        <v>9.1770833333333342E-4</v>
      </c>
      <c r="G36" s="24">
        <f t="shared" si="3"/>
        <v>2.9570591806158844E-3</v>
      </c>
      <c r="H36" s="21">
        <f t="shared" si="4"/>
        <v>-2.3013881935088462E-3</v>
      </c>
      <c r="I36" s="17"/>
      <c r="J36" s="17">
        <v>4.4050000000000002</v>
      </c>
    </row>
    <row r="37" spans="1:10" x14ac:dyDescent="0.35">
      <c r="A37" s="16">
        <v>44913</v>
      </c>
      <c r="B37" s="17">
        <v>64.52</v>
      </c>
      <c r="C37" s="18">
        <v>3844.82</v>
      </c>
      <c r="D37" s="19">
        <f t="shared" si="1"/>
        <v>-1.3606482189267743E-2</v>
      </c>
      <c r="E37" s="19">
        <f t="shared" si="0"/>
        <v>-1.9572417946401854E-3</v>
      </c>
      <c r="F37" s="36">
        <f t="shared" si="2"/>
        <v>9.0312499999999996E-4</v>
      </c>
      <c r="G37" s="24">
        <f t="shared" si="3"/>
        <v>-1.4509607189267743E-2</v>
      </c>
      <c r="H37" s="21">
        <f t="shared" si="4"/>
        <v>-2.8603667946401853E-3</v>
      </c>
      <c r="I37" s="17"/>
      <c r="J37" s="17">
        <v>4.335</v>
      </c>
    </row>
    <row r="38" spans="1:10" x14ac:dyDescent="0.35">
      <c r="A38" s="16">
        <v>44906</v>
      </c>
      <c r="B38" s="17">
        <v>65.41</v>
      </c>
      <c r="C38" s="18">
        <v>3852.36</v>
      </c>
      <c r="D38" s="19">
        <f t="shared" si="1"/>
        <v>-4.6362443504884165E-2</v>
      </c>
      <c r="E38" s="19">
        <f t="shared" si="0"/>
        <v>-2.0846994952190667E-2</v>
      </c>
      <c r="F38" s="36">
        <f t="shared" si="2"/>
        <v>8.941666666666667E-4</v>
      </c>
      <c r="G38" s="24">
        <f t="shared" si="3"/>
        <v>-4.7256610171550834E-2</v>
      </c>
      <c r="H38" s="21">
        <f t="shared" si="4"/>
        <v>-2.1741161618857335E-2</v>
      </c>
      <c r="I38" s="17"/>
      <c r="J38" s="17">
        <v>4.2919999999999998</v>
      </c>
    </row>
    <row r="39" spans="1:10" x14ac:dyDescent="0.35">
      <c r="A39" s="16">
        <v>44899</v>
      </c>
      <c r="B39" s="17">
        <v>68.59</v>
      </c>
      <c r="C39" s="18">
        <v>3934.38</v>
      </c>
      <c r="D39" s="19">
        <f t="shared" si="1"/>
        <v>-8.5222726060282694E-2</v>
      </c>
      <c r="E39" s="19">
        <f t="shared" si="0"/>
        <v>-3.3725470933516632E-2</v>
      </c>
      <c r="F39" s="36">
        <f t="shared" si="2"/>
        <v>8.9458333333333328E-4</v>
      </c>
      <c r="G39" s="24">
        <f t="shared" si="3"/>
        <v>-8.6117309393616032E-2</v>
      </c>
      <c r="H39" s="21">
        <f t="shared" si="4"/>
        <v>-3.4620054266849963E-2</v>
      </c>
      <c r="I39" s="17"/>
      <c r="J39" s="17">
        <v>4.2939999999999996</v>
      </c>
    </row>
    <row r="40" spans="1:10" x14ac:dyDescent="0.35">
      <c r="A40" s="16">
        <v>44892</v>
      </c>
      <c r="B40" s="17">
        <v>74.98</v>
      </c>
      <c r="C40" s="18">
        <v>4071.7</v>
      </c>
      <c r="D40" s="19">
        <f t="shared" si="1"/>
        <v>-2.1293585307425866E-3</v>
      </c>
      <c r="E40" s="19">
        <f t="shared" si="0"/>
        <v>1.1321073390758274E-2</v>
      </c>
      <c r="F40" s="36">
        <f t="shared" si="2"/>
        <v>9.0000000000000008E-4</v>
      </c>
      <c r="G40" s="24">
        <f t="shared" si="3"/>
        <v>-3.0293585307425868E-3</v>
      </c>
      <c r="H40" s="21">
        <f t="shared" si="4"/>
        <v>1.0421073390758274E-2</v>
      </c>
      <c r="I40" s="17"/>
      <c r="J40" s="17">
        <v>4.32</v>
      </c>
    </row>
    <row r="41" spans="1:10" x14ac:dyDescent="0.35">
      <c r="A41" s="16">
        <v>44885</v>
      </c>
      <c r="B41" s="17">
        <v>75.14</v>
      </c>
      <c r="C41" s="18">
        <v>4026.12</v>
      </c>
      <c r="D41" s="19">
        <f t="shared" si="1"/>
        <v>2.1340220198450499E-2</v>
      </c>
      <c r="E41" s="19">
        <f t="shared" si="0"/>
        <v>1.5327815521493759E-2</v>
      </c>
      <c r="F41" s="36">
        <f t="shared" si="2"/>
        <v>8.9687499999999999E-4</v>
      </c>
      <c r="G41" s="24">
        <f t="shared" si="3"/>
        <v>2.0443345198450501E-2</v>
      </c>
      <c r="H41" s="21">
        <f t="shared" si="4"/>
        <v>1.4430940521493759E-2</v>
      </c>
      <c r="I41" s="17"/>
      <c r="J41" s="17">
        <v>4.3049999999999997</v>
      </c>
    </row>
    <row r="42" spans="1:10" x14ac:dyDescent="0.35">
      <c r="A42" s="16">
        <v>44878</v>
      </c>
      <c r="B42" s="17">
        <v>73.569999999999993</v>
      </c>
      <c r="C42" s="18">
        <v>3965.34</v>
      </c>
      <c r="D42" s="19">
        <f t="shared" si="1"/>
        <v>1.6581456404587414E-2</v>
      </c>
      <c r="E42" s="19">
        <f t="shared" si="0"/>
        <v>-6.9097129175818006E-3</v>
      </c>
      <c r="F42" s="36">
        <f t="shared" si="2"/>
        <v>8.8541666666666673E-4</v>
      </c>
      <c r="G42" s="24">
        <f t="shared" si="3"/>
        <v>1.5696039737920747E-2</v>
      </c>
      <c r="H42" s="21">
        <f t="shared" si="4"/>
        <v>-7.7951295842484669E-3</v>
      </c>
      <c r="I42" s="17"/>
      <c r="J42" s="17">
        <v>4.25</v>
      </c>
    </row>
    <row r="43" spans="1:10" x14ac:dyDescent="0.35">
      <c r="A43" s="16">
        <v>44871</v>
      </c>
      <c r="B43" s="17">
        <v>72.37</v>
      </c>
      <c r="C43" s="18">
        <v>3992.93</v>
      </c>
      <c r="D43" s="19">
        <f t="shared" si="1"/>
        <v>0.16369191188293941</v>
      </c>
      <c r="E43" s="19">
        <f t="shared" si="0"/>
        <v>5.8978133163596791E-2</v>
      </c>
      <c r="F43" s="36">
        <f t="shared" si="2"/>
        <v>8.7416666666666665E-4</v>
      </c>
      <c r="G43" s="24">
        <f t="shared" si="3"/>
        <v>0.16281774521627274</v>
      </c>
      <c r="H43" s="21">
        <f t="shared" si="4"/>
        <v>5.8103966496930122E-2</v>
      </c>
      <c r="I43" s="17"/>
      <c r="J43" s="17">
        <v>4.1959999999999997</v>
      </c>
    </row>
    <row r="44" spans="1:10" x14ac:dyDescent="0.35">
      <c r="A44" s="16">
        <v>44864</v>
      </c>
      <c r="B44" s="17">
        <v>62.19</v>
      </c>
      <c r="C44" s="18">
        <v>3770.55</v>
      </c>
      <c r="D44" s="19">
        <f t="shared" si="1"/>
        <v>2.9027576197386828E-3</v>
      </c>
      <c r="E44" s="19">
        <f t="shared" si="0"/>
        <v>-3.3455009664040025E-2</v>
      </c>
      <c r="F44" s="36">
        <f t="shared" si="2"/>
        <v>8.5791666666666666E-4</v>
      </c>
      <c r="G44" s="24">
        <f t="shared" si="3"/>
        <v>2.0448409530720163E-3</v>
      </c>
      <c r="H44" s="21">
        <f t="shared" si="4"/>
        <v>-3.4312926330706692E-2</v>
      </c>
      <c r="I44" s="17"/>
      <c r="J44" s="17">
        <v>4.1180000000000003</v>
      </c>
    </row>
    <row r="45" spans="1:10" x14ac:dyDescent="0.35">
      <c r="A45" s="16">
        <v>44857</v>
      </c>
      <c r="B45" s="17">
        <v>62.01</v>
      </c>
      <c r="C45" s="18">
        <v>3901.06</v>
      </c>
      <c r="D45" s="19">
        <f t="shared" si="1"/>
        <v>5.4233253995239705E-2</v>
      </c>
      <c r="E45" s="19">
        <f t="shared" si="0"/>
        <v>3.9520351742055704E-2</v>
      </c>
      <c r="F45" s="36">
        <f t="shared" si="2"/>
        <v>8.5041666666666653E-4</v>
      </c>
      <c r="G45" s="24">
        <f t="shared" si="3"/>
        <v>5.3382837328573039E-2</v>
      </c>
      <c r="H45" s="21">
        <f t="shared" si="4"/>
        <v>3.8669935075389038E-2</v>
      </c>
      <c r="I45" s="17"/>
      <c r="J45" s="17">
        <v>4.0819999999999999</v>
      </c>
    </row>
    <row r="46" spans="1:10" x14ac:dyDescent="0.35">
      <c r="A46" s="16">
        <v>44850</v>
      </c>
      <c r="B46" s="17">
        <v>58.82</v>
      </c>
      <c r="C46" s="18">
        <v>3752.75</v>
      </c>
      <c r="D46" s="19">
        <f t="shared" si="1"/>
        <v>5.1483732570611451E-2</v>
      </c>
      <c r="E46" s="19">
        <f t="shared" si="0"/>
        <v>4.7356038257695188E-2</v>
      </c>
      <c r="F46" s="36">
        <f t="shared" si="2"/>
        <v>8.3166666666666664E-4</v>
      </c>
      <c r="G46" s="24">
        <f t="shared" si="3"/>
        <v>5.0652065903944783E-2</v>
      </c>
      <c r="H46" s="21">
        <f t="shared" si="4"/>
        <v>4.652437159102852E-2</v>
      </c>
      <c r="I46" s="17"/>
      <c r="J46" s="17">
        <v>3.992</v>
      </c>
    </row>
    <row r="47" spans="1:10" x14ac:dyDescent="0.35">
      <c r="A47" s="16">
        <v>44843</v>
      </c>
      <c r="B47" s="17">
        <v>55.94</v>
      </c>
      <c r="C47" s="18">
        <v>3583.07</v>
      </c>
      <c r="D47" s="19">
        <f t="shared" si="1"/>
        <v>-4.2778918548939115E-2</v>
      </c>
      <c r="E47" s="19">
        <f t="shared" si="0"/>
        <v>-1.554815559695133E-2</v>
      </c>
      <c r="F47" s="36">
        <f t="shared" si="2"/>
        <v>7.7562499999999995E-4</v>
      </c>
      <c r="G47" s="24">
        <f t="shared" si="3"/>
        <v>-4.3554543548939118E-2</v>
      </c>
      <c r="H47" s="21">
        <f t="shared" si="4"/>
        <v>-1.6323780596951328E-2</v>
      </c>
      <c r="I47" s="17"/>
      <c r="J47" s="17">
        <v>3.7229999999999999</v>
      </c>
    </row>
    <row r="48" spans="1:10" x14ac:dyDescent="0.35">
      <c r="A48" s="16">
        <v>44836</v>
      </c>
      <c r="B48" s="17">
        <v>58.44</v>
      </c>
      <c r="C48" s="18">
        <v>3639.66</v>
      </c>
      <c r="D48" s="19">
        <f t="shared" si="1"/>
        <v>-7.7651515151515138E-2</v>
      </c>
      <c r="E48" s="19">
        <f t="shared" si="0"/>
        <v>1.5071312632124911E-2</v>
      </c>
      <c r="F48" s="36">
        <f t="shared" si="2"/>
        <v>7.0375000000000006E-4</v>
      </c>
      <c r="G48" s="24">
        <f t="shared" si="3"/>
        <v>-7.8355265151515141E-2</v>
      </c>
      <c r="H48" s="21">
        <f t="shared" si="4"/>
        <v>1.4367562632124912E-2</v>
      </c>
      <c r="I48" s="17"/>
      <c r="J48" s="17">
        <v>3.3780000000000001</v>
      </c>
    </row>
    <row r="49" spans="1:10" x14ac:dyDescent="0.35">
      <c r="A49" s="16">
        <v>44829</v>
      </c>
      <c r="B49" s="17">
        <v>63.36</v>
      </c>
      <c r="C49" s="18">
        <v>3585.62</v>
      </c>
      <c r="D49" s="19">
        <f t="shared" si="1"/>
        <v>-6.7686874632136518E-2</v>
      </c>
      <c r="E49" s="19">
        <f t="shared" si="0"/>
        <v>-2.9137096796029494E-2</v>
      </c>
      <c r="F49" s="36">
        <f t="shared" si="2"/>
        <v>6.8395833333333329E-4</v>
      </c>
      <c r="G49" s="24">
        <f t="shared" si="3"/>
        <v>-6.8370832965469849E-2</v>
      </c>
      <c r="H49" s="21">
        <f t="shared" si="4"/>
        <v>-2.9821055129362825E-2</v>
      </c>
      <c r="I49" s="17"/>
      <c r="J49" s="17">
        <v>3.2829999999999999</v>
      </c>
    </row>
    <row r="50" spans="1:10" x14ac:dyDescent="0.35">
      <c r="A50" s="16">
        <v>44822</v>
      </c>
      <c r="B50" s="17">
        <v>67.959999999999994</v>
      </c>
      <c r="C50" s="18">
        <v>3693.23</v>
      </c>
      <c r="D50" s="19">
        <f t="shared" si="1"/>
        <v>-0.1117500980264019</v>
      </c>
      <c r="E50" s="19">
        <f t="shared" si="0"/>
        <v>-4.6497458259430524E-2</v>
      </c>
      <c r="F50" s="36">
        <f t="shared" si="2"/>
        <v>6.6562499999999998E-4</v>
      </c>
      <c r="G50" s="24">
        <f t="shared" si="3"/>
        <v>-0.1124157230264019</v>
      </c>
      <c r="H50" s="21">
        <f t="shared" si="4"/>
        <v>-4.7163083259430527E-2</v>
      </c>
      <c r="I50" s="17"/>
      <c r="J50" s="17">
        <v>3.1949999999999998</v>
      </c>
    </row>
    <row r="51" spans="1:10" x14ac:dyDescent="0.35">
      <c r="A51" s="16">
        <v>44815</v>
      </c>
      <c r="B51" s="17">
        <v>76.510000000000005</v>
      </c>
      <c r="C51" s="18">
        <v>3873.33</v>
      </c>
      <c r="D51" s="19">
        <f t="shared" si="1"/>
        <v>-0.10462258630778232</v>
      </c>
      <c r="E51" s="19">
        <f t="shared" si="0"/>
        <v>-4.7704161913378784E-2</v>
      </c>
      <c r="F51" s="36">
        <f t="shared" si="2"/>
        <v>6.597916666666666E-4</v>
      </c>
      <c r="G51" s="24">
        <f t="shared" si="3"/>
        <v>-0.10528237797444899</v>
      </c>
      <c r="H51" s="21">
        <f t="shared" si="4"/>
        <v>-4.836395358004545E-2</v>
      </c>
      <c r="I51" s="17"/>
      <c r="J51" s="17">
        <v>3.1669999999999998</v>
      </c>
    </row>
    <row r="52" spans="1:10" x14ac:dyDescent="0.35">
      <c r="A52" s="16">
        <v>44808</v>
      </c>
      <c r="B52" s="17">
        <v>85.45</v>
      </c>
      <c r="C52" s="18">
        <v>4067.36</v>
      </c>
      <c r="D52" s="19">
        <f t="shared" si="1"/>
        <v>6.4930209371884429E-2</v>
      </c>
      <c r="E52" s="19">
        <f t="shared" si="0"/>
        <v>3.646547374536846E-2</v>
      </c>
      <c r="F52" s="36">
        <f t="shared" si="2"/>
        <v>6.3354166666666669E-4</v>
      </c>
      <c r="G52" s="24">
        <f t="shared" si="3"/>
        <v>6.4296667705217761E-2</v>
      </c>
      <c r="H52" s="21">
        <f t="shared" si="4"/>
        <v>3.5831932078701792E-2</v>
      </c>
      <c r="I52" s="17"/>
      <c r="J52" s="17">
        <v>3.0409999999999999</v>
      </c>
    </row>
    <row r="53" spans="1:10" x14ac:dyDescent="0.35">
      <c r="A53" s="16">
        <v>44801</v>
      </c>
      <c r="B53" s="17">
        <v>80.239999999999995</v>
      </c>
      <c r="C53" s="18">
        <v>3924.26</v>
      </c>
      <c r="D53" s="19">
        <f t="shared" si="1"/>
        <v>-0.11998245229216942</v>
      </c>
      <c r="E53" s="19">
        <f t="shared" si="0"/>
        <v>-3.2876091146128439E-2</v>
      </c>
      <c r="F53" s="36">
        <f t="shared" si="2"/>
        <v>6.0604166666666662E-4</v>
      </c>
      <c r="G53" s="24">
        <f t="shared" si="3"/>
        <v>-0.12058849395883608</v>
      </c>
      <c r="H53" s="21">
        <f t="shared" si="4"/>
        <v>-3.3482132812795107E-2</v>
      </c>
      <c r="I53" s="17"/>
      <c r="J53" s="17">
        <v>2.9089999999999998</v>
      </c>
    </row>
    <row r="54" spans="1:10" x14ac:dyDescent="0.35">
      <c r="A54" s="16">
        <v>44794</v>
      </c>
      <c r="B54" s="17">
        <v>91.18</v>
      </c>
      <c r="C54" s="18">
        <v>4057.66</v>
      </c>
      <c r="D54" s="19">
        <f t="shared" si="1"/>
        <v>-4.971339239187067E-2</v>
      </c>
      <c r="E54" s="19">
        <f t="shared" si="0"/>
        <v>-4.0397495080974677E-2</v>
      </c>
      <c r="F54" s="36">
        <f t="shared" si="2"/>
        <v>5.9125000000000009E-4</v>
      </c>
      <c r="G54" s="24">
        <f t="shared" si="3"/>
        <v>-5.0304642391870671E-2</v>
      </c>
      <c r="H54" s="21">
        <f t="shared" si="4"/>
        <v>-4.0988745080974678E-2</v>
      </c>
      <c r="I54" s="17"/>
      <c r="J54" s="17">
        <v>2.8380000000000001</v>
      </c>
    </row>
    <row r="55" spans="1:10" x14ac:dyDescent="0.35">
      <c r="A55" s="16">
        <v>44787</v>
      </c>
      <c r="B55" s="17">
        <v>95.95</v>
      </c>
      <c r="C55" s="18">
        <v>4228.4799999999996</v>
      </c>
      <c r="D55" s="19">
        <f t="shared" si="1"/>
        <v>-4.8398294158484512E-2</v>
      </c>
      <c r="E55" s="19">
        <f t="shared" si="0"/>
        <v>-1.2072006822190784E-2</v>
      </c>
      <c r="F55" s="36">
        <f t="shared" si="2"/>
        <v>5.5958333333333327E-4</v>
      </c>
      <c r="G55" s="24">
        <f t="shared" si="3"/>
        <v>-4.8957877491817847E-2</v>
      </c>
      <c r="H55" s="21">
        <f t="shared" si="4"/>
        <v>-1.2631590155524118E-2</v>
      </c>
      <c r="I55" s="17"/>
      <c r="J55" s="17">
        <v>2.6859999999999999</v>
      </c>
    </row>
    <row r="56" spans="1:10" x14ac:dyDescent="0.35">
      <c r="A56" s="16">
        <v>44780</v>
      </c>
      <c r="B56" s="17">
        <v>100.83</v>
      </c>
      <c r="C56" s="18">
        <v>4280.1499999999996</v>
      </c>
      <c r="D56" s="19">
        <f t="shared" si="1"/>
        <v>-1.4465839116410972E-2</v>
      </c>
      <c r="E56" s="19">
        <f t="shared" si="0"/>
        <v>3.2558218079267842E-2</v>
      </c>
      <c r="F56" s="36">
        <f t="shared" si="2"/>
        <v>5.3395833333333333E-4</v>
      </c>
      <c r="G56" s="24">
        <f t="shared" si="3"/>
        <v>-1.4999797449744307E-2</v>
      </c>
      <c r="H56" s="21">
        <f t="shared" si="4"/>
        <v>3.2024259745934508E-2</v>
      </c>
      <c r="I56" s="17"/>
      <c r="J56" s="17">
        <v>2.5630000000000002</v>
      </c>
    </row>
    <row r="57" spans="1:10" x14ac:dyDescent="0.35">
      <c r="A57" s="16">
        <v>44773</v>
      </c>
      <c r="B57" s="17">
        <v>102.31</v>
      </c>
      <c r="C57" s="18">
        <v>4145.1899999999996</v>
      </c>
      <c r="D57" s="19">
        <f t="shared" si="1"/>
        <v>8.2989308775272663E-2</v>
      </c>
      <c r="E57" s="19">
        <f t="shared" si="0"/>
        <v>3.6074948732411904E-3</v>
      </c>
      <c r="F57" s="36">
        <f t="shared" si="2"/>
        <v>5.2708333333333329E-4</v>
      </c>
      <c r="G57" s="24">
        <f t="shared" si="3"/>
        <v>8.2462225441939332E-2</v>
      </c>
      <c r="H57" s="21">
        <f t="shared" si="4"/>
        <v>3.0804115399078571E-3</v>
      </c>
      <c r="I57" s="17"/>
      <c r="J57" s="17">
        <v>2.5299999999999998</v>
      </c>
    </row>
    <row r="58" spans="1:10" x14ac:dyDescent="0.35">
      <c r="A58" s="16">
        <v>44766</v>
      </c>
      <c r="B58" s="17">
        <v>94.47</v>
      </c>
      <c r="C58" s="18">
        <v>4130.29</v>
      </c>
      <c r="D58" s="19">
        <f t="shared" si="1"/>
        <v>7.2304199772985189E-2</v>
      </c>
      <c r="E58" s="19">
        <f t="shared" si="0"/>
        <v>4.2573385197506974E-2</v>
      </c>
      <c r="F58" s="36">
        <f t="shared" si="2"/>
        <v>4.9437500000000002E-4</v>
      </c>
      <c r="G58" s="24">
        <f t="shared" si="3"/>
        <v>7.1809824772985184E-2</v>
      </c>
      <c r="H58" s="21">
        <f t="shared" si="4"/>
        <v>4.2079010197506976E-2</v>
      </c>
      <c r="I58" s="17"/>
      <c r="J58" s="17">
        <v>2.3730000000000002</v>
      </c>
    </row>
    <row r="59" spans="1:10" x14ac:dyDescent="0.35">
      <c r="A59" s="16">
        <v>44759</v>
      </c>
      <c r="B59" s="17">
        <v>88.1</v>
      </c>
      <c r="C59" s="18">
        <v>3961.63</v>
      </c>
      <c r="D59" s="19">
        <f t="shared" si="1"/>
        <v>8.6179262729626283E-2</v>
      </c>
      <c r="E59" s="19">
        <f t="shared" si="0"/>
        <v>2.5489495646051408E-2</v>
      </c>
      <c r="F59" s="36">
        <f t="shared" si="2"/>
        <v>5.0999999999999993E-4</v>
      </c>
      <c r="G59" s="24">
        <f t="shared" si="3"/>
        <v>8.5669262729626286E-2</v>
      </c>
      <c r="H59" s="21">
        <f t="shared" si="4"/>
        <v>2.4979495646051408E-2</v>
      </c>
      <c r="I59" s="17"/>
      <c r="J59" s="17">
        <v>2.448</v>
      </c>
    </row>
    <row r="60" spans="1:10" x14ac:dyDescent="0.35">
      <c r="A60" s="16">
        <v>44752</v>
      </c>
      <c r="B60" s="17">
        <v>81.11</v>
      </c>
      <c r="C60" s="18">
        <v>3863.16</v>
      </c>
      <c r="D60" s="19">
        <f t="shared" si="1"/>
        <v>2.2180214240705709E-2</v>
      </c>
      <c r="E60" s="19">
        <f t="shared" si="0"/>
        <v>-9.2886561453360272E-3</v>
      </c>
      <c r="F60" s="36">
        <f t="shared" si="2"/>
        <v>4.8645833333333332E-4</v>
      </c>
      <c r="G60" s="24">
        <f t="shared" si="3"/>
        <v>2.1693755907372377E-2</v>
      </c>
      <c r="H60" s="21">
        <f t="shared" si="4"/>
        <v>-9.7751144786693608E-3</v>
      </c>
      <c r="I60" s="17"/>
      <c r="J60" s="17">
        <v>2.335</v>
      </c>
    </row>
    <row r="61" spans="1:10" x14ac:dyDescent="0.35">
      <c r="A61" s="16">
        <v>44745</v>
      </c>
      <c r="B61" s="17">
        <v>79.349999999999994</v>
      </c>
      <c r="C61" s="18">
        <v>3899.38</v>
      </c>
      <c r="D61" s="19">
        <f t="shared" si="1"/>
        <v>7.7100583683996193E-2</v>
      </c>
      <c r="E61" s="19">
        <f t="shared" si="0"/>
        <v>1.9357807038869801E-2</v>
      </c>
      <c r="F61" s="36">
        <f t="shared" si="2"/>
        <v>4.0895833333333339E-4</v>
      </c>
      <c r="G61" s="24">
        <f t="shared" si="3"/>
        <v>7.6691625350662859E-2</v>
      </c>
      <c r="H61" s="21">
        <f t="shared" si="4"/>
        <v>1.8948848705536467E-2</v>
      </c>
      <c r="I61" s="17"/>
      <c r="J61" s="17">
        <v>1.9630000000000001</v>
      </c>
    </row>
    <row r="62" spans="1:10" x14ac:dyDescent="0.35">
      <c r="A62" s="16">
        <v>44738</v>
      </c>
      <c r="B62" s="17">
        <v>73.67</v>
      </c>
      <c r="C62" s="18">
        <v>3825.33</v>
      </c>
      <c r="D62" s="19">
        <f>B62/B63-1</f>
        <v>-0.15399632521819018</v>
      </c>
      <c r="E62" s="19">
        <f t="shared" si="0"/>
        <v>-2.2089913951336193E-2</v>
      </c>
      <c r="F62" s="36">
        <f t="shared" si="2"/>
        <v>3.5625000000000001E-4</v>
      </c>
      <c r="G62" s="24">
        <f t="shared" si="3"/>
        <v>-0.15435257521819018</v>
      </c>
      <c r="H62" s="21">
        <f t="shared" si="4"/>
        <v>-2.2446163951336192E-2</v>
      </c>
      <c r="I62" s="17"/>
      <c r="J62" s="17">
        <v>1.71</v>
      </c>
    </row>
    <row r="63" spans="1:10" x14ac:dyDescent="0.35">
      <c r="A63" s="16">
        <v>44731</v>
      </c>
      <c r="B63" s="17">
        <v>87.08</v>
      </c>
      <c r="C63" s="18">
        <v>3911.74</v>
      </c>
      <c r="D63" s="19">
        <f t="shared" si="1"/>
        <v>6.7549344121613508E-2</v>
      </c>
      <c r="E63" s="19">
        <f t="shared" si="0"/>
        <v>6.4465391690522456E-2</v>
      </c>
      <c r="F63" s="36">
        <f t="shared" si="2"/>
        <v>3.5145833333333334E-4</v>
      </c>
      <c r="G63" s="24">
        <f t="shared" si="3"/>
        <v>6.7197885788280176E-2</v>
      </c>
      <c r="H63" s="21">
        <f t="shared" si="4"/>
        <v>6.4113933357189123E-2</v>
      </c>
      <c r="I63" s="17"/>
      <c r="J63" s="17">
        <v>1.6870000000000001</v>
      </c>
    </row>
    <row r="64" spans="1:10" x14ac:dyDescent="0.35">
      <c r="A64" s="16">
        <v>44724</v>
      </c>
      <c r="B64" s="17">
        <v>81.569999999999993</v>
      </c>
      <c r="C64" s="18">
        <v>3674.84</v>
      </c>
      <c r="D64" s="19">
        <f t="shared" si="1"/>
        <v>-0.13973845180341704</v>
      </c>
      <c r="E64" s="19">
        <f t="shared" si="0"/>
        <v>-5.7941069405208045E-2</v>
      </c>
      <c r="F64" s="36">
        <f t="shared" si="2"/>
        <v>3.3187499999999998E-4</v>
      </c>
      <c r="G64" s="24">
        <f t="shared" si="3"/>
        <v>-0.14007032680341705</v>
      </c>
      <c r="H64" s="21">
        <f t="shared" si="4"/>
        <v>-5.8272944405208048E-2</v>
      </c>
      <c r="I64" s="17"/>
      <c r="J64" s="17">
        <v>1.593</v>
      </c>
    </row>
    <row r="65" spans="1:10" x14ac:dyDescent="0.35">
      <c r="A65" s="16">
        <v>44717</v>
      </c>
      <c r="B65" s="17">
        <v>94.82</v>
      </c>
      <c r="C65" s="18">
        <v>3900.86</v>
      </c>
      <c r="D65" s="19">
        <f t="shared" si="1"/>
        <v>-0.10799623706491068</v>
      </c>
      <c r="E65" s="19">
        <f t="shared" si="0"/>
        <v>-5.054836998057699E-2</v>
      </c>
      <c r="F65" s="36">
        <f t="shared" si="2"/>
        <v>2.8395833333333333E-4</v>
      </c>
      <c r="G65" s="24">
        <f t="shared" si="3"/>
        <v>-0.10828019539824402</v>
      </c>
      <c r="H65" s="21">
        <f t="shared" si="4"/>
        <v>-5.0832328313910324E-2</v>
      </c>
      <c r="I65" s="17"/>
      <c r="J65" s="17">
        <v>1.363</v>
      </c>
    </row>
    <row r="66" spans="1:10" x14ac:dyDescent="0.35">
      <c r="A66" s="16">
        <v>44710</v>
      </c>
      <c r="B66" s="17">
        <v>106.3</v>
      </c>
      <c r="C66" s="18">
        <v>4108.54</v>
      </c>
      <c r="D66" s="19">
        <f t="shared" si="1"/>
        <v>3.950713866614497E-2</v>
      </c>
      <c r="E66" s="19">
        <f t="shared" si="1"/>
        <v>-1.1952172072799971E-2</v>
      </c>
      <c r="F66" s="36">
        <f t="shared" si="2"/>
        <v>2.4687500000000002E-4</v>
      </c>
      <c r="G66" s="24">
        <f t="shared" si="3"/>
        <v>3.9260263666144969E-2</v>
      </c>
      <c r="H66" s="21">
        <f t="shared" si="4"/>
        <v>-1.2199047072799972E-2</v>
      </c>
      <c r="I66" s="17"/>
      <c r="J66" s="17">
        <v>1.1850000000000001</v>
      </c>
    </row>
    <row r="67" spans="1:10" x14ac:dyDescent="0.35">
      <c r="A67" s="16">
        <v>44703</v>
      </c>
      <c r="B67" s="17">
        <v>102.26</v>
      </c>
      <c r="C67" s="18">
        <v>4158.24</v>
      </c>
      <c r="D67" s="19">
        <f t="shared" ref="D67:E130" si="5">B67/B68-1</f>
        <v>9.3689839572192568E-2</v>
      </c>
      <c r="E67" s="19">
        <f t="shared" si="5"/>
        <v>6.5843705784649265E-2</v>
      </c>
      <c r="F67" s="36">
        <f t="shared" ref="F67:F130" si="6">J67/100/12/4</f>
        <v>2.2666666666666668E-4</v>
      </c>
      <c r="G67" s="24">
        <f t="shared" ref="G67:G130" si="7">D67-F67</f>
        <v>9.3463172905525901E-2</v>
      </c>
      <c r="H67" s="21">
        <f t="shared" ref="H67:H130" si="8">E67-F67</f>
        <v>6.5617039117982598E-2</v>
      </c>
      <c r="I67" s="17"/>
      <c r="J67" s="17">
        <v>1.0880000000000001</v>
      </c>
    </row>
    <row r="68" spans="1:10" x14ac:dyDescent="0.35">
      <c r="A68" s="16">
        <v>44696</v>
      </c>
      <c r="B68" s="17">
        <v>93.5</v>
      </c>
      <c r="C68" s="18">
        <v>3901.36</v>
      </c>
      <c r="D68" s="19">
        <f t="shared" si="5"/>
        <v>-1.7031118587047978E-2</v>
      </c>
      <c r="E68" s="19">
        <f t="shared" si="5"/>
        <v>-3.0450633590878406E-2</v>
      </c>
      <c r="F68" s="36">
        <f t="shared" si="6"/>
        <v>2.1541666666666668E-4</v>
      </c>
      <c r="G68" s="24">
        <f t="shared" si="7"/>
        <v>-1.7246535253714643E-2</v>
      </c>
      <c r="H68" s="21">
        <f t="shared" si="8"/>
        <v>-3.0666050257545072E-2</v>
      </c>
      <c r="I68" s="17"/>
      <c r="J68" s="17">
        <v>1.034</v>
      </c>
    </row>
    <row r="69" spans="1:10" x14ac:dyDescent="0.35">
      <c r="A69" s="16">
        <v>44689</v>
      </c>
      <c r="B69" s="17">
        <v>95.12</v>
      </c>
      <c r="C69" s="18">
        <v>4023.89</v>
      </c>
      <c r="D69" s="19">
        <f t="shared" si="5"/>
        <v>-2.3075309418921774E-3</v>
      </c>
      <c r="E69" s="19">
        <f t="shared" si="5"/>
        <v>-2.4118796897660721E-2</v>
      </c>
      <c r="F69" s="36">
        <f t="shared" si="6"/>
        <v>2.0583333333333334E-4</v>
      </c>
      <c r="G69" s="24">
        <f t="shared" si="7"/>
        <v>-2.5133642752255109E-3</v>
      </c>
      <c r="H69" s="21">
        <f t="shared" si="8"/>
        <v>-2.4324630230994054E-2</v>
      </c>
      <c r="I69" s="17"/>
      <c r="J69" s="17">
        <v>0.98799999999999999</v>
      </c>
    </row>
    <row r="70" spans="1:10" x14ac:dyDescent="0.35">
      <c r="A70" s="16">
        <v>44682</v>
      </c>
      <c r="B70" s="17">
        <v>95.34</v>
      </c>
      <c r="C70" s="18">
        <v>4123.34</v>
      </c>
      <c r="D70" s="19">
        <f t="shared" si="5"/>
        <v>0.11482694106641733</v>
      </c>
      <c r="E70" s="19">
        <f t="shared" si="5"/>
        <v>-2.0789316372736844E-3</v>
      </c>
      <c r="F70" s="36">
        <f t="shared" si="6"/>
        <v>1.7666666666666666E-4</v>
      </c>
      <c r="G70" s="24">
        <f t="shared" si="7"/>
        <v>0.11465027439975066</v>
      </c>
      <c r="H70" s="21">
        <f t="shared" si="8"/>
        <v>-2.2555983039403509E-3</v>
      </c>
      <c r="I70" s="17"/>
      <c r="J70" s="17">
        <v>0.84799999999999998</v>
      </c>
    </row>
    <row r="71" spans="1:10" x14ac:dyDescent="0.35">
      <c r="A71" s="16">
        <v>44675</v>
      </c>
      <c r="B71" s="17">
        <v>85.52</v>
      </c>
      <c r="C71" s="18">
        <v>4131.93</v>
      </c>
      <c r="D71" s="19">
        <f t="shared" si="5"/>
        <v>-2.9725436805082883E-2</v>
      </c>
      <c r="E71" s="19">
        <f t="shared" si="5"/>
        <v>-3.2738109172288699E-2</v>
      </c>
      <c r="F71" s="36">
        <f t="shared" si="6"/>
        <v>1.7520833333333331E-4</v>
      </c>
      <c r="G71" s="24">
        <f t="shared" si="7"/>
        <v>-2.9900645138416216E-2</v>
      </c>
      <c r="H71" s="21">
        <f t="shared" si="8"/>
        <v>-3.2913317505622035E-2</v>
      </c>
      <c r="I71" s="17"/>
      <c r="J71" s="17">
        <v>0.84099999999999997</v>
      </c>
    </row>
    <row r="72" spans="1:10" x14ac:dyDescent="0.35">
      <c r="A72" s="16">
        <v>44668</v>
      </c>
      <c r="B72" s="17">
        <v>88.14</v>
      </c>
      <c r="C72" s="18">
        <v>4271.78</v>
      </c>
      <c r="D72" s="19">
        <f t="shared" si="5"/>
        <v>-5.2869116698903929E-2</v>
      </c>
      <c r="E72" s="19">
        <f t="shared" si="5"/>
        <v>-2.7503135963065195E-2</v>
      </c>
      <c r="F72" s="36">
        <f t="shared" si="6"/>
        <v>1.7249999999999999E-4</v>
      </c>
      <c r="G72" s="24">
        <f t="shared" si="7"/>
        <v>-5.3041616698903928E-2</v>
      </c>
      <c r="H72" s="21">
        <f t="shared" si="8"/>
        <v>-2.7675635963065194E-2</v>
      </c>
      <c r="I72" s="17"/>
      <c r="J72" s="17">
        <v>0.82799999999999996</v>
      </c>
    </row>
    <row r="73" spans="1:10" x14ac:dyDescent="0.35">
      <c r="A73" s="16">
        <v>44661</v>
      </c>
      <c r="B73" s="17">
        <v>93.06</v>
      </c>
      <c r="C73" s="18">
        <v>4392.59</v>
      </c>
      <c r="D73" s="19">
        <f t="shared" si="5"/>
        <v>-7.8613861386138573E-2</v>
      </c>
      <c r="E73" s="19">
        <f t="shared" si="5"/>
        <v>-2.1319971124796E-2</v>
      </c>
      <c r="F73" s="36">
        <f t="shared" si="6"/>
        <v>1.6395833333333334E-4</v>
      </c>
      <c r="G73" s="24">
        <f t="shared" si="7"/>
        <v>-7.8777819719471912E-2</v>
      </c>
      <c r="H73" s="21">
        <f t="shared" si="8"/>
        <v>-2.1483929458129332E-2</v>
      </c>
      <c r="I73" s="17"/>
      <c r="J73" s="17">
        <v>0.78700000000000003</v>
      </c>
    </row>
    <row r="74" spans="1:10" x14ac:dyDescent="0.35">
      <c r="A74" s="16">
        <v>44654</v>
      </c>
      <c r="B74" s="17">
        <v>101</v>
      </c>
      <c r="C74" s="18">
        <v>4488.28</v>
      </c>
      <c r="D74" s="19">
        <f t="shared" si="5"/>
        <v>-6.645715870228297E-2</v>
      </c>
      <c r="E74" s="19">
        <f t="shared" si="5"/>
        <v>-1.266647015086253E-2</v>
      </c>
      <c r="F74" s="36">
        <f t="shared" si="6"/>
        <v>1.4541666666666666E-4</v>
      </c>
      <c r="G74" s="24">
        <f t="shared" si="7"/>
        <v>-6.6602575368949632E-2</v>
      </c>
      <c r="H74" s="21">
        <f t="shared" si="8"/>
        <v>-1.2811886817529197E-2</v>
      </c>
      <c r="I74" s="17"/>
      <c r="J74" s="17">
        <v>0.69799999999999995</v>
      </c>
    </row>
    <row r="75" spans="1:10" x14ac:dyDescent="0.35">
      <c r="A75" s="16">
        <v>44647</v>
      </c>
      <c r="B75" s="17">
        <v>108.19</v>
      </c>
      <c r="C75" s="18">
        <v>4545.8599999999997</v>
      </c>
      <c r="D75" s="19">
        <f t="shared" si="5"/>
        <v>-9.5930475474220844E-2</v>
      </c>
      <c r="E75" s="19">
        <f t="shared" si="5"/>
        <v>6.2072973163340706E-4</v>
      </c>
      <c r="F75" s="36">
        <f t="shared" si="6"/>
        <v>1.1E-4</v>
      </c>
      <c r="G75" s="24">
        <f t="shared" si="7"/>
        <v>-9.6040475474220843E-2</v>
      </c>
      <c r="H75" s="21">
        <f t="shared" si="8"/>
        <v>5.1072973163340709E-4</v>
      </c>
      <c r="I75" s="17"/>
      <c r="J75" s="17">
        <v>0.52800000000000002</v>
      </c>
    </row>
    <row r="76" spans="1:10" x14ac:dyDescent="0.35">
      <c r="A76" s="16">
        <v>44640</v>
      </c>
      <c r="B76" s="17">
        <v>119.67</v>
      </c>
      <c r="C76" s="18">
        <v>4543.04</v>
      </c>
      <c r="D76" s="19">
        <f t="shared" si="5"/>
        <v>5.4732945531464905E-2</v>
      </c>
      <c r="E76" s="19">
        <f t="shared" si="5"/>
        <v>1.7913597978082452E-2</v>
      </c>
      <c r="F76" s="36">
        <f t="shared" si="6"/>
        <v>1.1208333333333334E-4</v>
      </c>
      <c r="G76" s="24">
        <f t="shared" si="7"/>
        <v>5.4620862198131573E-2</v>
      </c>
      <c r="H76" s="21">
        <f t="shared" si="8"/>
        <v>1.780151464474912E-2</v>
      </c>
      <c r="I76" s="17"/>
      <c r="J76" s="17">
        <v>0.53800000000000003</v>
      </c>
    </row>
    <row r="77" spans="1:10" x14ac:dyDescent="0.35">
      <c r="A77" s="16">
        <v>44633</v>
      </c>
      <c r="B77" s="17">
        <v>113.46</v>
      </c>
      <c r="C77" s="18">
        <v>4463.09</v>
      </c>
      <c r="D77" s="19">
        <f t="shared" si="5"/>
        <v>8.792789337424467E-2</v>
      </c>
      <c r="E77" s="19">
        <f t="shared" si="5"/>
        <v>6.1551122538537673E-2</v>
      </c>
      <c r="F77" s="36">
        <f t="shared" si="6"/>
        <v>8.6249999999999996E-5</v>
      </c>
      <c r="G77" s="24">
        <f t="shared" si="7"/>
        <v>8.7841643374244674E-2</v>
      </c>
      <c r="H77" s="21">
        <f t="shared" si="8"/>
        <v>6.146487253853767E-2</v>
      </c>
      <c r="I77" s="17"/>
      <c r="J77" s="17">
        <v>0.41399999999999998</v>
      </c>
    </row>
    <row r="78" spans="1:10" x14ac:dyDescent="0.35">
      <c r="A78" s="16">
        <v>44626</v>
      </c>
      <c r="B78" s="17">
        <v>104.29</v>
      </c>
      <c r="C78" s="18">
        <v>4204.3100000000004</v>
      </c>
      <c r="D78" s="19">
        <f t="shared" si="5"/>
        <v>-3.800387418134854E-2</v>
      </c>
      <c r="E78" s="19">
        <f t="shared" si="5"/>
        <v>-2.8774252865066297E-2</v>
      </c>
      <c r="F78" s="36">
        <f t="shared" si="6"/>
        <v>8.25E-5</v>
      </c>
      <c r="G78" s="24">
        <f t="shared" si="7"/>
        <v>-3.808637418134854E-2</v>
      </c>
      <c r="H78" s="21">
        <f t="shared" si="8"/>
        <v>-2.8856752865066296E-2</v>
      </c>
      <c r="I78" s="17"/>
      <c r="J78" s="17">
        <v>0.39600000000000002</v>
      </c>
    </row>
    <row r="79" spans="1:10" x14ac:dyDescent="0.35">
      <c r="A79" s="16">
        <v>44619</v>
      </c>
      <c r="B79" s="17">
        <v>108.41</v>
      </c>
      <c r="C79" s="18">
        <v>4328.87</v>
      </c>
      <c r="D79" s="19">
        <f t="shared" si="5"/>
        <v>-0.10449363951759461</v>
      </c>
      <c r="E79" s="19">
        <f t="shared" si="5"/>
        <v>-1.2714898896597604E-2</v>
      </c>
      <c r="F79" s="36">
        <f t="shared" si="6"/>
        <v>6.9791666666666665E-5</v>
      </c>
      <c r="G79" s="24">
        <f t="shared" si="7"/>
        <v>-0.10456343118426127</v>
      </c>
      <c r="H79" s="21">
        <f t="shared" si="8"/>
        <v>-1.278469056326427E-2</v>
      </c>
      <c r="I79" s="17"/>
      <c r="J79" s="17">
        <v>0.33500000000000002</v>
      </c>
    </row>
    <row r="80" spans="1:10" x14ac:dyDescent="0.35">
      <c r="A80" s="16">
        <v>44612</v>
      </c>
      <c r="B80" s="17">
        <v>121.06</v>
      </c>
      <c r="C80" s="18">
        <v>4384.62</v>
      </c>
      <c r="D80" s="19">
        <f t="shared" si="5"/>
        <v>6.3515769129403488E-2</v>
      </c>
      <c r="E80" s="19">
        <f t="shared" si="5"/>
        <v>8.2205262516470423E-3</v>
      </c>
      <c r="F80" s="36">
        <f t="shared" si="6"/>
        <v>7.2499999999999987E-5</v>
      </c>
      <c r="G80" s="24">
        <f t="shared" si="7"/>
        <v>6.3443269129403485E-2</v>
      </c>
      <c r="H80" s="21">
        <f t="shared" si="8"/>
        <v>8.1480262516470427E-3</v>
      </c>
      <c r="I80" s="17"/>
      <c r="J80" s="17">
        <v>0.34799999999999998</v>
      </c>
    </row>
    <row r="81" spans="1:10" x14ac:dyDescent="0.35">
      <c r="A81" s="16">
        <v>44605</v>
      </c>
      <c r="B81" s="17">
        <v>113.83</v>
      </c>
      <c r="C81" s="18">
        <v>4348.87</v>
      </c>
      <c r="D81" s="19">
        <f t="shared" si="5"/>
        <v>5.7430641456086562E-3</v>
      </c>
      <c r="E81" s="19">
        <f t="shared" si="5"/>
        <v>-1.5789926312168578E-2</v>
      </c>
      <c r="F81" s="36">
        <f t="shared" si="6"/>
        <v>7.4583333333333335E-5</v>
      </c>
      <c r="G81" s="24">
        <f t="shared" si="7"/>
        <v>5.6684808122753226E-3</v>
      </c>
      <c r="H81" s="21">
        <f t="shared" si="8"/>
        <v>-1.5864509645501911E-2</v>
      </c>
      <c r="I81" s="17"/>
      <c r="J81" s="17">
        <v>0.35799999999999998</v>
      </c>
    </row>
    <row r="82" spans="1:10" x14ac:dyDescent="0.35">
      <c r="A82" s="16">
        <v>44598</v>
      </c>
      <c r="B82" s="17">
        <v>113.18</v>
      </c>
      <c r="C82" s="18">
        <v>4418.6400000000003</v>
      </c>
      <c r="D82" s="19">
        <f t="shared" si="5"/>
        <v>-8.4304207119740959E-2</v>
      </c>
      <c r="E82" s="19">
        <f t="shared" si="5"/>
        <v>-1.8197816262048527E-2</v>
      </c>
      <c r="F82" s="36">
        <f t="shared" si="6"/>
        <v>7.7708333333333329E-5</v>
      </c>
      <c r="G82" s="24">
        <f t="shared" si="7"/>
        <v>-8.4381915453074288E-2</v>
      </c>
      <c r="H82" s="21">
        <f t="shared" si="8"/>
        <v>-1.827552459538186E-2</v>
      </c>
      <c r="I82" s="17"/>
      <c r="J82" s="17">
        <v>0.373</v>
      </c>
    </row>
    <row r="83" spans="1:10" x14ac:dyDescent="0.35">
      <c r="A83" s="16">
        <v>44591</v>
      </c>
      <c r="B83" s="17">
        <v>123.6</v>
      </c>
      <c r="C83" s="18">
        <v>4500.54</v>
      </c>
      <c r="D83" s="19">
        <f t="shared" si="5"/>
        <v>0.17445838084378562</v>
      </c>
      <c r="E83" s="19">
        <f t="shared" si="5"/>
        <v>1.5499170775184146E-2</v>
      </c>
      <c r="F83" s="36">
        <f t="shared" si="6"/>
        <v>4.958333333333333E-5</v>
      </c>
      <c r="G83" s="24">
        <f t="shared" si="7"/>
        <v>0.1744087975104523</v>
      </c>
      <c r="H83" s="21">
        <f t="shared" si="8"/>
        <v>1.5449587441850812E-2</v>
      </c>
      <c r="I83" s="17"/>
      <c r="J83" s="17">
        <v>0.23799999999999999</v>
      </c>
    </row>
    <row r="84" spans="1:10" x14ac:dyDescent="0.35">
      <c r="A84" s="16">
        <v>44584</v>
      </c>
      <c r="B84" s="17">
        <v>105.24</v>
      </c>
      <c r="C84" s="18">
        <v>4431.8500000000004</v>
      </c>
      <c r="D84" s="19">
        <f t="shared" si="5"/>
        <v>-0.11421597508627224</v>
      </c>
      <c r="E84" s="19">
        <f t="shared" si="5"/>
        <v>7.7127193929871218E-3</v>
      </c>
      <c r="F84" s="36">
        <f t="shared" si="6"/>
        <v>3.9583333333333331E-5</v>
      </c>
      <c r="G84" s="24">
        <f t="shared" si="7"/>
        <v>-0.11425555841960557</v>
      </c>
      <c r="H84" s="21">
        <f t="shared" si="8"/>
        <v>7.6731360596537885E-3</v>
      </c>
      <c r="I84" s="17"/>
      <c r="J84" s="17">
        <v>0.19</v>
      </c>
    </row>
    <row r="85" spans="1:10" x14ac:dyDescent="0.35">
      <c r="A85" s="16">
        <v>44577</v>
      </c>
      <c r="B85" s="17">
        <v>118.81</v>
      </c>
      <c r="C85" s="18">
        <v>4397.93</v>
      </c>
      <c r="D85" s="19">
        <f t="shared" si="5"/>
        <v>-0.13201344243132662</v>
      </c>
      <c r="E85" s="19">
        <f t="shared" si="5"/>
        <v>-5.6815038013232289E-2</v>
      </c>
      <c r="F85" s="36">
        <f t="shared" si="6"/>
        <v>3.5416666666666669E-5</v>
      </c>
      <c r="G85" s="24">
        <f t="shared" si="7"/>
        <v>-0.1320488590979933</v>
      </c>
      <c r="H85" s="21">
        <f t="shared" si="8"/>
        <v>-5.6850454679898958E-2</v>
      </c>
      <c r="I85" s="17"/>
      <c r="J85" s="17">
        <v>0.17</v>
      </c>
    </row>
    <row r="86" spans="1:10" x14ac:dyDescent="0.35">
      <c r="A86" s="16">
        <v>44570</v>
      </c>
      <c r="B86" s="17">
        <v>136.88</v>
      </c>
      <c r="C86" s="18">
        <v>4662.8500000000004</v>
      </c>
      <c r="D86" s="19">
        <f t="shared" si="5"/>
        <v>3.6969696969696875E-2</v>
      </c>
      <c r="E86" s="19">
        <f t="shared" si="5"/>
        <v>-3.0297069501520335E-3</v>
      </c>
      <c r="F86" s="36">
        <f t="shared" si="6"/>
        <v>2.6875000000000003E-5</v>
      </c>
      <c r="G86" s="24">
        <f t="shared" si="7"/>
        <v>3.6942821969696872E-2</v>
      </c>
      <c r="H86" s="21">
        <f t="shared" si="8"/>
        <v>-3.0565819501520335E-3</v>
      </c>
      <c r="I86" s="17"/>
      <c r="J86" s="17">
        <v>0.129</v>
      </c>
    </row>
    <row r="87" spans="1:10" x14ac:dyDescent="0.35">
      <c r="A87" s="16">
        <v>44563</v>
      </c>
      <c r="B87" s="17">
        <v>132</v>
      </c>
      <c r="C87" s="18">
        <v>4677.0200000000004</v>
      </c>
      <c r="D87" s="19">
        <f t="shared" si="5"/>
        <v>-8.2696316886726962E-2</v>
      </c>
      <c r="E87" s="19">
        <f t="shared" si="5"/>
        <v>-1.8706805030443641E-2</v>
      </c>
      <c r="F87" s="36">
        <f t="shared" si="6"/>
        <v>2.0000000000000002E-5</v>
      </c>
      <c r="G87" s="24">
        <f t="shared" si="7"/>
        <v>-8.2716316886726968E-2</v>
      </c>
      <c r="H87" s="21">
        <f t="shared" si="8"/>
        <v>-1.872680503044364E-2</v>
      </c>
      <c r="I87" s="17"/>
      <c r="J87" s="17">
        <v>9.6000000000000002E-2</v>
      </c>
    </row>
    <row r="88" spans="1:10" x14ac:dyDescent="0.35">
      <c r="A88" s="16">
        <v>44556</v>
      </c>
      <c r="B88" s="17">
        <v>143.9</v>
      </c>
      <c r="C88" s="18">
        <v>4766.18</v>
      </c>
      <c r="D88" s="19">
        <f t="shared" si="5"/>
        <v>-1.5327767893800304E-2</v>
      </c>
      <c r="E88" s="19">
        <f t="shared" si="5"/>
        <v>8.5488533109878695E-3</v>
      </c>
      <c r="F88" s="36">
        <f t="shared" si="6"/>
        <v>1.1041666666666666E-5</v>
      </c>
      <c r="G88" s="24">
        <f t="shared" si="7"/>
        <v>-1.533880956046697E-2</v>
      </c>
      <c r="H88" s="21">
        <f t="shared" si="8"/>
        <v>8.5378116443212033E-3</v>
      </c>
      <c r="I88" s="17"/>
      <c r="J88" s="17">
        <v>5.2999999999999999E-2</v>
      </c>
    </row>
    <row r="89" spans="1:10" x14ac:dyDescent="0.35">
      <c r="A89" s="16">
        <v>44549</v>
      </c>
      <c r="B89" s="17">
        <v>146.13999999999999</v>
      </c>
      <c r="C89" s="18">
        <v>4725.78</v>
      </c>
      <c r="D89" s="19">
        <f t="shared" si="5"/>
        <v>6.0907441016333941E-2</v>
      </c>
      <c r="E89" s="19">
        <f t="shared" si="5"/>
        <v>2.2754423629626874E-2</v>
      </c>
      <c r="F89" s="36">
        <f t="shared" si="6"/>
        <v>1.4791666666666664E-5</v>
      </c>
      <c r="G89" s="24">
        <f t="shared" si="7"/>
        <v>6.0892649349667274E-2</v>
      </c>
      <c r="H89" s="21">
        <f t="shared" si="8"/>
        <v>2.2739631962960208E-2</v>
      </c>
      <c r="I89" s="17"/>
      <c r="J89" s="17">
        <v>7.0999999999999994E-2</v>
      </c>
    </row>
    <row r="90" spans="1:10" x14ac:dyDescent="0.35">
      <c r="A90" s="16">
        <v>44542</v>
      </c>
      <c r="B90" s="17">
        <v>137.75</v>
      </c>
      <c r="C90" s="18">
        <v>4620.6400000000003</v>
      </c>
      <c r="D90" s="19">
        <f t="shared" si="5"/>
        <v>-5.7740887766150051E-3</v>
      </c>
      <c r="E90" s="19">
        <f t="shared" si="5"/>
        <v>-1.9392956736176914E-2</v>
      </c>
      <c r="F90" s="36">
        <f t="shared" si="6"/>
        <v>1.0624999999999999E-5</v>
      </c>
      <c r="G90" s="24">
        <f t="shared" si="7"/>
        <v>-5.7847137766150053E-3</v>
      </c>
      <c r="H90" s="21">
        <f t="shared" si="8"/>
        <v>-1.9403581736176914E-2</v>
      </c>
      <c r="I90" s="17"/>
      <c r="J90" s="17">
        <v>5.0999999999999997E-2</v>
      </c>
    </row>
    <row r="91" spans="1:10" x14ac:dyDescent="0.35">
      <c r="A91" s="16">
        <v>44535</v>
      </c>
      <c r="B91" s="17">
        <v>138.55000000000001</v>
      </c>
      <c r="C91" s="18">
        <v>4712.0200000000004</v>
      </c>
      <c r="D91" s="19">
        <f t="shared" si="5"/>
        <v>-3.7914033747656228E-2</v>
      </c>
      <c r="E91" s="19">
        <f t="shared" si="5"/>
        <v>3.8248909865305825E-2</v>
      </c>
      <c r="F91" s="36">
        <f t="shared" si="6"/>
        <v>1.3125000000000001E-5</v>
      </c>
      <c r="G91" s="24">
        <f t="shared" si="7"/>
        <v>-3.7927158747656231E-2</v>
      </c>
      <c r="H91" s="21">
        <f t="shared" si="8"/>
        <v>3.8235784865305822E-2</v>
      </c>
      <c r="I91" s="17"/>
      <c r="J91" s="17">
        <v>6.3E-2</v>
      </c>
    </row>
    <row r="92" spans="1:10" x14ac:dyDescent="0.35">
      <c r="A92" s="16">
        <v>44528</v>
      </c>
      <c r="B92" s="17">
        <v>144.01</v>
      </c>
      <c r="C92" s="18">
        <v>4538.43</v>
      </c>
      <c r="D92" s="19">
        <f t="shared" si="5"/>
        <v>-6.9762935210903709E-2</v>
      </c>
      <c r="E92" s="19">
        <f t="shared" si="5"/>
        <v>-1.2229520613238898E-2</v>
      </c>
      <c r="F92" s="36">
        <f t="shared" si="6"/>
        <v>1.1041666666666666E-5</v>
      </c>
      <c r="G92" s="24">
        <f t="shared" si="7"/>
        <v>-6.9773976877570379E-2</v>
      </c>
      <c r="H92" s="21">
        <f t="shared" si="8"/>
        <v>-1.2240562279905564E-2</v>
      </c>
      <c r="I92" s="17"/>
      <c r="J92" s="17">
        <v>5.2999999999999999E-2</v>
      </c>
    </row>
    <row r="93" spans="1:10" x14ac:dyDescent="0.35">
      <c r="A93" s="16">
        <v>44521</v>
      </c>
      <c r="B93" s="17">
        <v>154.81</v>
      </c>
      <c r="C93" s="18">
        <v>4594.62</v>
      </c>
      <c r="D93" s="19">
        <f t="shared" si="5"/>
        <v>-3.8607554211440576E-3</v>
      </c>
      <c r="E93" s="19">
        <f t="shared" si="5"/>
        <v>-2.1996781581792968E-2</v>
      </c>
      <c r="F93" s="36">
        <f t="shared" si="6"/>
        <v>1.1041666666666666E-5</v>
      </c>
      <c r="G93" s="24">
        <f t="shared" si="7"/>
        <v>-3.8717970878107241E-3</v>
      </c>
      <c r="H93" s="21">
        <f t="shared" si="8"/>
        <v>-2.2007823248459634E-2</v>
      </c>
      <c r="I93" s="17"/>
      <c r="J93" s="17">
        <v>5.2999999999999999E-2</v>
      </c>
    </row>
    <row r="94" spans="1:10" x14ac:dyDescent="0.35">
      <c r="A94" s="16">
        <v>44514</v>
      </c>
      <c r="B94" s="17">
        <v>155.41</v>
      </c>
      <c r="C94" s="18">
        <v>4697.96</v>
      </c>
      <c r="D94" s="19">
        <f t="shared" si="5"/>
        <v>5.0848603691933336E-2</v>
      </c>
      <c r="E94" s="19">
        <f t="shared" si="5"/>
        <v>3.2266675208472151E-3</v>
      </c>
      <c r="F94" s="36">
        <f t="shared" si="6"/>
        <v>1.0624999999999999E-5</v>
      </c>
      <c r="G94" s="24">
        <f t="shared" si="7"/>
        <v>5.0837978691933336E-2</v>
      </c>
      <c r="H94" s="21">
        <f t="shared" si="8"/>
        <v>3.2160425208472153E-3</v>
      </c>
      <c r="I94" s="17"/>
      <c r="J94" s="17">
        <v>5.0999999999999997E-2</v>
      </c>
    </row>
    <row r="95" spans="1:10" x14ac:dyDescent="0.35">
      <c r="A95" s="16">
        <v>44507</v>
      </c>
      <c r="B95" s="17">
        <v>147.88999999999999</v>
      </c>
      <c r="C95" s="18">
        <v>4682.8500000000004</v>
      </c>
      <c r="D95" s="19">
        <f t="shared" si="5"/>
        <v>8.4714683878538866E-2</v>
      </c>
      <c r="E95" s="19">
        <f t="shared" si="5"/>
        <v>-3.1250465670255023E-3</v>
      </c>
      <c r="F95" s="36">
        <f t="shared" si="6"/>
        <v>1.1041666666666666E-5</v>
      </c>
      <c r="G95" s="24">
        <f t="shared" si="7"/>
        <v>8.4703642211872196E-2</v>
      </c>
      <c r="H95" s="21">
        <f t="shared" si="8"/>
        <v>-3.1360882336921689E-3</v>
      </c>
      <c r="I95" s="17"/>
      <c r="J95" s="17">
        <v>5.2999999999999999E-2</v>
      </c>
    </row>
    <row r="96" spans="1:10" x14ac:dyDescent="0.35">
      <c r="A96" s="16">
        <v>44500</v>
      </c>
      <c r="B96" s="17">
        <v>136.34</v>
      </c>
      <c r="C96" s="18">
        <v>4697.53</v>
      </c>
      <c r="D96" s="19">
        <f t="shared" si="5"/>
        <v>0.13399317973883385</v>
      </c>
      <c r="E96" s="19">
        <f t="shared" si="5"/>
        <v>2.0009206623557541E-2</v>
      </c>
      <c r="F96" s="36">
        <f t="shared" si="6"/>
        <v>9.5833333333333336E-6</v>
      </c>
      <c r="G96" s="24">
        <f t="shared" si="7"/>
        <v>0.1339835964055005</v>
      </c>
      <c r="H96" s="21">
        <f t="shared" si="8"/>
        <v>1.9999623290224207E-2</v>
      </c>
      <c r="I96" s="17"/>
      <c r="J96" s="17">
        <v>4.5999999999999999E-2</v>
      </c>
    </row>
    <row r="97" spans="1:10" x14ac:dyDescent="0.35">
      <c r="A97" s="16">
        <v>44493</v>
      </c>
      <c r="B97" s="17">
        <v>120.23</v>
      </c>
      <c r="C97" s="18">
        <v>4605.38</v>
      </c>
      <c r="D97" s="19">
        <f t="shared" si="5"/>
        <v>3.4217993657152945E-3</v>
      </c>
      <c r="E97" s="19">
        <f t="shared" si="5"/>
        <v>1.3307223481264785E-2</v>
      </c>
      <c r="F97" s="36">
        <f t="shared" si="6"/>
        <v>1.2083333333333333E-5</v>
      </c>
      <c r="G97" s="24">
        <f t="shared" si="7"/>
        <v>3.4097160323819614E-3</v>
      </c>
      <c r="H97" s="21">
        <f t="shared" si="8"/>
        <v>1.3295140147931452E-2</v>
      </c>
      <c r="I97" s="17"/>
      <c r="J97" s="17">
        <v>5.8000000000000003E-2</v>
      </c>
    </row>
    <row r="98" spans="1:10" x14ac:dyDescent="0.35">
      <c r="A98" s="16">
        <v>44486</v>
      </c>
      <c r="B98" s="17">
        <v>119.82</v>
      </c>
      <c r="C98" s="18">
        <v>4544.8999999999996</v>
      </c>
      <c r="D98" s="19">
        <f t="shared" si="5"/>
        <v>6.8676418123439165E-2</v>
      </c>
      <c r="E98" s="19">
        <f t="shared" si="5"/>
        <v>1.6444624354504223E-2</v>
      </c>
      <c r="F98" s="36">
        <f t="shared" si="6"/>
        <v>1.2708333333333333E-5</v>
      </c>
      <c r="G98" s="24">
        <f t="shared" si="7"/>
        <v>6.8663709790105831E-2</v>
      </c>
      <c r="H98" s="21">
        <f t="shared" si="8"/>
        <v>1.6431916021170889E-2</v>
      </c>
      <c r="I98" s="17"/>
      <c r="J98" s="17">
        <v>6.0999999999999999E-2</v>
      </c>
    </row>
    <row r="99" spans="1:10" x14ac:dyDescent="0.35">
      <c r="A99" s="16">
        <v>44479</v>
      </c>
      <c r="B99" s="17">
        <v>112.12</v>
      </c>
      <c r="C99" s="18">
        <v>4471.37</v>
      </c>
      <c r="D99" s="19">
        <f t="shared" si="5"/>
        <v>6.7199695412145433E-2</v>
      </c>
      <c r="E99" s="19">
        <f t="shared" si="5"/>
        <v>1.8219868104641934E-2</v>
      </c>
      <c r="F99" s="36">
        <f t="shared" si="6"/>
        <v>1.0000000000000001E-5</v>
      </c>
      <c r="G99" s="24">
        <f t="shared" si="7"/>
        <v>6.7189695412145437E-2</v>
      </c>
      <c r="H99" s="21">
        <f t="shared" si="8"/>
        <v>1.8209868104641935E-2</v>
      </c>
      <c r="I99" s="17"/>
      <c r="J99" s="17">
        <v>4.8000000000000001E-2</v>
      </c>
    </row>
    <row r="100" spans="1:10" x14ac:dyDescent="0.35">
      <c r="A100" s="16">
        <v>44472</v>
      </c>
      <c r="B100" s="17">
        <v>105.06</v>
      </c>
      <c r="C100" s="18">
        <v>4391.3599999999997</v>
      </c>
      <c r="D100" s="19">
        <f t="shared" si="5"/>
        <v>2.5475841874084804E-2</v>
      </c>
      <c r="E100" s="19">
        <f t="shared" si="5"/>
        <v>7.8745940487254806E-3</v>
      </c>
      <c r="F100" s="36">
        <f t="shared" si="6"/>
        <v>1.0624999999999999E-5</v>
      </c>
      <c r="G100" s="24">
        <f t="shared" si="7"/>
        <v>2.5465216874084803E-2</v>
      </c>
      <c r="H100" s="21">
        <f t="shared" si="8"/>
        <v>7.8639690487254804E-3</v>
      </c>
      <c r="I100" s="17"/>
      <c r="J100" s="17">
        <v>5.0999999999999997E-2</v>
      </c>
    </row>
    <row r="101" spans="1:10" x14ac:dyDescent="0.35">
      <c r="A101" s="16">
        <v>44465</v>
      </c>
      <c r="B101" s="17">
        <v>102.45</v>
      </c>
      <c r="C101" s="18">
        <v>4357.05</v>
      </c>
      <c r="D101" s="19">
        <f t="shared" si="5"/>
        <v>-3.1663516068052844E-2</v>
      </c>
      <c r="E101" s="19">
        <f t="shared" si="5"/>
        <v>-2.2091895822672125E-2</v>
      </c>
      <c r="F101" s="36">
        <f t="shared" si="6"/>
        <v>7.9166666666666665E-6</v>
      </c>
      <c r="G101" s="24">
        <f t="shared" si="7"/>
        <v>-3.1671432734719514E-2</v>
      </c>
      <c r="H101" s="21">
        <f t="shared" si="8"/>
        <v>-2.2099812489338792E-2</v>
      </c>
      <c r="I101" s="17"/>
      <c r="J101" s="17">
        <v>3.7999999999999999E-2</v>
      </c>
    </row>
    <row r="102" spans="1:10" x14ac:dyDescent="0.35">
      <c r="A102" s="16">
        <v>44458</v>
      </c>
      <c r="B102" s="17">
        <v>105.8</v>
      </c>
      <c r="C102" s="18">
        <v>4455.4799999999996</v>
      </c>
      <c r="D102" s="19">
        <f t="shared" si="5"/>
        <v>1.8482864844050928E-2</v>
      </c>
      <c r="E102" s="19">
        <f t="shared" si="5"/>
        <v>5.0733252274424157E-3</v>
      </c>
      <c r="F102" s="36">
        <f t="shared" si="6"/>
        <v>7.2916666666666674E-6</v>
      </c>
      <c r="G102" s="24">
        <f t="shared" si="7"/>
        <v>1.8475573177384262E-2</v>
      </c>
      <c r="H102" s="21">
        <f t="shared" si="8"/>
        <v>5.0660335607757489E-3</v>
      </c>
      <c r="I102" s="17"/>
      <c r="J102" s="17">
        <v>3.5000000000000003E-2</v>
      </c>
    </row>
    <row r="103" spans="1:10" x14ac:dyDescent="0.35">
      <c r="A103" s="16">
        <v>44451</v>
      </c>
      <c r="B103" s="17">
        <v>103.88</v>
      </c>
      <c r="C103" s="18">
        <v>4432.99</v>
      </c>
      <c r="D103" s="19">
        <f t="shared" si="5"/>
        <v>-1.2547528517110385E-2</v>
      </c>
      <c r="E103" s="19">
        <f t="shared" si="5"/>
        <v>-5.7394955344527432E-3</v>
      </c>
      <c r="F103" s="36">
        <f t="shared" si="6"/>
        <v>7.9166666666666665E-6</v>
      </c>
      <c r="G103" s="24">
        <f t="shared" si="7"/>
        <v>-1.2555445183777051E-2</v>
      </c>
      <c r="H103" s="21">
        <f t="shared" si="8"/>
        <v>-5.7474122011194097E-3</v>
      </c>
      <c r="I103" s="17"/>
      <c r="J103" s="17">
        <v>3.7999999999999999E-2</v>
      </c>
    </row>
    <row r="104" spans="1:10" x14ac:dyDescent="0.35">
      <c r="A104" s="16">
        <v>44444</v>
      </c>
      <c r="B104" s="17">
        <v>105.2</v>
      </c>
      <c r="C104" s="18">
        <v>4458.58</v>
      </c>
      <c r="D104" s="19">
        <f t="shared" si="5"/>
        <v>-4.2940320232896623E-2</v>
      </c>
      <c r="E104" s="19">
        <f t="shared" si="5"/>
        <v>-1.6944369111638879E-2</v>
      </c>
      <c r="F104" s="36">
        <f t="shared" si="6"/>
        <v>1.0000000000000001E-5</v>
      </c>
      <c r="G104" s="24">
        <f t="shared" si="7"/>
        <v>-4.2950320232896626E-2</v>
      </c>
      <c r="H104" s="21">
        <f t="shared" si="8"/>
        <v>-1.6954369111638879E-2</v>
      </c>
      <c r="I104" s="17"/>
      <c r="J104" s="17">
        <v>4.8000000000000001E-2</v>
      </c>
    </row>
    <row r="105" spans="1:10" x14ac:dyDescent="0.35">
      <c r="A105" s="16">
        <v>44437</v>
      </c>
      <c r="B105" s="17">
        <v>109.92</v>
      </c>
      <c r="C105" s="18">
        <v>4535.43</v>
      </c>
      <c r="D105" s="19">
        <f t="shared" si="5"/>
        <v>-1.3285457809694812E-2</v>
      </c>
      <c r="E105" s="19">
        <f t="shared" si="5"/>
        <v>5.7790777869193288E-3</v>
      </c>
      <c r="F105" s="36">
        <f t="shared" si="6"/>
        <v>9.5833333333333336E-6</v>
      </c>
      <c r="G105" s="24">
        <f t="shared" si="7"/>
        <v>-1.3295041143028145E-2</v>
      </c>
      <c r="H105" s="21">
        <f t="shared" si="8"/>
        <v>5.7694944535859952E-3</v>
      </c>
      <c r="I105" s="17"/>
      <c r="J105" s="17">
        <v>4.5999999999999999E-2</v>
      </c>
    </row>
    <row r="106" spans="1:10" x14ac:dyDescent="0.35">
      <c r="A106" s="16">
        <v>44430</v>
      </c>
      <c r="B106" s="17">
        <v>111.4</v>
      </c>
      <c r="C106" s="18">
        <v>4509.37</v>
      </c>
      <c r="D106" s="19">
        <f t="shared" si="5"/>
        <v>6.4500716674629643E-2</v>
      </c>
      <c r="E106" s="19">
        <f t="shared" si="5"/>
        <v>1.5242014827756112E-2</v>
      </c>
      <c r="F106" s="36">
        <f t="shared" si="6"/>
        <v>1.1041666666666666E-5</v>
      </c>
      <c r="G106" s="24">
        <f t="shared" si="7"/>
        <v>6.4489675007962974E-2</v>
      </c>
      <c r="H106" s="21">
        <f t="shared" si="8"/>
        <v>1.5230973161089446E-2</v>
      </c>
      <c r="I106" s="17"/>
      <c r="J106" s="17">
        <v>5.2999999999999999E-2</v>
      </c>
    </row>
    <row r="107" spans="1:10" x14ac:dyDescent="0.35">
      <c r="A107" s="16">
        <v>44423</v>
      </c>
      <c r="B107" s="17">
        <v>104.65</v>
      </c>
      <c r="C107" s="18">
        <v>4441.67</v>
      </c>
      <c r="D107" s="19">
        <f t="shared" si="5"/>
        <v>-5.3369516056083199E-2</v>
      </c>
      <c r="E107" s="19">
        <f t="shared" si="5"/>
        <v>-5.8930170098477896E-3</v>
      </c>
      <c r="F107" s="36">
        <f t="shared" si="6"/>
        <v>1.1041666666666666E-5</v>
      </c>
      <c r="G107" s="24">
        <f t="shared" si="7"/>
        <v>-5.3380557722749869E-2</v>
      </c>
      <c r="H107" s="21">
        <f t="shared" si="8"/>
        <v>-5.9040586765144567E-3</v>
      </c>
      <c r="I107" s="17"/>
      <c r="J107" s="17">
        <v>5.2999999999999999E-2</v>
      </c>
    </row>
    <row r="108" spans="1:10" x14ac:dyDescent="0.35">
      <c r="A108" s="16">
        <v>44416</v>
      </c>
      <c r="B108" s="17">
        <v>110.55</v>
      </c>
      <c r="C108" s="18">
        <v>4468</v>
      </c>
      <c r="D108" s="19">
        <f t="shared" si="5"/>
        <v>3.9960039960040827E-3</v>
      </c>
      <c r="E108" s="19">
        <f t="shared" si="5"/>
        <v>7.0956515467077708E-3</v>
      </c>
      <c r="F108" s="36">
        <f t="shared" si="6"/>
        <v>1.1041666666666666E-5</v>
      </c>
      <c r="G108" s="24">
        <f t="shared" si="7"/>
        <v>3.9849623293374157E-3</v>
      </c>
      <c r="H108" s="21">
        <f t="shared" si="8"/>
        <v>7.0846098800411038E-3</v>
      </c>
      <c r="I108" s="17"/>
      <c r="J108" s="17">
        <v>5.2999999999999999E-2</v>
      </c>
    </row>
    <row r="109" spans="1:10" x14ac:dyDescent="0.35">
      <c r="A109" s="16">
        <v>44409</v>
      </c>
      <c r="B109" s="17">
        <v>110.11</v>
      </c>
      <c r="C109" s="18">
        <v>4436.5200000000004</v>
      </c>
      <c r="D109" s="19">
        <f t="shared" si="5"/>
        <v>3.6914963744232088E-2</v>
      </c>
      <c r="E109" s="19">
        <f t="shared" si="5"/>
        <v>9.3873855016541885E-3</v>
      </c>
      <c r="F109" s="36">
        <f t="shared" si="6"/>
        <v>1.0624999999999999E-5</v>
      </c>
      <c r="G109" s="24">
        <f t="shared" si="7"/>
        <v>3.6904338744232087E-2</v>
      </c>
      <c r="H109" s="21">
        <f t="shared" si="8"/>
        <v>9.3767605016541883E-3</v>
      </c>
      <c r="I109" s="17"/>
      <c r="J109" s="17">
        <v>5.0999999999999997E-2</v>
      </c>
    </row>
    <row r="110" spans="1:10" x14ac:dyDescent="0.35">
      <c r="A110" s="16">
        <v>44402</v>
      </c>
      <c r="B110" s="17">
        <v>106.19</v>
      </c>
      <c r="C110" s="18">
        <v>4395.26</v>
      </c>
      <c r="D110" s="19">
        <f t="shared" si="5"/>
        <v>0.15236028214867048</v>
      </c>
      <c r="E110" s="19">
        <f t="shared" si="5"/>
        <v>-3.7490366743733183E-3</v>
      </c>
      <c r="F110" s="36">
        <f t="shared" si="6"/>
        <v>9.5833333333333336E-6</v>
      </c>
      <c r="G110" s="24">
        <f t="shared" si="7"/>
        <v>0.15235069881533714</v>
      </c>
      <c r="H110" s="21">
        <f t="shared" si="8"/>
        <v>-3.7586200077066516E-3</v>
      </c>
      <c r="I110" s="17"/>
      <c r="J110" s="17">
        <v>4.5999999999999999E-2</v>
      </c>
    </row>
    <row r="111" spans="1:10" x14ac:dyDescent="0.35">
      <c r="A111" s="16">
        <v>44395</v>
      </c>
      <c r="B111" s="17">
        <v>92.15</v>
      </c>
      <c r="C111" s="18">
        <v>4411.8</v>
      </c>
      <c r="D111" s="19">
        <f t="shared" si="5"/>
        <v>7.2883921294679244E-2</v>
      </c>
      <c r="E111" s="19">
        <f t="shared" si="5"/>
        <v>1.9560173416282245E-2</v>
      </c>
      <c r="F111" s="36">
        <f t="shared" si="6"/>
        <v>1.0624999999999999E-5</v>
      </c>
      <c r="G111" s="24">
        <f t="shared" si="7"/>
        <v>7.2873296294679243E-2</v>
      </c>
      <c r="H111" s="21">
        <f t="shared" si="8"/>
        <v>1.9549548416282245E-2</v>
      </c>
      <c r="I111" s="17"/>
      <c r="J111" s="17">
        <v>5.0999999999999997E-2</v>
      </c>
    </row>
    <row r="112" spans="1:10" x14ac:dyDescent="0.35">
      <c r="A112" s="16">
        <v>44388</v>
      </c>
      <c r="B112" s="17">
        <v>85.89</v>
      </c>
      <c r="C112" s="18">
        <v>4327.16</v>
      </c>
      <c r="D112" s="19">
        <f t="shared" si="5"/>
        <v>-5.5115511551155127E-2</v>
      </c>
      <c r="E112" s="19">
        <f t="shared" si="5"/>
        <v>-9.7012278152213138E-3</v>
      </c>
      <c r="F112" s="36">
        <f t="shared" si="6"/>
        <v>9.5833333333333336E-6</v>
      </c>
      <c r="G112" s="24">
        <f t="shared" si="7"/>
        <v>-5.5125094884488461E-2</v>
      </c>
      <c r="H112" s="21">
        <f t="shared" si="8"/>
        <v>-9.7108111485546475E-3</v>
      </c>
      <c r="I112" s="17"/>
      <c r="J112" s="17">
        <v>4.5999999999999999E-2</v>
      </c>
    </row>
    <row r="113" spans="1:10" x14ac:dyDescent="0.35">
      <c r="A113" s="16">
        <v>44381</v>
      </c>
      <c r="B113" s="17">
        <v>90.9</v>
      </c>
      <c r="C113" s="18">
        <v>4369.55</v>
      </c>
      <c r="D113" s="19">
        <f t="shared" si="5"/>
        <v>-4.0126715945089764E-2</v>
      </c>
      <c r="E113" s="19">
        <f t="shared" si="5"/>
        <v>3.954194755005469E-3</v>
      </c>
      <c r="F113" s="36">
        <f t="shared" si="6"/>
        <v>1.1041666666666666E-5</v>
      </c>
      <c r="G113" s="24">
        <f t="shared" si="7"/>
        <v>-4.0137757611756433E-2</v>
      </c>
      <c r="H113" s="21">
        <f t="shared" si="8"/>
        <v>3.943153088338802E-3</v>
      </c>
      <c r="I113" s="17"/>
      <c r="J113" s="17">
        <v>5.2999999999999999E-2</v>
      </c>
    </row>
    <row r="114" spans="1:10" x14ac:dyDescent="0.35">
      <c r="A114" s="16">
        <v>44374</v>
      </c>
      <c r="B114" s="17">
        <v>94.7</v>
      </c>
      <c r="C114" s="18">
        <v>4352.34</v>
      </c>
      <c r="D114" s="19">
        <f t="shared" si="5"/>
        <v>0.10604998832048573</v>
      </c>
      <c r="E114" s="19">
        <f t="shared" si="5"/>
        <v>1.6735580629336333E-2</v>
      </c>
      <c r="F114" s="36">
        <f t="shared" si="6"/>
        <v>1.0624999999999999E-5</v>
      </c>
      <c r="G114" s="24">
        <f t="shared" si="7"/>
        <v>0.10603936332048573</v>
      </c>
      <c r="H114" s="21">
        <f t="shared" si="8"/>
        <v>1.6724955629336333E-2</v>
      </c>
      <c r="I114" s="17"/>
      <c r="J114" s="17">
        <v>5.0999999999999997E-2</v>
      </c>
    </row>
    <row r="115" spans="1:10" x14ac:dyDescent="0.35">
      <c r="A115" s="16">
        <v>44367</v>
      </c>
      <c r="B115" s="17">
        <v>85.62</v>
      </c>
      <c r="C115" s="18">
        <v>4280.7</v>
      </c>
      <c r="D115" s="19">
        <f t="shared" si="5"/>
        <v>1.1458948611931419E-2</v>
      </c>
      <c r="E115" s="19">
        <f t="shared" si="5"/>
        <v>2.7421425914147646E-2</v>
      </c>
      <c r="F115" s="36">
        <f t="shared" si="6"/>
        <v>1.1041666666666666E-5</v>
      </c>
      <c r="G115" s="24">
        <f t="shared" si="7"/>
        <v>1.1447906945264753E-2</v>
      </c>
      <c r="H115" s="21">
        <f t="shared" si="8"/>
        <v>2.741038424748098E-2</v>
      </c>
      <c r="I115" s="17"/>
      <c r="J115" s="17">
        <v>5.2999999999999999E-2</v>
      </c>
    </row>
    <row r="116" spans="1:10" x14ac:dyDescent="0.35">
      <c r="A116" s="16">
        <v>44360</v>
      </c>
      <c r="B116" s="17">
        <v>84.65</v>
      </c>
      <c r="C116" s="18">
        <v>4166.45</v>
      </c>
      <c r="D116" s="19">
        <f t="shared" si="5"/>
        <v>4.1077358258516883E-2</v>
      </c>
      <c r="E116" s="19">
        <f t="shared" si="5"/>
        <v>-1.9067956227751259E-2</v>
      </c>
      <c r="F116" s="36">
        <f t="shared" si="6"/>
        <v>8.5416666666666665E-6</v>
      </c>
      <c r="G116" s="24">
        <f t="shared" si="7"/>
        <v>4.1068816591850216E-2</v>
      </c>
      <c r="H116" s="21">
        <f t="shared" si="8"/>
        <v>-1.9076497894417926E-2</v>
      </c>
      <c r="I116" s="17"/>
      <c r="J116" s="17">
        <v>4.1000000000000002E-2</v>
      </c>
    </row>
    <row r="117" spans="1:10" x14ac:dyDescent="0.35">
      <c r="A117" s="16">
        <v>44353</v>
      </c>
      <c r="B117" s="17">
        <v>81.31</v>
      </c>
      <c r="C117" s="18">
        <v>4247.4399999999996</v>
      </c>
      <c r="D117" s="19">
        <f t="shared" si="5"/>
        <v>-3.309634714390719E-3</v>
      </c>
      <c r="E117" s="19">
        <f t="shared" si="5"/>
        <v>4.1490440649754046E-3</v>
      </c>
      <c r="F117" s="36">
        <f t="shared" si="6"/>
        <v>5.833333333333334E-6</v>
      </c>
      <c r="G117" s="24">
        <f t="shared" si="7"/>
        <v>-3.3154680477240524E-3</v>
      </c>
      <c r="H117" s="21">
        <f t="shared" si="8"/>
        <v>4.1432107316420712E-3</v>
      </c>
      <c r="I117" s="17"/>
      <c r="J117" s="17">
        <v>2.8000000000000001E-2</v>
      </c>
    </row>
    <row r="118" spans="1:10" x14ac:dyDescent="0.35">
      <c r="A118" s="16">
        <v>44346</v>
      </c>
      <c r="B118" s="17">
        <v>81.58</v>
      </c>
      <c r="C118" s="18">
        <v>4229.8900000000003</v>
      </c>
      <c r="D118" s="19">
        <f t="shared" si="5"/>
        <v>1.8731268731268624E-2</v>
      </c>
      <c r="E118" s="19">
        <f t="shared" si="5"/>
        <v>6.1320945455758391E-3</v>
      </c>
      <c r="F118" s="36">
        <f t="shared" si="6"/>
        <v>4.1666666666666669E-6</v>
      </c>
      <c r="G118" s="24">
        <f t="shared" si="7"/>
        <v>1.8727102064601958E-2</v>
      </c>
      <c r="H118" s="21">
        <f t="shared" si="8"/>
        <v>6.127927878909172E-3</v>
      </c>
      <c r="I118" s="17"/>
      <c r="J118" s="17">
        <v>0.02</v>
      </c>
    </row>
    <row r="119" spans="1:10" x14ac:dyDescent="0.35">
      <c r="A119" s="16">
        <v>44339</v>
      </c>
      <c r="B119" s="17">
        <v>80.08</v>
      </c>
      <c r="C119" s="18">
        <v>4204.1099999999997</v>
      </c>
      <c r="D119" s="19">
        <f t="shared" si="5"/>
        <v>3.7708954256835403E-2</v>
      </c>
      <c r="E119" s="19">
        <f t="shared" si="5"/>
        <v>1.1610111986448013E-2</v>
      </c>
      <c r="F119" s="36">
        <f t="shared" si="6"/>
        <v>2.708333333333333E-6</v>
      </c>
      <c r="G119" s="24">
        <f t="shared" si="7"/>
        <v>3.7706245923502073E-2</v>
      </c>
      <c r="H119" s="21">
        <f t="shared" si="8"/>
        <v>1.1607403653114679E-2</v>
      </c>
      <c r="I119" s="17"/>
      <c r="J119" s="17">
        <v>1.2999999999999999E-2</v>
      </c>
    </row>
    <row r="120" spans="1:10" x14ac:dyDescent="0.35">
      <c r="A120" s="16">
        <v>44332</v>
      </c>
      <c r="B120" s="17">
        <v>77.17</v>
      </c>
      <c r="C120" s="18">
        <v>4155.8599999999997</v>
      </c>
      <c r="D120" s="19">
        <f t="shared" si="5"/>
        <v>3.4589087008982444E-2</v>
      </c>
      <c r="E120" s="19">
        <f t="shared" si="5"/>
        <v>-4.3101692681818404E-3</v>
      </c>
      <c r="F120" s="36">
        <f t="shared" si="6"/>
        <v>1.0416666666666667E-6</v>
      </c>
      <c r="G120" s="24">
        <f t="shared" si="7"/>
        <v>3.4588045342315778E-2</v>
      </c>
      <c r="H120" s="21">
        <f t="shared" si="8"/>
        <v>-4.311210934848507E-3</v>
      </c>
      <c r="I120" s="17"/>
      <c r="J120" s="17">
        <v>5.0000000000000001E-3</v>
      </c>
    </row>
    <row r="121" spans="1:10" x14ac:dyDescent="0.35">
      <c r="A121" s="16">
        <v>44325</v>
      </c>
      <c r="B121" s="17">
        <v>74.59</v>
      </c>
      <c r="C121" s="18">
        <v>4173.8500000000004</v>
      </c>
      <c r="D121" s="19">
        <f t="shared" si="5"/>
        <v>-5.3546504250729599E-2</v>
      </c>
      <c r="E121" s="19">
        <f t="shared" si="5"/>
        <v>-1.388035722723624E-2</v>
      </c>
      <c r="F121" s="36">
        <f t="shared" si="6"/>
        <v>2.0833333333333334E-6</v>
      </c>
      <c r="G121" s="24">
        <f t="shared" si="7"/>
        <v>-5.3548587584062932E-2</v>
      </c>
      <c r="H121" s="21">
        <f t="shared" si="8"/>
        <v>-1.3882440560569573E-2</v>
      </c>
      <c r="I121" s="17"/>
      <c r="J121" s="17">
        <v>0.01</v>
      </c>
    </row>
    <row r="122" spans="1:10" x14ac:dyDescent="0.35">
      <c r="A122" s="16">
        <v>44318</v>
      </c>
      <c r="B122" s="17">
        <v>78.81</v>
      </c>
      <c r="C122" s="18">
        <v>4232.6000000000004</v>
      </c>
      <c r="D122" s="19">
        <f t="shared" si="5"/>
        <v>-3.4427836314628757E-2</v>
      </c>
      <c r="E122" s="19">
        <f t="shared" si="5"/>
        <v>1.2300384820516763E-2</v>
      </c>
      <c r="F122" s="36">
        <f t="shared" si="6"/>
        <v>3.1249999999999997E-6</v>
      </c>
      <c r="G122" s="24">
        <f t="shared" si="7"/>
        <v>-3.4430961314628757E-2</v>
      </c>
      <c r="H122" s="21">
        <f t="shared" si="8"/>
        <v>1.2297259820516764E-2</v>
      </c>
      <c r="I122" s="17"/>
      <c r="J122" s="17">
        <v>1.4999999999999999E-2</v>
      </c>
    </row>
    <row r="123" spans="1:10" x14ac:dyDescent="0.35">
      <c r="A123" s="16">
        <v>44311</v>
      </c>
      <c r="B123" s="17">
        <v>81.62</v>
      </c>
      <c r="C123" s="18">
        <v>4181.17</v>
      </c>
      <c r="D123" s="19">
        <f t="shared" si="5"/>
        <v>-1.3774770420493021E-2</v>
      </c>
      <c r="E123" s="19">
        <f t="shared" si="5"/>
        <v>2.3922472052562149E-4</v>
      </c>
      <c r="F123" s="36">
        <f t="shared" si="6"/>
        <v>2.708333333333333E-6</v>
      </c>
      <c r="G123" s="24">
        <f t="shared" si="7"/>
        <v>-1.3777478753826355E-2</v>
      </c>
      <c r="H123" s="21">
        <f t="shared" si="8"/>
        <v>2.3651638719228817E-4</v>
      </c>
      <c r="I123" s="17"/>
      <c r="J123" s="17">
        <v>1.2999999999999999E-2</v>
      </c>
    </row>
    <row r="124" spans="1:10" x14ac:dyDescent="0.35">
      <c r="A124" s="16">
        <v>44304</v>
      </c>
      <c r="B124" s="17">
        <v>82.76</v>
      </c>
      <c r="C124" s="18">
        <v>4180.17</v>
      </c>
      <c r="D124" s="19">
        <f t="shared" si="5"/>
        <v>7.4254412659768843E-3</v>
      </c>
      <c r="E124" s="19">
        <f t="shared" si="5"/>
        <v>-1.266285506765108E-3</v>
      </c>
      <c r="F124" s="36">
        <f t="shared" si="6"/>
        <v>4.1666666666666669E-6</v>
      </c>
      <c r="G124" s="24">
        <f t="shared" si="7"/>
        <v>7.4212745993102172E-3</v>
      </c>
      <c r="H124" s="21">
        <f t="shared" si="8"/>
        <v>-1.2704521734317746E-3</v>
      </c>
      <c r="I124" s="17"/>
      <c r="J124" s="17">
        <v>0.02</v>
      </c>
    </row>
    <row r="125" spans="1:10" x14ac:dyDescent="0.35">
      <c r="A125" s="16">
        <v>44297</v>
      </c>
      <c r="B125" s="17">
        <v>82.15</v>
      </c>
      <c r="C125" s="18">
        <v>4185.47</v>
      </c>
      <c r="D125" s="19">
        <f t="shared" si="5"/>
        <v>-7.3707104881585161E-3</v>
      </c>
      <c r="E125" s="19">
        <f t="shared" si="5"/>
        <v>1.3725537686494871E-2</v>
      </c>
      <c r="F125" s="36">
        <f t="shared" si="6"/>
        <v>3.7499999999999997E-6</v>
      </c>
      <c r="G125" s="24">
        <f t="shared" si="7"/>
        <v>-7.3744604881585164E-3</v>
      </c>
      <c r="H125" s="21">
        <f t="shared" si="8"/>
        <v>1.3721787686494871E-2</v>
      </c>
      <c r="I125" s="17"/>
      <c r="J125" s="17">
        <v>1.7999999999999999E-2</v>
      </c>
    </row>
    <row r="126" spans="1:10" x14ac:dyDescent="0.35">
      <c r="A126" s="16">
        <v>44290</v>
      </c>
      <c r="B126" s="17">
        <v>82.76</v>
      </c>
      <c r="C126" s="18">
        <v>4128.8</v>
      </c>
      <c r="D126" s="19">
        <f t="shared" si="5"/>
        <v>2.0594401282525654E-2</v>
      </c>
      <c r="E126" s="19">
        <f t="shared" si="5"/>
        <v>2.7097891225338122E-2</v>
      </c>
      <c r="F126" s="36">
        <f t="shared" si="6"/>
        <v>2.708333333333333E-6</v>
      </c>
      <c r="G126" s="24">
        <f t="shared" si="7"/>
        <v>2.059169294919232E-2</v>
      </c>
      <c r="H126" s="21">
        <f t="shared" si="8"/>
        <v>2.7095182892004788E-2</v>
      </c>
      <c r="I126" s="17"/>
      <c r="J126" s="17">
        <v>1.2999999999999999E-2</v>
      </c>
    </row>
    <row r="127" spans="1:10" x14ac:dyDescent="0.35">
      <c r="A127" s="16">
        <v>44283</v>
      </c>
      <c r="B127" s="17">
        <v>81.09</v>
      </c>
      <c r="C127" s="18">
        <v>4019.87</v>
      </c>
      <c r="D127" s="19">
        <f t="shared" si="5"/>
        <v>4.7539077638548033E-2</v>
      </c>
      <c r="E127" s="19">
        <f t="shared" si="5"/>
        <v>1.140509341961593E-2</v>
      </c>
      <c r="F127" s="36">
        <f t="shared" si="6"/>
        <v>4.1666666666666669E-6</v>
      </c>
      <c r="G127" s="24">
        <f t="shared" si="7"/>
        <v>4.7534910971881367E-2</v>
      </c>
      <c r="H127" s="21">
        <f t="shared" si="8"/>
        <v>1.1400926752949264E-2</v>
      </c>
      <c r="I127" s="17"/>
      <c r="J127" s="17">
        <v>0.02</v>
      </c>
    </row>
    <row r="128" spans="1:10" x14ac:dyDescent="0.35">
      <c r="A128" s="16">
        <v>44276</v>
      </c>
      <c r="B128" s="17">
        <v>77.41</v>
      </c>
      <c r="C128" s="18">
        <v>3974.54</v>
      </c>
      <c r="D128" s="19">
        <f t="shared" si="5"/>
        <v>-2.087022514545922E-2</v>
      </c>
      <c r="E128" s="19">
        <f t="shared" si="5"/>
        <v>1.570110653957224E-2</v>
      </c>
      <c r="F128" s="36">
        <f t="shared" si="6"/>
        <v>4.1666666666666669E-6</v>
      </c>
      <c r="G128" s="24">
        <f t="shared" si="7"/>
        <v>-2.0874391812125886E-2</v>
      </c>
      <c r="H128" s="21">
        <f t="shared" si="8"/>
        <v>1.5696939872905574E-2</v>
      </c>
      <c r="I128" s="17"/>
      <c r="J128" s="17">
        <v>0.02</v>
      </c>
    </row>
    <row r="129" spans="1:10" x14ac:dyDescent="0.35">
      <c r="A129" s="16">
        <v>44269</v>
      </c>
      <c r="B129" s="17">
        <v>79.06</v>
      </c>
      <c r="C129" s="18">
        <v>3913.1</v>
      </c>
      <c r="D129" s="19">
        <f t="shared" si="5"/>
        <v>-2.4552745219000527E-2</v>
      </c>
      <c r="E129" s="19">
        <f t="shared" si="5"/>
        <v>-7.6686260885442392E-3</v>
      </c>
      <c r="F129" s="36">
        <f t="shared" si="6"/>
        <v>2.0833333333333334E-6</v>
      </c>
      <c r="G129" s="24">
        <f t="shared" si="7"/>
        <v>-2.455482855233386E-2</v>
      </c>
      <c r="H129" s="21">
        <f t="shared" si="8"/>
        <v>-7.6707094218775723E-3</v>
      </c>
      <c r="I129" s="17"/>
      <c r="J129" s="17">
        <v>0.01</v>
      </c>
    </row>
    <row r="130" spans="1:10" x14ac:dyDescent="0.35">
      <c r="A130" s="16">
        <v>44262</v>
      </c>
      <c r="B130" s="17">
        <v>81.05</v>
      </c>
      <c r="C130" s="18">
        <v>3943.34</v>
      </c>
      <c r="D130" s="19">
        <f t="shared" si="5"/>
        <v>3.2221090168110145E-2</v>
      </c>
      <c r="E130" s="19">
        <f t="shared" si="5"/>
        <v>2.6392916078856077E-2</v>
      </c>
      <c r="F130" s="36">
        <f t="shared" si="6"/>
        <v>6.2499999999999995E-6</v>
      </c>
      <c r="G130" s="24">
        <f t="shared" si="7"/>
        <v>3.2214840168110145E-2</v>
      </c>
      <c r="H130" s="21">
        <f t="shared" si="8"/>
        <v>2.6386666078856078E-2</v>
      </c>
      <c r="I130" s="17"/>
      <c r="J130" s="17">
        <v>0.03</v>
      </c>
    </row>
    <row r="131" spans="1:10" x14ac:dyDescent="0.35">
      <c r="A131" s="16">
        <v>44255</v>
      </c>
      <c r="B131" s="17">
        <v>78.52</v>
      </c>
      <c r="C131" s="18">
        <v>3841.94</v>
      </c>
      <c r="D131" s="19">
        <f t="shared" ref="D131:E194" si="9">B131/B132-1</f>
        <v>-7.0879185895160401E-2</v>
      </c>
      <c r="E131" s="19">
        <f t="shared" si="9"/>
        <v>8.0789263083320684E-3</v>
      </c>
      <c r="F131" s="36">
        <f t="shared" ref="F131:F194" si="10">J131/100/12/4</f>
        <v>7.9166666666666665E-6</v>
      </c>
      <c r="G131" s="24">
        <f t="shared" ref="G131:G194" si="11">D131-F131</f>
        <v>-7.0887102561827064E-2</v>
      </c>
      <c r="H131" s="21">
        <f t="shared" ref="H131:H194" si="12">E131-F131</f>
        <v>8.0710096416654019E-3</v>
      </c>
      <c r="I131" s="17"/>
      <c r="J131" s="17">
        <v>3.7999999999999999E-2</v>
      </c>
    </row>
    <row r="132" spans="1:10" x14ac:dyDescent="0.35">
      <c r="A132" s="16">
        <v>44248</v>
      </c>
      <c r="B132" s="17">
        <v>84.51</v>
      </c>
      <c r="C132" s="18">
        <v>3811.15</v>
      </c>
      <c r="D132" s="19">
        <f t="shared" si="9"/>
        <v>-5.6597454789015345E-2</v>
      </c>
      <c r="E132" s="19">
        <f t="shared" si="9"/>
        <v>-2.4460479533930046E-2</v>
      </c>
      <c r="F132" s="36">
        <f t="shared" si="10"/>
        <v>8.5416666666666665E-6</v>
      </c>
      <c r="G132" s="24">
        <f t="shared" si="11"/>
        <v>-5.6605996455682012E-2</v>
      </c>
      <c r="H132" s="21">
        <f t="shared" si="12"/>
        <v>-2.4469021200596713E-2</v>
      </c>
      <c r="I132" s="17"/>
      <c r="J132" s="17">
        <v>4.1000000000000002E-2</v>
      </c>
    </row>
    <row r="133" spans="1:10" x14ac:dyDescent="0.35">
      <c r="A133" s="16">
        <v>44241</v>
      </c>
      <c r="B133" s="17">
        <v>89.58</v>
      </c>
      <c r="C133" s="18">
        <v>3906.71</v>
      </c>
      <c r="D133" s="19">
        <f t="shared" si="9"/>
        <v>-4.4683800789165007E-2</v>
      </c>
      <c r="E133" s="19">
        <f t="shared" si="9"/>
        <v>-7.1464332639529227E-3</v>
      </c>
      <c r="F133" s="36">
        <f t="shared" si="10"/>
        <v>6.8750000000000002E-6</v>
      </c>
      <c r="G133" s="24">
        <f t="shared" si="11"/>
        <v>-4.469067578916501E-2</v>
      </c>
      <c r="H133" s="21">
        <f t="shared" si="12"/>
        <v>-7.1533082639529226E-3</v>
      </c>
      <c r="I133" s="17"/>
      <c r="J133" s="17">
        <v>3.3000000000000002E-2</v>
      </c>
    </row>
    <row r="134" spans="1:10" x14ac:dyDescent="0.35">
      <c r="A134" s="16">
        <v>44234</v>
      </c>
      <c r="B134" s="17">
        <v>93.77</v>
      </c>
      <c r="C134" s="18">
        <v>3934.83</v>
      </c>
      <c r="D134" s="19">
        <f t="shared" si="9"/>
        <v>6.6780432309442528E-2</v>
      </c>
      <c r="E134" s="19">
        <f t="shared" si="9"/>
        <v>1.2349395265550678E-2</v>
      </c>
      <c r="F134" s="36">
        <f t="shared" si="10"/>
        <v>8.5416666666666665E-6</v>
      </c>
      <c r="G134" s="24">
        <f t="shared" si="11"/>
        <v>6.6771890642775861E-2</v>
      </c>
      <c r="H134" s="21">
        <f t="shared" si="12"/>
        <v>1.2340853598884011E-2</v>
      </c>
      <c r="I134" s="17"/>
      <c r="J134" s="17">
        <v>4.1000000000000002E-2</v>
      </c>
    </row>
    <row r="135" spans="1:10" x14ac:dyDescent="0.35">
      <c r="A135" s="16">
        <v>44227</v>
      </c>
      <c r="B135" s="17">
        <v>87.9</v>
      </c>
      <c r="C135" s="18">
        <v>3886.83</v>
      </c>
      <c r="D135" s="19">
        <f t="shared" si="9"/>
        <v>2.6389537599252666E-2</v>
      </c>
      <c r="E135" s="19">
        <f t="shared" si="9"/>
        <v>4.6467110364435404E-2</v>
      </c>
      <c r="F135" s="36">
        <f t="shared" si="10"/>
        <v>6.8750000000000002E-6</v>
      </c>
      <c r="G135" s="24">
        <f t="shared" si="11"/>
        <v>2.6382662599252666E-2</v>
      </c>
      <c r="H135" s="21">
        <f t="shared" si="12"/>
        <v>4.6460235364435401E-2</v>
      </c>
      <c r="I135" s="17"/>
      <c r="J135" s="17">
        <v>3.3000000000000002E-2</v>
      </c>
    </row>
    <row r="136" spans="1:10" x14ac:dyDescent="0.35">
      <c r="A136" s="16">
        <v>44220</v>
      </c>
      <c r="B136" s="17">
        <v>85.64</v>
      </c>
      <c r="C136" s="18">
        <v>3714.24</v>
      </c>
      <c r="D136" s="19">
        <f t="shared" si="9"/>
        <v>-7.7055717210906427E-2</v>
      </c>
      <c r="E136" s="19">
        <f t="shared" si="9"/>
        <v>-3.3120133698818388E-2</v>
      </c>
      <c r="F136" s="36">
        <f t="shared" si="10"/>
        <v>1.2083333333333333E-5</v>
      </c>
      <c r="G136" s="24">
        <f t="shared" si="11"/>
        <v>-7.7067800544239756E-2</v>
      </c>
      <c r="H136" s="21">
        <f t="shared" si="12"/>
        <v>-3.3132217032151724E-2</v>
      </c>
      <c r="I136" s="17"/>
      <c r="J136" s="17">
        <v>5.8000000000000003E-2</v>
      </c>
    </row>
    <row r="137" spans="1:10" x14ac:dyDescent="0.35">
      <c r="A137" s="16">
        <v>44213</v>
      </c>
      <c r="B137" s="17">
        <v>92.79</v>
      </c>
      <c r="C137" s="18">
        <v>3841.47</v>
      </c>
      <c r="D137" s="19">
        <f t="shared" si="9"/>
        <v>5.1921550844575615E-2</v>
      </c>
      <c r="E137" s="19">
        <f t="shared" si="9"/>
        <v>1.9430770251442908E-2</v>
      </c>
      <c r="F137" s="36">
        <f t="shared" si="10"/>
        <v>1.6458333333333335E-5</v>
      </c>
      <c r="G137" s="24">
        <f t="shared" si="11"/>
        <v>5.1905092511242285E-2</v>
      </c>
      <c r="H137" s="21">
        <f t="shared" si="12"/>
        <v>1.9414311918109575E-2</v>
      </c>
      <c r="I137" s="17"/>
      <c r="J137" s="17">
        <v>7.9000000000000001E-2</v>
      </c>
    </row>
    <row r="138" spans="1:10" x14ac:dyDescent="0.35">
      <c r="A138" s="16">
        <v>44206</v>
      </c>
      <c r="B138" s="17">
        <v>88.21</v>
      </c>
      <c r="C138" s="18">
        <v>3768.25</v>
      </c>
      <c r="D138" s="19">
        <f t="shared" si="9"/>
        <v>-6.7350391203214288E-2</v>
      </c>
      <c r="E138" s="19">
        <f t="shared" si="9"/>
        <v>-1.4754175512722623E-2</v>
      </c>
      <c r="F138" s="36">
        <f t="shared" si="10"/>
        <v>1.6875E-5</v>
      </c>
      <c r="G138" s="24">
        <f t="shared" si="11"/>
        <v>-6.7367266203214288E-2</v>
      </c>
      <c r="H138" s="21">
        <f t="shared" si="12"/>
        <v>-1.4771050512722622E-2</v>
      </c>
      <c r="I138" s="17"/>
      <c r="J138" s="17">
        <v>8.1000000000000003E-2</v>
      </c>
    </row>
    <row r="139" spans="1:10" x14ac:dyDescent="0.35">
      <c r="A139" s="16">
        <v>44199</v>
      </c>
      <c r="B139" s="17">
        <v>94.58</v>
      </c>
      <c r="C139" s="18">
        <v>3824.68</v>
      </c>
      <c r="D139" s="19">
        <f t="shared" si="9"/>
        <v>3.129429724130417E-2</v>
      </c>
      <c r="E139" s="19">
        <f t="shared" si="9"/>
        <v>1.8266432734214133E-2</v>
      </c>
      <c r="F139" s="36">
        <f t="shared" si="10"/>
        <v>1.7916666666666667E-5</v>
      </c>
      <c r="G139" s="24">
        <f t="shared" si="11"/>
        <v>3.1276380574637504E-2</v>
      </c>
      <c r="H139" s="21">
        <f t="shared" si="12"/>
        <v>1.8248516067547467E-2</v>
      </c>
      <c r="I139" s="17"/>
      <c r="J139" s="17">
        <v>8.5999999999999993E-2</v>
      </c>
    </row>
    <row r="140" spans="1:10" x14ac:dyDescent="0.35">
      <c r="A140" s="16">
        <v>44192</v>
      </c>
      <c r="B140" s="17">
        <v>91.71</v>
      </c>
      <c r="C140" s="18">
        <v>3756.07</v>
      </c>
      <c r="D140" s="19">
        <f t="shared" si="9"/>
        <v>-1.089205968848761E-3</v>
      </c>
      <c r="E140" s="19">
        <f t="shared" si="9"/>
        <v>1.4315187979671018E-2</v>
      </c>
      <c r="F140" s="36">
        <f t="shared" si="10"/>
        <v>1.6458333333333335E-5</v>
      </c>
      <c r="G140" s="24">
        <f t="shared" si="11"/>
        <v>-1.1056643021820944E-3</v>
      </c>
      <c r="H140" s="21">
        <f t="shared" si="12"/>
        <v>1.4298729646337684E-2</v>
      </c>
      <c r="I140" s="17"/>
      <c r="J140" s="17">
        <v>7.9000000000000001E-2</v>
      </c>
    </row>
    <row r="141" spans="1:10" x14ac:dyDescent="0.35">
      <c r="A141" s="16">
        <v>44185</v>
      </c>
      <c r="B141" s="17">
        <v>91.81</v>
      </c>
      <c r="C141" s="18">
        <v>3703.06</v>
      </c>
      <c r="D141" s="19">
        <f t="shared" si="9"/>
        <v>-4.2848206839032565E-2</v>
      </c>
      <c r="E141" s="19">
        <f t="shared" si="9"/>
        <v>-1.7118625333947257E-3</v>
      </c>
      <c r="F141" s="36">
        <f t="shared" si="10"/>
        <v>1.8541666666666666E-5</v>
      </c>
      <c r="G141" s="24">
        <f t="shared" si="11"/>
        <v>-4.2866748505699229E-2</v>
      </c>
      <c r="H141" s="21">
        <f t="shared" si="12"/>
        <v>-1.7304042000613924E-3</v>
      </c>
      <c r="I141" s="17"/>
      <c r="J141" s="17">
        <v>8.8999999999999996E-2</v>
      </c>
    </row>
    <row r="142" spans="1:10" x14ac:dyDescent="0.35">
      <c r="A142" s="16">
        <v>44178</v>
      </c>
      <c r="B142" s="17">
        <v>95.92</v>
      </c>
      <c r="C142" s="18">
        <v>3709.41</v>
      </c>
      <c r="D142" s="19">
        <f t="shared" si="9"/>
        <v>4.6590289143480623E-2</v>
      </c>
      <c r="E142" s="19">
        <f t="shared" si="9"/>
        <v>1.2542787419543178E-2</v>
      </c>
      <c r="F142" s="36">
        <f t="shared" si="10"/>
        <v>1.7916666666666667E-5</v>
      </c>
      <c r="G142" s="24">
        <f t="shared" si="11"/>
        <v>4.6572372476813957E-2</v>
      </c>
      <c r="H142" s="21">
        <f t="shared" si="12"/>
        <v>1.2524870752876512E-2</v>
      </c>
      <c r="I142" s="17"/>
      <c r="J142" s="17">
        <v>8.5999999999999993E-2</v>
      </c>
    </row>
    <row r="143" spans="1:10" x14ac:dyDescent="0.35">
      <c r="A143" s="16">
        <v>44171</v>
      </c>
      <c r="B143" s="17">
        <v>91.65</v>
      </c>
      <c r="C143" s="18">
        <v>3663.46</v>
      </c>
      <c r="D143" s="19">
        <f t="shared" si="9"/>
        <v>-2.5414717141641896E-2</v>
      </c>
      <c r="E143" s="19">
        <f t="shared" si="9"/>
        <v>-9.6401306256622687E-3</v>
      </c>
      <c r="F143" s="36">
        <f t="shared" si="10"/>
        <v>1.4791666666666664E-5</v>
      </c>
      <c r="G143" s="24">
        <f t="shared" si="11"/>
        <v>-2.5429508808308562E-2</v>
      </c>
      <c r="H143" s="21">
        <f t="shared" si="12"/>
        <v>-9.6549222923289352E-3</v>
      </c>
      <c r="I143" s="17"/>
      <c r="J143" s="17">
        <v>7.0999999999999994E-2</v>
      </c>
    </row>
    <row r="144" spans="1:10" x14ac:dyDescent="0.35">
      <c r="A144" s="16">
        <v>44164</v>
      </c>
      <c r="B144" s="17">
        <v>94.04</v>
      </c>
      <c r="C144" s="18">
        <v>3699.12</v>
      </c>
      <c r="D144" s="19">
        <f t="shared" si="9"/>
        <v>7.8564055510953246E-2</v>
      </c>
      <c r="E144" s="19">
        <f t="shared" si="9"/>
        <v>1.6702626190443493E-2</v>
      </c>
      <c r="F144" s="36">
        <f t="shared" si="10"/>
        <v>1.6875E-5</v>
      </c>
      <c r="G144" s="24">
        <f t="shared" si="11"/>
        <v>7.8547180510953246E-2</v>
      </c>
      <c r="H144" s="21">
        <f t="shared" si="12"/>
        <v>1.6685751190443493E-2</v>
      </c>
      <c r="I144" s="17"/>
      <c r="J144" s="17">
        <v>8.1000000000000003E-2</v>
      </c>
    </row>
    <row r="145" spans="1:10" x14ac:dyDescent="0.35">
      <c r="A145" s="16">
        <v>44157</v>
      </c>
      <c r="B145" s="17">
        <v>87.19</v>
      </c>
      <c r="C145" s="18">
        <v>3638.35</v>
      </c>
      <c r="D145" s="19">
        <f t="shared" si="9"/>
        <v>3.0127599243856329E-2</v>
      </c>
      <c r="E145" s="19">
        <f t="shared" si="9"/>
        <v>2.2715134615492794E-2</v>
      </c>
      <c r="F145" s="36">
        <f t="shared" si="10"/>
        <v>1.6875E-5</v>
      </c>
      <c r="G145" s="24">
        <f t="shared" si="11"/>
        <v>3.0110724243856329E-2</v>
      </c>
      <c r="H145" s="21">
        <f t="shared" si="12"/>
        <v>2.2698259615492794E-2</v>
      </c>
      <c r="I145" s="17"/>
      <c r="J145" s="17">
        <v>8.1000000000000003E-2</v>
      </c>
    </row>
    <row r="146" spans="1:10" x14ac:dyDescent="0.35">
      <c r="A146" s="16">
        <v>44150</v>
      </c>
      <c r="B146" s="17">
        <v>84.64</v>
      </c>
      <c r="C146" s="18">
        <v>3557.54</v>
      </c>
      <c r="D146" s="19">
        <f t="shared" si="9"/>
        <v>3.9420361046297314E-2</v>
      </c>
      <c r="E146" s="19">
        <f t="shared" si="9"/>
        <v>-7.7012119437123161E-3</v>
      </c>
      <c r="F146" s="36">
        <f t="shared" si="10"/>
        <v>1.4166666666666668E-5</v>
      </c>
      <c r="G146" s="24">
        <f t="shared" si="11"/>
        <v>3.9406194379630645E-2</v>
      </c>
      <c r="H146" s="21">
        <f t="shared" si="12"/>
        <v>-7.7153786103789828E-3</v>
      </c>
      <c r="I146" s="17"/>
      <c r="J146" s="17">
        <v>6.8000000000000005E-2</v>
      </c>
    </row>
    <row r="147" spans="1:10" x14ac:dyDescent="0.35">
      <c r="A147" s="16">
        <v>44143</v>
      </c>
      <c r="B147" s="17">
        <v>81.430000000000007</v>
      </c>
      <c r="C147" s="18">
        <v>3585.15</v>
      </c>
      <c r="D147" s="19">
        <f t="shared" si="9"/>
        <v>-5.1816488122962134E-2</v>
      </c>
      <c r="E147" s="19">
        <f t="shared" si="9"/>
        <v>2.1573242454636654E-2</v>
      </c>
      <c r="F147" s="36">
        <f t="shared" si="10"/>
        <v>1.8958333333333334E-5</v>
      </c>
      <c r="G147" s="24">
        <f t="shared" si="11"/>
        <v>-5.1835446456295467E-2</v>
      </c>
      <c r="H147" s="21">
        <f t="shared" si="12"/>
        <v>2.1554284121303321E-2</v>
      </c>
      <c r="I147" s="17"/>
      <c r="J147" s="17">
        <v>9.0999999999999998E-2</v>
      </c>
    </row>
    <row r="148" spans="1:10" x14ac:dyDescent="0.35">
      <c r="A148" s="16">
        <v>44136</v>
      </c>
      <c r="B148" s="17">
        <v>85.88</v>
      </c>
      <c r="C148" s="18">
        <v>3509.44</v>
      </c>
      <c r="D148" s="19">
        <f t="shared" si="9"/>
        <v>0.14065612963208918</v>
      </c>
      <c r="E148" s="19">
        <f t="shared" si="9"/>
        <v>7.3236369863851625E-2</v>
      </c>
      <c r="F148" s="36">
        <f t="shared" si="10"/>
        <v>1.9583333333333333E-5</v>
      </c>
      <c r="G148" s="24">
        <f t="shared" si="11"/>
        <v>0.14063654629875585</v>
      </c>
      <c r="H148" s="21">
        <f t="shared" si="12"/>
        <v>7.3216786530518288E-2</v>
      </c>
      <c r="I148" s="17"/>
      <c r="J148" s="17">
        <v>9.4E-2</v>
      </c>
    </row>
    <row r="149" spans="1:10" x14ac:dyDescent="0.35">
      <c r="A149" s="16">
        <v>44129</v>
      </c>
      <c r="B149" s="17">
        <v>75.290000000000006</v>
      </c>
      <c r="C149" s="18">
        <v>3269.96</v>
      </c>
      <c r="D149" s="19">
        <f t="shared" si="9"/>
        <v>-8.138116154221553E-2</v>
      </c>
      <c r="E149" s="19">
        <f t="shared" si="9"/>
        <v>-5.6394806933707242E-2</v>
      </c>
      <c r="F149" s="36">
        <f t="shared" si="10"/>
        <v>1.9583333333333333E-5</v>
      </c>
      <c r="G149" s="24">
        <f t="shared" si="11"/>
        <v>-8.1400744875548867E-2</v>
      </c>
      <c r="H149" s="21">
        <f t="shared" si="12"/>
        <v>-5.6414390267040579E-2</v>
      </c>
      <c r="I149" s="17"/>
      <c r="J149" s="17">
        <v>9.4E-2</v>
      </c>
    </row>
    <row r="150" spans="1:10" x14ac:dyDescent="0.35">
      <c r="A150" s="16">
        <v>44122</v>
      </c>
      <c r="B150" s="17">
        <v>81.96</v>
      </c>
      <c r="C150" s="18">
        <v>3465.39</v>
      </c>
      <c r="D150" s="19">
        <f t="shared" si="9"/>
        <v>-1.4548515089575664E-2</v>
      </c>
      <c r="E150" s="19">
        <f t="shared" si="9"/>
        <v>-5.2873147502303652E-3</v>
      </c>
      <c r="F150" s="36">
        <f t="shared" si="10"/>
        <v>1.9583333333333333E-5</v>
      </c>
      <c r="G150" s="24">
        <f t="shared" si="11"/>
        <v>-1.4568098422908998E-2</v>
      </c>
      <c r="H150" s="21">
        <f t="shared" si="12"/>
        <v>-5.3068980835636985E-3</v>
      </c>
      <c r="I150" s="17"/>
      <c r="J150" s="17">
        <v>9.4E-2</v>
      </c>
    </row>
    <row r="151" spans="1:10" x14ac:dyDescent="0.35">
      <c r="A151" s="16">
        <v>44115</v>
      </c>
      <c r="B151" s="17">
        <v>83.17</v>
      </c>
      <c r="C151" s="18">
        <v>3483.81</v>
      </c>
      <c r="D151" s="19">
        <f t="shared" si="9"/>
        <v>8.4235860409154206E-4</v>
      </c>
      <c r="E151" s="19">
        <f t="shared" si="9"/>
        <v>1.9211246056374254E-3</v>
      </c>
      <c r="F151" s="36">
        <f t="shared" si="10"/>
        <v>2.0000000000000002E-5</v>
      </c>
      <c r="G151" s="24">
        <f t="shared" si="11"/>
        <v>8.2235860409154201E-4</v>
      </c>
      <c r="H151" s="21">
        <f t="shared" si="12"/>
        <v>1.9011246056374253E-3</v>
      </c>
      <c r="I151" s="17"/>
      <c r="J151" s="17">
        <v>9.6000000000000002E-2</v>
      </c>
    </row>
    <row r="152" spans="1:10" x14ac:dyDescent="0.35">
      <c r="A152" s="16">
        <v>44108</v>
      </c>
      <c r="B152" s="17">
        <v>83.1</v>
      </c>
      <c r="C152" s="18">
        <v>3477.13</v>
      </c>
      <c r="D152" s="19">
        <f t="shared" si="9"/>
        <v>1.5892420537897189E-2</v>
      </c>
      <c r="E152" s="19">
        <f t="shared" si="9"/>
        <v>3.8432822448662751E-2</v>
      </c>
      <c r="F152" s="36">
        <f t="shared" si="10"/>
        <v>2.1041666666666669E-5</v>
      </c>
      <c r="G152" s="24">
        <f t="shared" si="11"/>
        <v>1.5871378871230524E-2</v>
      </c>
      <c r="H152" s="21">
        <f t="shared" si="12"/>
        <v>3.8411780781996085E-2</v>
      </c>
      <c r="I152" s="17"/>
      <c r="J152" s="17">
        <v>0.10100000000000001</v>
      </c>
    </row>
    <row r="153" spans="1:10" x14ac:dyDescent="0.35">
      <c r="A153" s="16">
        <v>44101</v>
      </c>
      <c r="B153" s="17">
        <v>81.8</v>
      </c>
      <c r="C153" s="18">
        <v>3348.44</v>
      </c>
      <c r="D153" s="19">
        <f t="shared" si="9"/>
        <v>4.7911862669741234E-2</v>
      </c>
      <c r="E153" s="19">
        <f t="shared" si="9"/>
        <v>1.5152525724125843E-2</v>
      </c>
      <c r="F153" s="36">
        <f t="shared" si="10"/>
        <v>1.8958333333333334E-5</v>
      </c>
      <c r="G153" s="24">
        <f t="shared" si="11"/>
        <v>4.7892904336407902E-2</v>
      </c>
      <c r="H153" s="21">
        <f t="shared" si="12"/>
        <v>1.513356739079251E-2</v>
      </c>
      <c r="I153" s="17"/>
      <c r="J153" s="17">
        <v>9.0999999999999998E-2</v>
      </c>
    </row>
    <row r="154" spans="1:10" x14ac:dyDescent="0.35">
      <c r="A154" s="16">
        <v>44094</v>
      </c>
      <c r="B154" s="17">
        <v>78.06</v>
      </c>
      <c r="C154" s="18">
        <v>3298.46</v>
      </c>
      <c r="D154" s="19">
        <f t="shared" si="9"/>
        <v>4.1772320832777154E-2</v>
      </c>
      <c r="E154" s="19">
        <f t="shared" si="9"/>
        <v>-6.3293236570897138E-3</v>
      </c>
      <c r="F154" s="36">
        <f t="shared" si="10"/>
        <v>2.1041666666666669E-5</v>
      </c>
      <c r="G154" s="24">
        <f t="shared" si="11"/>
        <v>4.1751279166110489E-2</v>
      </c>
      <c r="H154" s="21">
        <f t="shared" si="12"/>
        <v>-6.3503653237563804E-3</v>
      </c>
      <c r="I154" s="17"/>
      <c r="J154" s="17">
        <v>0.10100000000000001</v>
      </c>
    </row>
    <row r="155" spans="1:10" x14ac:dyDescent="0.35">
      <c r="A155" s="16">
        <v>44087</v>
      </c>
      <c r="B155" s="17">
        <v>74.930000000000007</v>
      </c>
      <c r="C155" s="18">
        <v>3319.47</v>
      </c>
      <c r="D155" s="19">
        <f t="shared" si="9"/>
        <v>-1.8470002619858428E-2</v>
      </c>
      <c r="E155" s="19">
        <f t="shared" si="9"/>
        <v>-6.4352568266102805E-3</v>
      </c>
      <c r="F155" s="36">
        <f t="shared" si="10"/>
        <v>1.8958333333333334E-5</v>
      </c>
      <c r="G155" s="24">
        <f t="shared" si="11"/>
        <v>-1.848896095319176E-2</v>
      </c>
      <c r="H155" s="21">
        <f t="shared" si="12"/>
        <v>-6.454215159943614E-3</v>
      </c>
      <c r="I155" s="17"/>
      <c r="J155" s="17">
        <v>9.0999999999999998E-2</v>
      </c>
    </row>
    <row r="156" spans="1:10" x14ac:dyDescent="0.35">
      <c r="A156" s="16">
        <v>44080</v>
      </c>
      <c r="B156" s="17">
        <v>76.34</v>
      </c>
      <c r="C156" s="18">
        <v>3340.97</v>
      </c>
      <c r="D156" s="19">
        <f t="shared" si="9"/>
        <v>-6.9137910010974246E-2</v>
      </c>
      <c r="E156" s="19">
        <f t="shared" si="9"/>
        <v>-2.5092210005369209E-2</v>
      </c>
      <c r="F156" s="36">
        <f t="shared" si="10"/>
        <v>2.3333333333333336E-5</v>
      </c>
      <c r="G156" s="24">
        <f t="shared" si="11"/>
        <v>-6.916124334430758E-2</v>
      </c>
      <c r="H156" s="21">
        <f t="shared" si="12"/>
        <v>-2.5115543338702542E-2</v>
      </c>
      <c r="I156" s="17"/>
      <c r="J156" s="17">
        <v>0.112</v>
      </c>
    </row>
    <row r="157" spans="1:10" x14ac:dyDescent="0.35">
      <c r="A157" s="16">
        <v>44073</v>
      </c>
      <c r="B157" s="17">
        <v>82.01</v>
      </c>
      <c r="C157" s="18">
        <v>3426.96</v>
      </c>
      <c r="D157" s="19">
        <f t="shared" si="9"/>
        <v>-4.1379310344827447E-2</v>
      </c>
      <c r="E157" s="19">
        <f t="shared" si="9"/>
        <v>-2.3104267091598962E-2</v>
      </c>
      <c r="F157" s="36">
        <f t="shared" si="10"/>
        <v>2.3333333333333336E-5</v>
      </c>
      <c r="G157" s="24">
        <f t="shared" si="11"/>
        <v>-4.140264367816078E-2</v>
      </c>
      <c r="H157" s="21">
        <f t="shared" si="12"/>
        <v>-2.3127600424932296E-2</v>
      </c>
      <c r="I157" s="17"/>
      <c r="J157" s="17">
        <v>0.112</v>
      </c>
    </row>
    <row r="158" spans="1:10" x14ac:dyDescent="0.35">
      <c r="A158" s="16">
        <v>44066</v>
      </c>
      <c r="B158" s="17">
        <v>85.55</v>
      </c>
      <c r="C158" s="18">
        <v>3508.01</v>
      </c>
      <c r="D158" s="19">
        <f t="shared" si="9"/>
        <v>2.0761245674740358E-2</v>
      </c>
      <c r="E158" s="19">
        <f t="shared" si="9"/>
        <v>3.2630196988072457E-2</v>
      </c>
      <c r="F158" s="36">
        <f t="shared" si="10"/>
        <v>2.1666666666666664E-5</v>
      </c>
      <c r="G158" s="24">
        <f t="shared" si="11"/>
        <v>2.0739579008073692E-2</v>
      </c>
      <c r="H158" s="21">
        <f t="shared" si="12"/>
        <v>3.2608530321405788E-2</v>
      </c>
      <c r="I158" s="17"/>
      <c r="J158" s="17">
        <v>0.104</v>
      </c>
    </row>
    <row r="159" spans="1:10" x14ac:dyDescent="0.35">
      <c r="A159" s="16">
        <v>44059</v>
      </c>
      <c r="B159" s="17">
        <v>83.81</v>
      </c>
      <c r="C159" s="18">
        <v>3397.16</v>
      </c>
      <c r="D159" s="19">
        <f t="shared" si="9"/>
        <v>3.0873308733087468E-2</v>
      </c>
      <c r="E159" s="19">
        <f t="shared" si="9"/>
        <v>7.2075544420890925E-3</v>
      </c>
      <c r="F159" s="36">
        <f t="shared" si="10"/>
        <v>2.0000000000000002E-5</v>
      </c>
      <c r="G159" s="24">
        <f t="shared" si="11"/>
        <v>3.0853308733087469E-2</v>
      </c>
      <c r="H159" s="21">
        <f t="shared" si="12"/>
        <v>7.1875544420890924E-3</v>
      </c>
      <c r="I159" s="17"/>
      <c r="J159" s="17">
        <v>9.6000000000000002E-2</v>
      </c>
    </row>
    <row r="160" spans="1:10" x14ac:dyDescent="0.35">
      <c r="A160" s="16">
        <v>44052</v>
      </c>
      <c r="B160" s="17">
        <v>81.3</v>
      </c>
      <c r="C160" s="18">
        <v>3372.85</v>
      </c>
      <c r="D160" s="19">
        <f t="shared" si="9"/>
        <v>-4.1838538597525066E-2</v>
      </c>
      <c r="E160" s="19">
        <f t="shared" si="9"/>
        <v>6.4363467093169202E-3</v>
      </c>
      <c r="F160" s="36">
        <f t="shared" si="10"/>
        <v>2.0625E-5</v>
      </c>
      <c r="G160" s="24">
        <f t="shared" si="11"/>
        <v>-4.1859163597525069E-2</v>
      </c>
      <c r="H160" s="21">
        <f t="shared" si="12"/>
        <v>6.4157217093169204E-3</v>
      </c>
      <c r="I160" s="17"/>
      <c r="J160" s="17">
        <v>9.9000000000000005E-2</v>
      </c>
    </row>
    <row r="161" spans="1:10" x14ac:dyDescent="0.35">
      <c r="A161" s="16">
        <v>44045</v>
      </c>
      <c r="B161" s="17">
        <v>84.85</v>
      </c>
      <c r="C161" s="18">
        <v>3351.28</v>
      </c>
      <c r="D161" s="19">
        <f t="shared" si="9"/>
        <v>9.5828490249257214E-2</v>
      </c>
      <c r="E161" s="19">
        <f t="shared" si="9"/>
        <v>2.4505368191934274E-2</v>
      </c>
      <c r="F161" s="36">
        <f t="shared" si="10"/>
        <v>2.0625E-5</v>
      </c>
      <c r="G161" s="24">
        <f t="shared" si="11"/>
        <v>9.5807865249257218E-2</v>
      </c>
      <c r="H161" s="21">
        <f t="shared" si="12"/>
        <v>2.4484743191934274E-2</v>
      </c>
      <c r="I161" s="17"/>
      <c r="J161" s="17">
        <v>9.9000000000000005E-2</v>
      </c>
    </row>
    <row r="162" spans="1:10" x14ac:dyDescent="0.35">
      <c r="A162" s="16">
        <v>44038</v>
      </c>
      <c r="B162" s="17">
        <v>77.430000000000007</v>
      </c>
      <c r="C162" s="18">
        <v>3271.12</v>
      </c>
      <c r="D162" s="19">
        <f t="shared" si="9"/>
        <v>0.11570605187319893</v>
      </c>
      <c r="E162" s="19">
        <f t="shared" si="9"/>
        <v>1.7256338571290719E-2</v>
      </c>
      <c r="F162" s="36">
        <f t="shared" si="10"/>
        <v>1.9583333333333333E-5</v>
      </c>
      <c r="G162" s="24">
        <f t="shared" si="11"/>
        <v>0.1156864685398656</v>
      </c>
      <c r="H162" s="21">
        <f t="shared" si="12"/>
        <v>1.7236755237957386E-2</v>
      </c>
      <c r="I162" s="17"/>
      <c r="J162" s="17">
        <v>9.4E-2</v>
      </c>
    </row>
    <row r="163" spans="1:10" x14ac:dyDescent="0.35">
      <c r="A163" s="16">
        <v>44031</v>
      </c>
      <c r="B163" s="17">
        <v>69.400000000000006</v>
      </c>
      <c r="C163" s="18">
        <v>3215.63</v>
      </c>
      <c r="D163" s="19">
        <f t="shared" si="9"/>
        <v>0.26090116279069786</v>
      </c>
      <c r="E163" s="19">
        <f t="shared" si="9"/>
        <v>-2.8219416819392773E-3</v>
      </c>
      <c r="F163" s="36">
        <f t="shared" si="10"/>
        <v>2.2708333333333334E-5</v>
      </c>
      <c r="G163" s="24">
        <f t="shared" si="11"/>
        <v>0.26087845445736452</v>
      </c>
      <c r="H163" s="21">
        <f t="shared" si="12"/>
        <v>-2.8446500152726106E-3</v>
      </c>
      <c r="I163" s="17"/>
      <c r="J163" s="17">
        <v>0.109</v>
      </c>
    </row>
    <row r="164" spans="1:10" x14ac:dyDescent="0.35">
      <c r="A164" s="16">
        <v>44024</v>
      </c>
      <c r="B164" s="17">
        <v>55.04</v>
      </c>
      <c r="C164" s="18">
        <v>3224.73</v>
      </c>
      <c r="D164" s="19">
        <f t="shared" si="9"/>
        <v>-1.5032211882605617E-2</v>
      </c>
      <c r="E164" s="19">
        <f t="shared" si="9"/>
        <v>1.246138196066604E-2</v>
      </c>
      <c r="F164" s="36">
        <f t="shared" si="10"/>
        <v>2.4375E-5</v>
      </c>
      <c r="G164" s="24">
        <f t="shared" si="11"/>
        <v>-1.5056586882605617E-2</v>
      </c>
      <c r="H164" s="21">
        <f t="shared" si="12"/>
        <v>1.243700696066604E-2</v>
      </c>
      <c r="I164" s="17"/>
      <c r="J164" s="17">
        <v>0.11700000000000001</v>
      </c>
    </row>
    <row r="165" spans="1:10" x14ac:dyDescent="0.35">
      <c r="A165" s="16">
        <v>44017</v>
      </c>
      <c r="B165" s="17">
        <v>55.88</v>
      </c>
      <c r="C165" s="18">
        <v>3185.04</v>
      </c>
      <c r="D165" s="19">
        <f t="shared" si="9"/>
        <v>6.7634696217042434E-2</v>
      </c>
      <c r="E165" s="19">
        <f t="shared" si="9"/>
        <v>1.75814134779122E-2</v>
      </c>
      <c r="F165" s="36">
        <f t="shared" si="10"/>
        <v>2.7500000000000001E-5</v>
      </c>
      <c r="G165" s="24">
        <f t="shared" si="11"/>
        <v>6.7607196217042434E-2</v>
      </c>
      <c r="H165" s="21">
        <f t="shared" si="12"/>
        <v>1.75539134779122E-2</v>
      </c>
      <c r="I165" s="17"/>
      <c r="J165" s="17">
        <v>0.13200000000000001</v>
      </c>
    </row>
    <row r="166" spans="1:10" x14ac:dyDescent="0.35">
      <c r="A166" s="16">
        <v>44010</v>
      </c>
      <c r="B166" s="17">
        <v>52.34</v>
      </c>
      <c r="C166" s="18">
        <v>3130.01</v>
      </c>
      <c r="D166" s="19">
        <f t="shared" si="9"/>
        <v>4.471057884231544E-2</v>
      </c>
      <c r="E166" s="19">
        <f t="shared" si="9"/>
        <v>4.0198733819644117E-2</v>
      </c>
      <c r="F166" s="36">
        <f t="shared" si="10"/>
        <v>2.9583333333333328E-5</v>
      </c>
      <c r="G166" s="24">
        <f t="shared" si="11"/>
        <v>4.4680995508982108E-2</v>
      </c>
      <c r="H166" s="21">
        <f t="shared" si="12"/>
        <v>4.0169150486310784E-2</v>
      </c>
      <c r="I166" s="17"/>
      <c r="J166" s="17">
        <v>0.14199999999999999</v>
      </c>
    </row>
    <row r="167" spans="1:10" x14ac:dyDescent="0.35">
      <c r="A167" s="16">
        <v>44003</v>
      </c>
      <c r="B167" s="17">
        <v>50.1</v>
      </c>
      <c r="C167" s="18">
        <v>3009.05</v>
      </c>
      <c r="D167" s="19">
        <f t="shared" si="9"/>
        <v>-7.6157108611469626E-2</v>
      </c>
      <c r="E167" s="19">
        <f t="shared" si="9"/>
        <v>-2.8630550013880929E-2</v>
      </c>
      <c r="F167" s="36">
        <f t="shared" si="10"/>
        <v>3.020833333333333E-5</v>
      </c>
      <c r="G167" s="24">
        <f t="shared" si="11"/>
        <v>-7.6187316944802963E-2</v>
      </c>
      <c r="H167" s="21">
        <f t="shared" si="12"/>
        <v>-2.8660758347214262E-2</v>
      </c>
      <c r="I167" s="17"/>
      <c r="J167" s="17">
        <v>0.14499999999999999</v>
      </c>
    </row>
    <row r="168" spans="1:10" x14ac:dyDescent="0.35">
      <c r="A168" s="16">
        <v>43996</v>
      </c>
      <c r="B168" s="17">
        <v>54.23</v>
      </c>
      <c r="C168" s="18">
        <v>3097.74</v>
      </c>
      <c r="D168" s="19">
        <f t="shared" si="9"/>
        <v>1.3644859813084054E-2</v>
      </c>
      <c r="E168" s="19">
        <f t="shared" si="9"/>
        <v>1.8554504473401234E-2</v>
      </c>
      <c r="F168" s="36">
        <f t="shared" si="10"/>
        <v>3.2291666666666668E-5</v>
      </c>
      <c r="G168" s="24">
        <f t="shared" si="11"/>
        <v>1.3612568146417387E-2</v>
      </c>
      <c r="H168" s="21">
        <f t="shared" si="12"/>
        <v>1.8522212806734568E-2</v>
      </c>
      <c r="I168" s="17"/>
      <c r="J168" s="17">
        <v>0.155</v>
      </c>
    </row>
    <row r="169" spans="1:10" x14ac:dyDescent="0.35">
      <c r="A169" s="16">
        <v>43989</v>
      </c>
      <c r="B169" s="17">
        <v>53.5</v>
      </c>
      <c r="C169" s="18">
        <v>3041.31</v>
      </c>
      <c r="D169" s="19">
        <f t="shared" si="9"/>
        <v>7.532956685499137E-3</v>
      </c>
      <c r="E169" s="19">
        <f t="shared" si="9"/>
        <v>-4.7784391016709837E-2</v>
      </c>
      <c r="F169" s="36">
        <f t="shared" si="10"/>
        <v>3.4375000000000002E-5</v>
      </c>
      <c r="G169" s="24">
        <f t="shared" si="11"/>
        <v>7.4985816854991373E-3</v>
      </c>
      <c r="H169" s="21">
        <f t="shared" si="12"/>
        <v>-4.7818766016709841E-2</v>
      </c>
      <c r="I169" s="17"/>
      <c r="J169" s="17">
        <v>0.16500000000000001</v>
      </c>
    </row>
    <row r="170" spans="1:10" x14ac:dyDescent="0.35">
      <c r="A170" s="16">
        <v>43982</v>
      </c>
      <c r="B170" s="17">
        <v>53.1</v>
      </c>
      <c r="C170" s="18">
        <v>3193.93</v>
      </c>
      <c r="D170" s="19">
        <f t="shared" si="9"/>
        <v>-1.3011152416356753E-2</v>
      </c>
      <c r="E170" s="19">
        <f t="shared" si="9"/>
        <v>4.9147425853477422E-2</v>
      </c>
      <c r="F170" s="36">
        <f t="shared" si="10"/>
        <v>3.2708333333333333E-5</v>
      </c>
      <c r="G170" s="24">
        <f t="shared" si="11"/>
        <v>-1.3043860749690085E-2</v>
      </c>
      <c r="H170" s="21">
        <f t="shared" si="12"/>
        <v>4.911471752014409E-2</v>
      </c>
      <c r="I170" s="17"/>
      <c r="J170" s="17">
        <v>0.157</v>
      </c>
    </row>
    <row r="171" spans="1:10" x14ac:dyDescent="0.35">
      <c r="A171" s="16">
        <v>43975</v>
      </c>
      <c r="B171" s="17">
        <v>53.8</v>
      </c>
      <c r="C171" s="18">
        <v>3044.31</v>
      </c>
      <c r="D171" s="19">
        <f t="shared" si="9"/>
        <v>-2.483233641471827E-2</v>
      </c>
      <c r="E171" s="19">
        <f t="shared" si="9"/>
        <v>3.0066487336953829E-2</v>
      </c>
      <c r="F171" s="36">
        <f t="shared" si="10"/>
        <v>2.9583333333333328E-5</v>
      </c>
      <c r="G171" s="24">
        <f t="shared" si="11"/>
        <v>-2.4861919748051603E-2</v>
      </c>
      <c r="H171" s="21">
        <f t="shared" si="12"/>
        <v>3.0036904003620496E-2</v>
      </c>
      <c r="I171" s="17"/>
      <c r="J171" s="17">
        <v>0.14199999999999999</v>
      </c>
    </row>
    <row r="172" spans="1:10" x14ac:dyDescent="0.35">
      <c r="A172" s="16">
        <v>43968</v>
      </c>
      <c r="B172" s="17">
        <v>55.17</v>
      </c>
      <c r="C172" s="18">
        <v>2955.45</v>
      </c>
      <c r="D172" s="19">
        <f t="shared" si="9"/>
        <v>1.7896678966789592E-2</v>
      </c>
      <c r="E172" s="19">
        <f t="shared" si="9"/>
        <v>3.2038970562558999E-2</v>
      </c>
      <c r="F172" s="36">
        <f t="shared" si="10"/>
        <v>2.5416666666666667E-5</v>
      </c>
      <c r="G172" s="24">
        <f t="shared" si="11"/>
        <v>1.7871262300122925E-2</v>
      </c>
      <c r="H172" s="21">
        <f t="shared" si="12"/>
        <v>3.2013553895892333E-2</v>
      </c>
      <c r="I172" s="17"/>
      <c r="J172" s="17">
        <v>0.122</v>
      </c>
    </row>
    <row r="173" spans="1:10" x14ac:dyDescent="0.35">
      <c r="A173" s="16">
        <v>43961</v>
      </c>
      <c r="B173" s="17">
        <v>54.2</v>
      </c>
      <c r="C173" s="18">
        <v>2863.7</v>
      </c>
      <c r="D173" s="19">
        <f t="shared" si="9"/>
        <v>1.8988531678887144E-2</v>
      </c>
      <c r="E173" s="19">
        <f t="shared" si="9"/>
        <v>-2.2561266980681394E-2</v>
      </c>
      <c r="F173" s="36">
        <f t="shared" si="10"/>
        <v>2.5833333333333332E-5</v>
      </c>
      <c r="G173" s="24">
        <f t="shared" si="11"/>
        <v>1.8962698345553811E-2</v>
      </c>
      <c r="H173" s="21">
        <f t="shared" si="12"/>
        <v>-2.2587100314014726E-2</v>
      </c>
      <c r="I173" s="17"/>
      <c r="J173" s="17">
        <v>0.124</v>
      </c>
    </row>
    <row r="174" spans="1:10" x14ac:dyDescent="0.35">
      <c r="A174" s="16">
        <v>43954</v>
      </c>
      <c r="B174" s="17">
        <v>53.19</v>
      </c>
      <c r="C174" s="18">
        <v>2929.8</v>
      </c>
      <c r="D174" s="19">
        <f t="shared" si="9"/>
        <v>6.6359262229350291E-2</v>
      </c>
      <c r="E174" s="19">
        <f t="shared" si="9"/>
        <v>3.5005352014159108E-2</v>
      </c>
      <c r="F174" s="36">
        <f t="shared" si="10"/>
        <v>2.4375E-5</v>
      </c>
      <c r="G174" s="24">
        <f t="shared" si="11"/>
        <v>6.6334887229350298E-2</v>
      </c>
      <c r="H174" s="21">
        <f t="shared" si="12"/>
        <v>3.4980977014159108E-2</v>
      </c>
      <c r="I174" s="17"/>
      <c r="J174" s="17">
        <v>0.11700000000000001</v>
      </c>
    </row>
    <row r="175" spans="1:10" x14ac:dyDescent="0.35">
      <c r="A175" s="16">
        <v>43947</v>
      </c>
      <c r="B175" s="17">
        <v>49.88</v>
      </c>
      <c r="C175" s="18">
        <v>2830.71</v>
      </c>
      <c r="D175" s="19">
        <f t="shared" si="9"/>
        <v>-0.11213955144179422</v>
      </c>
      <c r="E175" s="19">
        <f t="shared" si="9"/>
        <v>-2.1256794771462584E-3</v>
      </c>
      <c r="F175" s="36">
        <f t="shared" si="10"/>
        <v>2.2708333333333334E-5</v>
      </c>
      <c r="G175" s="24">
        <f t="shared" si="11"/>
        <v>-0.11216225977512755</v>
      </c>
      <c r="H175" s="21">
        <f t="shared" si="12"/>
        <v>-2.1483878104795917E-3</v>
      </c>
      <c r="I175" s="17"/>
      <c r="J175" s="17">
        <v>0.109</v>
      </c>
    </row>
    <row r="176" spans="1:10" x14ac:dyDescent="0.35">
      <c r="A176" s="16">
        <v>43940</v>
      </c>
      <c r="B176" s="17">
        <v>56.18</v>
      </c>
      <c r="C176" s="18">
        <v>2836.74</v>
      </c>
      <c r="D176" s="19">
        <f t="shared" si="9"/>
        <v>-7.4204946996466736E-3</v>
      </c>
      <c r="E176" s="19">
        <f t="shared" si="9"/>
        <v>-1.3156796170544438E-2</v>
      </c>
      <c r="F176" s="36">
        <f t="shared" si="10"/>
        <v>2.5416666666666667E-5</v>
      </c>
      <c r="G176" s="24">
        <f t="shared" si="11"/>
        <v>-7.4459113663133403E-3</v>
      </c>
      <c r="H176" s="21">
        <f t="shared" si="12"/>
        <v>-1.3182212837211105E-2</v>
      </c>
      <c r="I176" s="17"/>
      <c r="J176" s="17">
        <v>0.122</v>
      </c>
    </row>
    <row r="177" spans="1:10" x14ac:dyDescent="0.35">
      <c r="A177" s="16">
        <v>43933</v>
      </c>
      <c r="B177" s="17">
        <v>56.6</v>
      </c>
      <c r="C177" s="18">
        <v>2874.56</v>
      </c>
      <c r="D177" s="19">
        <f t="shared" si="9"/>
        <v>0.16990491938817698</v>
      </c>
      <c r="E177" s="19">
        <f t="shared" si="9"/>
        <v>3.0374719515954274E-2</v>
      </c>
      <c r="F177" s="36">
        <f t="shared" si="10"/>
        <v>2.5833333333333332E-5</v>
      </c>
      <c r="G177" s="24">
        <f t="shared" si="11"/>
        <v>0.16987908605484364</v>
      </c>
      <c r="H177" s="21">
        <f t="shared" si="12"/>
        <v>3.0348886182620941E-2</v>
      </c>
      <c r="I177" s="17"/>
      <c r="J177" s="17">
        <v>0.124</v>
      </c>
    </row>
    <row r="178" spans="1:10" x14ac:dyDescent="0.35">
      <c r="A178" s="16">
        <v>43926</v>
      </c>
      <c r="B178" s="17">
        <v>48.38</v>
      </c>
      <c r="C178" s="18">
        <v>2789.82</v>
      </c>
      <c r="D178" s="19">
        <f t="shared" si="9"/>
        <v>0.13594740549424755</v>
      </c>
      <c r="E178" s="19">
        <f t="shared" si="9"/>
        <v>0.12101741908263519</v>
      </c>
      <c r="F178" s="36">
        <f t="shared" si="10"/>
        <v>4.9166666666666658E-5</v>
      </c>
      <c r="G178" s="24">
        <f t="shared" si="11"/>
        <v>0.1358982388275809</v>
      </c>
      <c r="H178" s="21">
        <f t="shared" si="12"/>
        <v>0.12096825241596852</v>
      </c>
      <c r="I178" s="17"/>
      <c r="J178" s="17">
        <v>0.23599999999999999</v>
      </c>
    </row>
    <row r="179" spans="1:10" x14ac:dyDescent="0.35">
      <c r="A179" s="16">
        <v>43919</v>
      </c>
      <c r="B179" s="17">
        <v>42.59</v>
      </c>
      <c r="C179" s="18">
        <v>2488.65</v>
      </c>
      <c r="D179" s="19">
        <f t="shared" si="9"/>
        <v>-8.5659081150708305E-2</v>
      </c>
      <c r="E179" s="19">
        <f t="shared" si="9"/>
        <v>-2.0783247490625434E-2</v>
      </c>
      <c r="F179" s="36">
        <f t="shared" si="10"/>
        <v>2.2083333333333333E-5</v>
      </c>
      <c r="G179" s="24">
        <f t="shared" si="11"/>
        <v>-8.5681164484041644E-2</v>
      </c>
      <c r="H179" s="21">
        <f t="shared" si="12"/>
        <v>-2.0805330823958766E-2</v>
      </c>
      <c r="I179" s="17"/>
      <c r="J179" s="17">
        <v>0.106</v>
      </c>
    </row>
    <row r="180" spans="1:10" x14ac:dyDescent="0.35">
      <c r="A180" s="16">
        <v>43912</v>
      </c>
      <c r="B180" s="17">
        <v>46.58</v>
      </c>
      <c r="C180" s="18">
        <v>2541.4699999999998</v>
      </c>
      <c r="D180" s="19">
        <f t="shared" si="9"/>
        <v>0.17596566523605151</v>
      </c>
      <c r="E180" s="19">
        <f t="shared" si="9"/>
        <v>0.10262829078666491</v>
      </c>
      <c r="F180" s="36">
        <f t="shared" si="10"/>
        <v>3.1249999999999997E-6</v>
      </c>
      <c r="G180" s="24">
        <f t="shared" si="11"/>
        <v>0.17596254023605151</v>
      </c>
      <c r="H180" s="21">
        <f t="shared" si="12"/>
        <v>0.1026251657866649</v>
      </c>
      <c r="I180" s="17"/>
      <c r="J180" s="17">
        <v>1.4999999999999999E-2</v>
      </c>
    </row>
    <row r="181" spans="1:10" x14ac:dyDescent="0.35">
      <c r="A181" s="16">
        <v>43905</v>
      </c>
      <c r="B181" s="17">
        <v>39.61</v>
      </c>
      <c r="C181" s="18">
        <v>2304.92</v>
      </c>
      <c r="D181" s="19">
        <f t="shared" si="9"/>
        <v>-9.7722095671981757E-2</v>
      </c>
      <c r="E181" s="19">
        <f t="shared" si="9"/>
        <v>-0.14979601773502216</v>
      </c>
      <c r="F181" s="36">
        <f t="shared" si="10"/>
        <v>7.9166666666666665E-6</v>
      </c>
      <c r="G181" s="24">
        <f t="shared" si="11"/>
        <v>-9.773001233864842E-2</v>
      </c>
      <c r="H181" s="21">
        <f t="shared" si="12"/>
        <v>-0.14980393440168882</v>
      </c>
      <c r="I181" s="17"/>
      <c r="J181" s="17">
        <v>3.7999999999999999E-2</v>
      </c>
    </row>
    <row r="182" spans="1:10" x14ac:dyDescent="0.35">
      <c r="A182" s="16">
        <v>43898</v>
      </c>
      <c r="B182" s="17">
        <v>43.9</v>
      </c>
      <c r="C182" s="18">
        <v>2711.02</v>
      </c>
      <c r="D182" s="19">
        <f t="shared" si="9"/>
        <v>-9.65219180901421E-2</v>
      </c>
      <c r="E182" s="19">
        <f t="shared" si="9"/>
        <v>-8.7926469450303912E-2</v>
      </c>
      <c r="F182" s="36">
        <f t="shared" si="10"/>
        <v>5.7500000000000009E-5</v>
      </c>
      <c r="G182" s="24">
        <f t="shared" si="11"/>
        <v>-9.6579418090142102E-2</v>
      </c>
      <c r="H182" s="21">
        <f t="shared" si="12"/>
        <v>-8.7983969450303914E-2</v>
      </c>
      <c r="I182" s="17"/>
      <c r="J182" s="17">
        <v>0.27600000000000002</v>
      </c>
    </row>
    <row r="183" spans="1:10" x14ac:dyDescent="0.35">
      <c r="A183" s="16">
        <v>43891</v>
      </c>
      <c r="B183" s="17">
        <v>48.59</v>
      </c>
      <c r="C183" s="18">
        <v>2972.37</v>
      </c>
      <c r="D183" s="19">
        <f t="shared" si="9"/>
        <v>6.8381706244503127E-2</v>
      </c>
      <c r="E183" s="19">
        <f t="shared" si="9"/>
        <v>6.1437536811748128E-3</v>
      </c>
      <c r="F183" s="36">
        <f t="shared" si="10"/>
        <v>9.8958333333333331E-5</v>
      </c>
      <c r="G183" s="24">
        <f t="shared" si="11"/>
        <v>6.8282747911169797E-2</v>
      </c>
      <c r="H183" s="21">
        <f t="shared" si="12"/>
        <v>6.0447953478414791E-3</v>
      </c>
      <c r="I183" s="17"/>
      <c r="J183" s="17">
        <v>0.47499999999999998</v>
      </c>
    </row>
    <row r="184" spans="1:10" x14ac:dyDescent="0.35">
      <c r="A184" s="16">
        <v>43884</v>
      </c>
      <c r="B184" s="17">
        <v>45.48</v>
      </c>
      <c r="C184" s="18">
        <v>2954.22</v>
      </c>
      <c r="D184" s="19">
        <f t="shared" si="9"/>
        <v>-0.14639639639639646</v>
      </c>
      <c r="E184" s="19">
        <f t="shared" si="9"/>
        <v>-0.11490674855816052</v>
      </c>
      <c r="F184" s="36">
        <f t="shared" si="10"/>
        <v>2.6770833333333329E-4</v>
      </c>
      <c r="G184" s="24">
        <f t="shared" si="11"/>
        <v>-0.14666410472972979</v>
      </c>
      <c r="H184" s="21">
        <f t="shared" si="12"/>
        <v>-0.11517445689149386</v>
      </c>
      <c r="I184" s="17"/>
      <c r="J184" s="17">
        <v>1.2849999999999999</v>
      </c>
    </row>
    <row r="185" spans="1:10" x14ac:dyDescent="0.35">
      <c r="A185" s="16">
        <v>43877</v>
      </c>
      <c r="B185" s="17">
        <v>53.28</v>
      </c>
      <c r="C185" s="18">
        <v>3337.75</v>
      </c>
      <c r="D185" s="19">
        <f t="shared" si="9"/>
        <v>-3.6702223829325642E-2</v>
      </c>
      <c r="E185" s="19">
        <f t="shared" si="9"/>
        <v>-1.2546743349427181E-2</v>
      </c>
      <c r="F185" s="36">
        <f t="shared" si="10"/>
        <v>3.2479166666666664E-4</v>
      </c>
      <c r="G185" s="24">
        <f t="shared" si="11"/>
        <v>-3.7027015495992306E-2</v>
      </c>
      <c r="H185" s="21">
        <f t="shared" si="12"/>
        <v>-1.2871535016093847E-2</v>
      </c>
      <c r="I185" s="17"/>
      <c r="J185" s="17">
        <v>1.5589999999999999</v>
      </c>
    </row>
    <row r="186" spans="1:10" x14ac:dyDescent="0.35">
      <c r="A186" s="16">
        <v>43870</v>
      </c>
      <c r="B186" s="17">
        <v>55.31</v>
      </c>
      <c r="C186" s="18">
        <v>3380.16</v>
      </c>
      <c r="D186" s="19">
        <f t="shared" si="9"/>
        <v>0.11220591192439189</v>
      </c>
      <c r="E186" s="19">
        <f t="shared" si="9"/>
        <v>1.5761589801995823E-2</v>
      </c>
      <c r="F186" s="36">
        <f t="shared" si="10"/>
        <v>3.2854166666666665E-4</v>
      </c>
      <c r="G186" s="24">
        <f t="shared" si="11"/>
        <v>0.11187737025772522</v>
      </c>
      <c r="H186" s="21">
        <f t="shared" si="12"/>
        <v>1.5433048135329157E-2</v>
      </c>
      <c r="I186" s="17"/>
      <c r="J186" s="17">
        <v>1.577</v>
      </c>
    </row>
    <row r="187" spans="1:10" x14ac:dyDescent="0.35">
      <c r="A187" s="16">
        <v>43863</v>
      </c>
      <c r="B187" s="17">
        <v>49.73</v>
      </c>
      <c r="C187" s="18">
        <v>3327.71</v>
      </c>
      <c r="D187" s="19">
        <f t="shared" si="9"/>
        <v>5.8085106382978591E-2</v>
      </c>
      <c r="E187" s="19">
        <f t="shared" si="9"/>
        <v>3.1681713336144224E-2</v>
      </c>
      <c r="F187" s="36">
        <f t="shared" si="10"/>
        <v>3.2583333333333336E-4</v>
      </c>
      <c r="G187" s="24">
        <f t="shared" si="11"/>
        <v>5.775927304964526E-2</v>
      </c>
      <c r="H187" s="21">
        <f t="shared" si="12"/>
        <v>3.1355880002810893E-2</v>
      </c>
      <c r="I187" s="17"/>
      <c r="J187" s="17">
        <v>1.5640000000000001</v>
      </c>
    </row>
    <row r="188" spans="1:10" x14ac:dyDescent="0.35">
      <c r="A188" s="16">
        <v>43856</v>
      </c>
      <c r="B188" s="17">
        <v>47</v>
      </c>
      <c r="C188" s="18">
        <v>3225.52</v>
      </c>
      <c r="D188" s="19">
        <f t="shared" si="9"/>
        <v>-6.653426017874875E-2</v>
      </c>
      <c r="E188" s="19">
        <f t="shared" si="9"/>
        <v>-2.1226107353427559E-2</v>
      </c>
      <c r="F188" s="36">
        <f t="shared" si="10"/>
        <v>3.2374999999999998E-4</v>
      </c>
      <c r="G188" s="24">
        <f t="shared" si="11"/>
        <v>-6.6858010178748747E-2</v>
      </c>
      <c r="H188" s="21">
        <f t="shared" si="12"/>
        <v>-2.154985735342756E-2</v>
      </c>
      <c r="I188" s="17"/>
      <c r="J188" s="17">
        <v>1.554</v>
      </c>
    </row>
    <row r="189" spans="1:10" x14ac:dyDescent="0.35">
      <c r="A189" s="16">
        <v>43849</v>
      </c>
      <c r="B189" s="17">
        <v>50.35</v>
      </c>
      <c r="C189" s="18">
        <v>3295.47</v>
      </c>
      <c r="D189" s="19">
        <f t="shared" si="9"/>
        <v>-1.1388179854702529E-2</v>
      </c>
      <c r="E189" s="19">
        <f t="shared" si="9"/>
        <v>-1.0256425658183299E-2</v>
      </c>
      <c r="F189" s="36">
        <f t="shared" si="10"/>
        <v>3.1895833333333331E-4</v>
      </c>
      <c r="G189" s="24">
        <f t="shared" si="11"/>
        <v>-1.1707138188035862E-2</v>
      </c>
      <c r="H189" s="21">
        <f t="shared" si="12"/>
        <v>-1.0575383991516632E-2</v>
      </c>
      <c r="I189" s="17"/>
      <c r="J189" s="17">
        <v>1.5309999999999999</v>
      </c>
    </row>
    <row r="190" spans="1:10" x14ac:dyDescent="0.35">
      <c r="A190" s="16">
        <v>43842</v>
      </c>
      <c r="B190" s="17">
        <v>50.93</v>
      </c>
      <c r="C190" s="18">
        <v>3329.62</v>
      </c>
      <c r="D190" s="19">
        <f t="shared" si="9"/>
        <v>5.7297072866929533E-2</v>
      </c>
      <c r="E190" s="19">
        <f t="shared" si="9"/>
        <v>1.9682423017440609E-2</v>
      </c>
      <c r="F190" s="36">
        <f t="shared" si="10"/>
        <v>3.2520833333333333E-4</v>
      </c>
      <c r="G190" s="24">
        <f t="shared" si="11"/>
        <v>5.6971864533596199E-2</v>
      </c>
      <c r="H190" s="21">
        <f t="shared" si="12"/>
        <v>1.9357214684107275E-2</v>
      </c>
      <c r="I190" s="17"/>
      <c r="J190" s="17">
        <v>1.5609999999999999</v>
      </c>
    </row>
    <row r="191" spans="1:10" x14ac:dyDescent="0.35">
      <c r="A191" s="16">
        <v>43835</v>
      </c>
      <c r="B191" s="17">
        <v>48.17</v>
      </c>
      <c r="C191" s="18">
        <v>3265.35</v>
      </c>
      <c r="D191" s="19">
        <f t="shared" si="9"/>
        <v>-8.847736625514413E-3</v>
      </c>
      <c r="E191" s="19">
        <f t="shared" si="9"/>
        <v>9.4285670123808174E-3</v>
      </c>
      <c r="F191" s="36">
        <f t="shared" si="10"/>
        <v>3.2041666666666666E-4</v>
      </c>
      <c r="G191" s="24">
        <f t="shared" si="11"/>
        <v>-9.1681532921810797E-3</v>
      </c>
      <c r="H191" s="21">
        <f t="shared" si="12"/>
        <v>9.1081503457141506E-3</v>
      </c>
      <c r="I191" s="17"/>
      <c r="J191" s="17">
        <v>1.538</v>
      </c>
    </row>
    <row r="192" spans="1:10" x14ac:dyDescent="0.35">
      <c r="A192" s="16">
        <v>43828</v>
      </c>
      <c r="B192" s="17">
        <v>48.6</v>
      </c>
      <c r="C192" s="18">
        <v>3234.85</v>
      </c>
      <c r="D192" s="19">
        <f t="shared" si="9"/>
        <v>5.2403637938501557E-2</v>
      </c>
      <c r="E192" s="19">
        <f t="shared" si="9"/>
        <v>-1.5956691625360619E-3</v>
      </c>
      <c r="F192" s="36">
        <f t="shared" si="10"/>
        <v>3.1666666666666665E-4</v>
      </c>
      <c r="G192" s="24">
        <f t="shared" si="11"/>
        <v>5.2086971271834891E-2</v>
      </c>
      <c r="H192" s="21">
        <f t="shared" si="12"/>
        <v>-1.9123358292027286E-3</v>
      </c>
      <c r="I192" s="17"/>
      <c r="J192" s="17">
        <v>1.52</v>
      </c>
    </row>
    <row r="193" spans="1:10" x14ac:dyDescent="0.35">
      <c r="A193" s="16">
        <v>43821</v>
      </c>
      <c r="B193" s="17">
        <v>46.18</v>
      </c>
      <c r="C193" s="18">
        <v>3240.02</v>
      </c>
      <c r="D193" s="19">
        <f t="shared" si="9"/>
        <v>4.5979614949037462E-2</v>
      </c>
      <c r="E193" s="19">
        <f t="shared" si="9"/>
        <v>5.836298048565558E-3</v>
      </c>
      <c r="F193" s="36">
        <f t="shared" si="10"/>
        <v>3.2583333333333336E-4</v>
      </c>
      <c r="G193" s="24">
        <f t="shared" si="11"/>
        <v>4.5653781615704131E-2</v>
      </c>
      <c r="H193" s="21">
        <f t="shared" si="12"/>
        <v>5.5104647152322246E-3</v>
      </c>
      <c r="I193" s="17"/>
      <c r="J193" s="17">
        <v>1.5640000000000001</v>
      </c>
    </row>
    <row r="194" spans="1:10" x14ac:dyDescent="0.35">
      <c r="A194" s="16">
        <v>43814</v>
      </c>
      <c r="B194" s="17">
        <v>44.15</v>
      </c>
      <c r="C194" s="18">
        <v>3221.22</v>
      </c>
      <c r="D194" s="19">
        <f t="shared" si="9"/>
        <v>7.2904009720534679E-2</v>
      </c>
      <c r="E194" s="19">
        <f t="shared" si="9"/>
        <v>1.6542539762686159E-2</v>
      </c>
      <c r="F194" s="36">
        <f t="shared" si="10"/>
        <v>3.2895833333333328E-4</v>
      </c>
      <c r="G194" s="24">
        <f t="shared" si="11"/>
        <v>7.2575051387201342E-2</v>
      </c>
      <c r="H194" s="21">
        <f t="shared" si="12"/>
        <v>1.6213581429352825E-2</v>
      </c>
      <c r="I194" s="17"/>
      <c r="J194" s="17">
        <v>1.579</v>
      </c>
    </row>
    <row r="195" spans="1:10" x14ac:dyDescent="0.35">
      <c r="A195" s="16">
        <v>43807</v>
      </c>
      <c r="B195" s="17">
        <v>41.15</v>
      </c>
      <c r="C195" s="18">
        <v>3168.8</v>
      </c>
      <c r="D195" s="19">
        <f t="shared" ref="D195:E258" si="13">B195/B196-1</f>
        <v>3.83547817310117E-2</v>
      </c>
      <c r="E195" s="19">
        <f t="shared" si="13"/>
        <v>7.2761140655646095E-3</v>
      </c>
      <c r="F195" s="36">
        <f t="shared" ref="F195:F258" si="14">J195/100/12/4</f>
        <v>3.2583333333333336E-4</v>
      </c>
      <c r="G195" s="24">
        <f t="shared" ref="G195:G258" si="15">D195-F195</f>
        <v>3.8028948397678369E-2</v>
      </c>
      <c r="H195" s="21">
        <f t="shared" ref="H195:H258" si="16">E195-F195</f>
        <v>6.9502807322312761E-3</v>
      </c>
      <c r="I195" s="17"/>
      <c r="J195" s="17">
        <v>1.5640000000000001</v>
      </c>
    </row>
    <row r="196" spans="1:10" x14ac:dyDescent="0.35">
      <c r="A196" s="16">
        <v>43800</v>
      </c>
      <c r="B196" s="17">
        <v>39.630000000000003</v>
      </c>
      <c r="C196" s="18">
        <v>3145.91</v>
      </c>
      <c r="D196" s="19">
        <f t="shared" si="13"/>
        <v>1.2260536398467581E-2</v>
      </c>
      <c r="E196" s="19">
        <f t="shared" si="13"/>
        <v>1.5695738272767379E-3</v>
      </c>
      <c r="F196" s="36">
        <f t="shared" si="14"/>
        <v>3.1729166666666662E-4</v>
      </c>
      <c r="G196" s="24">
        <f t="shared" si="15"/>
        <v>1.1943244731800914E-2</v>
      </c>
      <c r="H196" s="21">
        <f t="shared" si="16"/>
        <v>1.2522821606100712E-3</v>
      </c>
      <c r="I196" s="17"/>
      <c r="J196" s="17">
        <v>1.5229999999999999</v>
      </c>
    </row>
    <row r="197" spans="1:10" x14ac:dyDescent="0.35">
      <c r="A197" s="16">
        <v>43793</v>
      </c>
      <c r="B197" s="17">
        <v>39.15</v>
      </c>
      <c r="C197" s="18">
        <v>3140.98</v>
      </c>
      <c r="D197" s="19">
        <f t="shared" si="13"/>
        <v>0</v>
      </c>
      <c r="E197" s="19">
        <f t="shared" si="13"/>
        <v>9.8672471055754052E-3</v>
      </c>
      <c r="F197" s="36">
        <f t="shared" si="14"/>
        <v>3.3062499999999997E-4</v>
      </c>
      <c r="G197" s="24">
        <f t="shared" si="15"/>
        <v>-3.3062499999999997E-4</v>
      </c>
      <c r="H197" s="21">
        <f t="shared" si="16"/>
        <v>9.5366221055754059E-3</v>
      </c>
      <c r="I197" s="17"/>
      <c r="J197" s="17">
        <v>1.587</v>
      </c>
    </row>
    <row r="198" spans="1:10" x14ac:dyDescent="0.35">
      <c r="A198" s="16">
        <v>43786</v>
      </c>
      <c r="B198" s="17">
        <v>39.15</v>
      </c>
      <c r="C198" s="18">
        <v>3110.29</v>
      </c>
      <c r="D198" s="19">
        <f t="shared" si="13"/>
        <v>1.5300829875518618E-2</v>
      </c>
      <c r="E198" s="19">
        <f t="shared" si="13"/>
        <v>-3.259134871140823E-3</v>
      </c>
      <c r="F198" s="36">
        <f t="shared" si="14"/>
        <v>3.3104166666666671E-4</v>
      </c>
      <c r="G198" s="24">
        <f t="shared" si="15"/>
        <v>1.4969788208851951E-2</v>
      </c>
      <c r="H198" s="21">
        <f t="shared" si="16"/>
        <v>-3.5901765378074896E-3</v>
      </c>
      <c r="I198" s="17"/>
      <c r="J198" s="17">
        <v>1.589</v>
      </c>
    </row>
    <row r="199" spans="1:10" x14ac:dyDescent="0.35">
      <c r="A199" s="16">
        <v>43779</v>
      </c>
      <c r="B199" s="17">
        <v>38.56</v>
      </c>
      <c r="C199" s="18">
        <v>3120.46</v>
      </c>
      <c r="D199" s="19">
        <f t="shared" si="13"/>
        <v>6.2551667125930077E-2</v>
      </c>
      <c r="E199" s="19">
        <f t="shared" si="13"/>
        <v>8.8520180532025705E-3</v>
      </c>
      <c r="F199" s="36">
        <f t="shared" si="14"/>
        <v>3.2687499999999996E-4</v>
      </c>
      <c r="G199" s="24">
        <f t="shared" si="15"/>
        <v>6.222479212593008E-2</v>
      </c>
      <c r="H199" s="21">
        <f t="shared" si="16"/>
        <v>8.5251430532025697E-3</v>
      </c>
      <c r="I199" s="17"/>
      <c r="J199" s="17">
        <v>1.569</v>
      </c>
    </row>
    <row r="200" spans="1:10" x14ac:dyDescent="0.35">
      <c r="A200" s="16">
        <v>43772</v>
      </c>
      <c r="B200" s="17">
        <v>36.29</v>
      </c>
      <c r="C200" s="18">
        <v>3093.08</v>
      </c>
      <c r="D200" s="19">
        <f t="shared" si="13"/>
        <v>4.0126110633419199E-2</v>
      </c>
      <c r="E200" s="19">
        <f t="shared" si="13"/>
        <v>8.533018575699991E-3</v>
      </c>
      <c r="F200" s="36">
        <f t="shared" si="14"/>
        <v>3.2374999999999998E-4</v>
      </c>
      <c r="G200" s="24">
        <f t="shared" si="15"/>
        <v>3.9802360633419201E-2</v>
      </c>
      <c r="H200" s="21">
        <f t="shared" si="16"/>
        <v>8.2092685756999916E-3</v>
      </c>
      <c r="I200" s="17"/>
      <c r="J200" s="17">
        <v>1.554</v>
      </c>
    </row>
    <row r="201" spans="1:10" x14ac:dyDescent="0.35">
      <c r="A201" s="16">
        <v>43765</v>
      </c>
      <c r="B201" s="17">
        <v>34.89</v>
      </c>
      <c r="C201" s="18">
        <v>3066.91</v>
      </c>
      <c r="D201" s="19">
        <f t="shared" si="13"/>
        <v>6.66462855395904E-2</v>
      </c>
      <c r="E201" s="19">
        <f t="shared" si="13"/>
        <v>1.4676349440042147E-2</v>
      </c>
      <c r="F201" s="36">
        <f t="shared" si="14"/>
        <v>3.19375E-4</v>
      </c>
      <c r="G201" s="24">
        <f t="shared" si="15"/>
        <v>6.6326910539590403E-2</v>
      </c>
      <c r="H201" s="21">
        <f t="shared" si="16"/>
        <v>1.4356974440042147E-2</v>
      </c>
      <c r="I201" s="17"/>
      <c r="J201" s="17">
        <v>1.5329999999999999</v>
      </c>
    </row>
    <row r="202" spans="1:10" x14ac:dyDescent="0.35">
      <c r="A202" s="16">
        <v>43758</v>
      </c>
      <c r="B202" s="17">
        <v>32.71</v>
      </c>
      <c r="C202" s="18">
        <v>3022.55</v>
      </c>
      <c r="D202" s="19">
        <f t="shared" si="13"/>
        <v>5.6183403293510015E-2</v>
      </c>
      <c r="E202" s="19">
        <f t="shared" si="13"/>
        <v>1.2172660906838217E-2</v>
      </c>
      <c r="F202" s="36">
        <f t="shared" si="14"/>
        <v>3.4874999999999994E-4</v>
      </c>
      <c r="G202" s="24">
        <f t="shared" si="15"/>
        <v>5.5834653293510013E-2</v>
      </c>
      <c r="H202" s="21">
        <f t="shared" si="16"/>
        <v>1.1823910906838217E-2</v>
      </c>
      <c r="I202" s="17"/>
      <c r="J202" s="17">
        <v>1.6739999999999999</v>
      </c>
    </row>
    <row r="203" spans="1:10" x14ac:dyDescent="0.35">
      <c r="A203" s="16">
        <v>43751</v>
      </c>
      <c r="B203" s="17">
        <v>30.97</v>
      </c>
      <c r="C203" s="18">
        <v>2986.2</v>
      </c>
      <c r="D203" s="19">
        <f t="shared" si="13"/>
        <v>4.1008403361344481E-2</v>
      </c>
      <c r="E203" s="19">
        <f t="shared" si="13"/>
        <v>5.3631488046541609E-3</v>
      </c>
      <c r="F203" s="36">
        <f t="shared" si="14"/>
        <v>3.4812499999999996E-4</v>
      </c>
      <c r="G203" s="24">
        <f t="shared" si="15"/>
        <v>4.0660278361344483E-2</v>
      </c>
      <c r="H203" s="21">
        <f t="shared" si="16"/>
        <v>5.0150238046541605E-3</v>
      </c>
      <c r="I203" s="17"/>
      <c r="J203" s="17">
        <v>1.671</v>
      </c>
    </row>
    <row r="204" spans="1:10" x14ac:dyDescent="0.35">
      <c r="A204" s="16">
        <v>43744</v>
      </c>
      <c r="B204" s="17">
        <v>29.75</v>
      </c>
      <c r="C204" s="18">
        <v>2970.27</v>
      </c>
      <c r="D204" s="19">
        <f t="shared" si="13"/>
        <v>2.5508445363667587E-2</v>
      </c>
      <c r="E204" s="19">
        <f t="shared" si="13"/>
        <v>6.1856159023849777E-3</v>
      </c>
      <c r="F204" s="36">
        <f t="shared" si="14"/>
        <v>3.5041666666666663E-4</v>
      </c>
      <c r="G204" s="24">
        <f t="shared" si="15"/>
        <v>2.5158028697000921E-2</v>
      </c>
      <c r="H204" s="21">
        <f t="shared" si="16"/>
        <v>5.8351992357183113E-3</v>
      </c>
      <c r="I204" s="17"/>
      <c r="J204" s="17">
        <v>1.6819999999999999</v>
      </c>
    </row>
    <row r="205" spans="1:10" x14ac:dyDescent="0.35">
      <c r="A205" s="16">
        <v>43737</v>
      </c>
      <c r="B205" s="17">
        <v>29.01</v>
      </c>
      <c r="C205" s="18">
        <v>2952.01</v>
      </c>
      <c r="D205" s="19">
        <f t="shared" si="13"/>
        <v>1.009749303621188E-2</v>
      </c>
      <c r="E205" s="19">
        <f t="shared" si="13"/>
        <v>-3.3020572018946925E-3</v>
      </c>
      <c r="F205" s="36">
        <f t="shared" si="14"/>
        <v>3.5625000000000001E-4</v>
      </c>
      <c r="G205" s="24">
        <f t="shared" si="15"/>
        <v>9.7412430362118791E-3</v>
      </c>
      <c r="H205" s="21">
        <f t="shared" si="16"/>
        <v>-3.6583072018946923E-3</v>
      </c>
      <c r="I205" s="17"/>
      <c r="J205" s="17">
        <v>1.71</v>
      </c>
    </row>
    <row r="206" spans="1:10" x14ac:dyDescent="0.35">
      <c r="A206" s="16">
        <v>43730</v>
      </c>
      <c r="B206" s="17">
        <v>28.72</v>
      </c>
      <c r="C206" s="18">
        <v>2961.79</v>
      </c>
      <c r="D206" s="19">
        <f t="shared" si="13"/>
        <v>-4.4259567387687215E-2</v>
      </c>
      <c r="E206" s="19">
        <f t="shared" si="13"/>
        <v>-1.0120084088941828E-2</v>
      </c>
      <c r="F206" s="36">
        <f t="shared" si="14"/>
        <v>3.7437499999999998E-4</v>
      </c>
      <c r="G206" s="24">
        <f t="shared" si="15"/>
        <v>-4.4633942387687219E-2</v>
      </c>
      <c r="H206" s="21">
        <f t="shared" si="16"/>
        <v>-1.0494459088941827E-2</v>
      </c>
      <c r="I206" s="17"/>
      <c r="J206" s="17">
        <v>1.7969999999999999</v>
      </c>
    </row>
    <row r="207" spans="1:10" x14ac:dyDescent="0.35">
      <c r="A207" s="16">
        <v>43723</v>
      </c>
      <c r="B207" s="17">
        <v>30.05</v>
      </c>
      <c r="C207" s="18">
        <v>2992.07</v>
      </c>
      <c r="D207" s="19">
        <f t="shared" si="13"/>
        <v>-2.0853698273053167E-2</v>
      </c>
      <c r="E207" s="19">
        <f t="shared" si="13"/>
        <v>-5.0941181556098947E-3</v>
      </c>
      <c r="F207" s="36">
        <f t="shared" si="14"/>
        <v>3.9791666666666664E-4</v>
      </c>
      <c r="G207" s="24">
        <f t="shared" si="15"/>
        <v>-2.1251614939719835E-2</v>
      </c>
      <c r="H207" s="21">
        <f t="shared" si="16"/>
        <v>-5.4920348222765609E-3</v>
      </c>
      <c r="I207" s="17"/>
      <c r="J207" s="17">
        <v>1.91</v>
      </c>
    </row>
    <row r="208" spans="1:10" x14ac:dyDescent="0.35">
      <c r="A208" s="16">
        <v>43716</v>
      </c>
      <c r="B208" s="17">
        <v>30.69</v>
      </c>
      <c r="C208" s="18">
        <v>3007.39</v>
      </c>
      <c r="D208" s="19">
        <f t="shared" si="13"/>
        <v>4.2539267015706539E-3</v>
      </c>
      <c r="E208" s="19">
        <f t="shared" si="13"/>
        <v>9.6283290417662482E-3</v>
      </c>
      <c r="F208" s="36">
        <f t="shared" si="14"/>
        <v>4.085416666666667E-4</v>
      </c>
      <c r="G208" s="24">
        <f t="shared" si="15"/>
        <v>3.845385034903987E-3</v>
      </c>
      <c r="H208" s="21">
        <f t="shared" si="16"/>
        <v>9.2197873750995817E-3</v>
      </c>
      <c r="I208" s="17"/>
      <c r="J208" s="17">
        <v>1.9610000000000001</v>
      </c>
    </row>
    <row r="209" spans="1:10" x14ac:dyDescent="0.35">
      <c r="A209" s="16">
        <v>43709</v>
      </c>
      <c r="B209" s="17">
        <v>30.56</v>
      </c>
      <c r="C209" s="18">
        <v>2978.71</v>
      </c>
      <c r="D209" s="19">
        <f t="shared" si="13"/>
        <v>-2.8298887122416572E-2</v>
      </c>
      <c r="E209" s="19">
        <f t="shared" si="13"/>
        <v>1.7854335955386436E-2</v>
      </c>
      <c r="F209" s="36">
        <f t="shared" si="14"/>
        <v>4.0916666666666667E-4</v>
      </c>
      <c r="G209" s="24">
        <f t="shared" si="15"/>
        <v>-2.8708053789083237E-2</v>
      </c>
      <c r="H209" s="21">
        <f t="shared" si="16"/>
        <v>1.744516928871977E-2</v>
      </c>
      <c r="I209" s="17"/>
      <c r="J209" s="17">
        <v>1.964</v>
      </c>
    </row>
    <row r="210" spans="1:10" x14ac:dyDescent="0.35">
      <c r="A210" s="16">
        <v>43702</v>
      </c>
      <c r="B210" s="17">
        <v>31.45</v>
      </c>
      <c r="C210" s="18">
        <v>2926.46</v>
      </c>
      <c r="D210" s="19">
        <f t="shared" si="13"/>
        <v>6.4658090724441397E-2</v>
      </c>
      <c r="E210" s="19">
        <f t="shared" si="13"/>
        <v>2.7870366792993595E-2</v>
      </c>
      <c r="F210" s="36">
        <f t="shared" si="14"/>
        <v>4.139583333333334E-4</v>
      </c>
      <c r="G210" s="24">
        <f t="shared" si="15"/>
        <v>6.4244132391108058E-2</v>
      </c>
      <c r="H210" s="21">
        <f t="shared" si="16"/>
        <v>2.7456408459660263E-2</v>
      </c>
      <c r="I210" s="17"/>
      <c r="J210" s="17">
        <v>1.9870000000000001</v>
      </c>
    </row>
    <row r="211" spans="1:10" x14ac:dyDescent="0.35">
      <c r="A211" s="16">
        <v>43695</v>
      </c>
      <c r="B211" s="17">
        <v>29.54</v>
      </c>
      <c r="C211" s="18">
        <v>2847.11</v>
      </c>
      <c r="D211" s="19">
        <f t="shared" si="13"/>
        <v>-5.2597819114817201E-2</v>
      </c>
      <c r="E211" s="19">
        <f t="shared" si="13"/>
        <v>-1.4390655939737096E-2</v>
      </c>
      <c r="F211" s="36">
        <f t="shared" si="14"/>
        <v>4.0916666666666667E-4</v>
      </c>
      <c r="G211" s="24">
        <f t="shared" si="15"/>
        <v>-5.300698578148387E-2</v>
      </c>
      <c r="H211" s="21">
        <f t="shared" si="16"/>
        <v>-1.4799822606403763E-2</v>
      </c>
      <c r="I211" s="17"/>
      <c r="J211" s="17">
        <v>1.964</v>
      </c>
    </row>
    <row r="212" spans="1:10" x14ac:dyDescent="0.35">
      <c r="A212" s="16">
        <v>43688</v>
      </c>
      <c r="B212" s="17">
        <v>31.18</v>
      </c>
      <c r="C212" s="18">
        <v>2888.68</v>
      </c>
      <c r="D212" s="19">
        <f t="shared" si="13"/>
        <v>-8.8037437847323763E-2</v>
      </c>
      <c r="E212" s="19">
        <f t="shared" si="13"/>
        <v>-1.0268446028129485E-2</v>
      </c>
      <c r="F212" s="36">
        <f t="shared" si="14"/>
        <v>3.897916666666667E-4</v>
      </c>
      <c r="G212" s="24">
        <f t="shared" si="15"/>
        <v>-8.842722951399043E-2</v>
      </c>
      <c r="H212" s="21">
        <f t="shared" si="16"/>
        <v>-1.0658237694796152E-2</v>
      </c>
      <c r="I212" s="17"/>
      <c r="J212" s="17">
        <v>1.871</v>
      </c>
    </row>
    <row r="213" spans="1:10" x14ac:dyDescent="0.35">
      <c r="A213" s="16">
        <v>43681</v>
      </c>
      <c r="B213" s="17">
        <v>34.19</v>
      </c>
      <c r="C213" s="18">
        <v>2918.65</v>
      </c>
      <c r="D213" s="19">
        <f t="shared" si="13"/>
        <v>0.16134510869565211</v>
      </c>
      <c r="E213" s="19">
        <f t="shared" si="13"/>
        <v>-4.5701812724885382E-3</v>
      </c>
      <c r="F213" s="36">
        <f t="shared" si="14"/>
        <v>4.1708333333333327E-4</v>
      </c>
      <c r="G213" s="24">
        <f t="shared" si="15"/>
        <v>0.16092802536231876</v>
      </c>
      <c r="H213" s="21">
        <f t="shared" si="16"/>
        <v>-4.9872646058218718E-3</v>
      </c>
      <c r="I213" s="17"/>
      <c r="J213" s="17">
        <v>2.0019999999999998</v>
      </c>
    </row>
    <row r="214" spans="1:10" x14ac:dyDescent="0.35">
      <c r="A214" s="16">
        <v>43674</v>
      </c>
      <c r="B214" s="17">
        <v>29.44</v>
      </c>
      <c r="C214" s="18">
        <v>2932.05</v>
      </c>
      <c r="D214" s="19">
        <f t="shared" si="13"/>
        <v>-0.13462669018224582</v>
      </c>
      <c r="E214" s="19">
        <f t="shared" si="13"/>
        <v>-3.1002756241200857E-2</v>
      </c>
      <c r="F214" s="36">
        <f t="shared" si="14"/>
        <v>4.3000000000000004E-4</v>
      </c>
      <c r="G214" s="24">
        <f t="shared" si="15"/>
        <v>-0.13505669018224584</v>
      </c>
      <c r="H214" s="21">
        <f t="shared" si="16"/>
        <v>-3.1432756241200857E-2</v>
      </c>
      <c r="I214" s="17"/>
      <c r="J214" s="17">
        <v>2.0640000000000001</v>
      </c>
    </row>
    <row r="215" spans="1:10" x14ac:dyDescent="0.35">
      <c r="A215" s="16">
        <v>43667</v>
      </c>
      <c r="B215" s="17">
        <v>34.020000000000003</v>
      </c>
      <c r="C215" s="18">
        <v>3025.86</v>
      </c>
      <c r="D215" s="19">
        <f t="shared" si="13"/>
        <v>4.6447247000922953E-2</v>
      </c>
      <c r="E215" s="19">
        <f t="shared" si="13"/>
        <v>1.6545667722677848E-2</v>
      </c>
      <c r="F215" s="36">
        <f t="shared" si="14"/>
        <v>4.4124999999999996E-4</v>
      </c>
      <c r="G215" s="24">
        <f t="shared" si="15"/>
        <v>4.6005997000922956E-2</v>
      </c>
      <c r="H215" s="21">
        <f t="shared" si="16"/>
        <v>1.6104417722677847E-2</v>
      </c>
      <c r="I215" s="17"/>
      <c r="J215" s="17">
        <v>2.1179999999999999</v>
      </c>
    </row>
    <row r="216" spans="1:10" x14ac:dyDescent="0.35">
      <c r="A216" s="16">
        <v>43660</v>
      </c>
      <c r="B216" s="17">
        <v>32.51</v>
      </c>
      <c r="C216" s="18">
        <v>2976.61</v>
      </c>
      <c r="D216" s="19">
        <f t="shared" si="13"/>
        <v>-2.1077988557663407E-2</v>
      </c>
      <c r="E216" s="19">
        <f t="shared" si="13"/>
        <v>-1.2330071637848938E-2</v>
      </c>
      <c r="F216" s="36">
        <f t="shared" si="14"/>
        <v>4.3041666666666662E-4</v>
      </c>
      <c r="G216" s="24">
        <f t="shared" si="15"/>
        <v>-2.1508405224330073E-2</v>
      </c>
      <c r="H216" s="21">
        <f t="shared" si="16"/>
        <v>-1.2760488304515604E-2</v>
      </c>
      <c r="I216" s="17"/>
      <c r="J216" s="17">
        <v>2.0659999999999998</v>
      </c>
    </row>
    <row r="217" spans="1:10" x14ac:dyDescent="0.35">
      <c r="A217" s="16">
        <v>43653</v>
      </c>
      <c r="B217" s="17">
        <v>33.21</v>
      </c>
      <c r="C217" s="18">
        <v>3013.77</v>
      </c>
      <c r="D217" s="19">
        <f t="shared" si="13"/>
        <v>5.428571428571427E-2</v>
      </c>
      <c r="E217" s="19">
        <f t="shared" si="13"/>
        <v>7.8116378690546995E-3</v>
      </c>
      <c r="F217" s="36">
        <f t="shared" si="14"/>
        <v>4.4812499999999996E-4</v>
      </c>
      <c r="G217" s="24">
        <f t="shared" si="15"/>
        <v>5.383758928571427E-2</v>
      </c>
      <c r="H217" s="21">
        <f t="shared" si="16"/>
        <v>7.3635128690546997E-3</v>
      </c>
      <c r="I217" s="17"/>
      <c r="J217" s="17">
        <v>2.1509999999999998</v>
      </c>
    </row>
    <row r="218" spans="1:10" x14ac:dyDescent="0.35">
      <c r="A218" s="16">
        <v>43646</v>
      </c>
      <c r="B218" s="17">
        <v>31.5</v>
      </c>
      <c r="C218" s="18">
        <v>2990.41</v>
      </c>
      <c r="D218" s="19">
        <f t="shared" si="13"/>
        <v>3.720777082647353E-2</v>
      </c>
      <c r="E218" s="19">
        <f t="shared" si="13"/>
        <v>1.6537718916566746E-2</v>
      </c>
      <c r="F218" s="36">
        <f t="shared" si="14"/>
        <v>4.6208333333333328E-4</v>
      </c>
      <c r="G218" s="24">
        <f t="shared" si="15"/>
        <v>3.6745687493140194E-2</v>
      </c>
      <c r="H218" s="21">
        <f t="shared" si="16"/>
        <v>1.6075635583233414E-2</v>
      </c>
      <c r="I218" s="17"/>
      <c r="J218" s="17">
        <v>2.218</v>
      </c>
    </row>
    <row r="219" spans="1:10" x14ac:dyDescent="0.35">
      <c r="A219" s="16">
        <v>43639</v>
      </c>
      <c r="B219" s="17">
        <v>30.37</v>
      </c>
      <c r="C219" s="18">
        <v>2941.76</v>
      </c>
      <c r="D219" s="19">
        <f t="shared" si="13"/>
        <v>4.3642611683848864E-2</v>
      </c>
      <c r="E219" s="19">
        <f t="shared" si="13"/>
        <v>-2.9486927462157864E-3</v>
      </c>
      <c r="F219" s="36">
        <f t="shared" si="14"/>
        <v>4.3750000000000001E-4</v>
      </c>
      <c r="G219" s="24">
        <f t="shared" si="15"/>
        <v>4.3205111683848864E-2</v>
      </c>
      <c r="H219" s="21">
        <f t="shared" si="16"/>
        <v>-3.3861927462157863E-3</v>
      </c>
      <c r="I219" s="17"/>
      <c r="J219" s="17">
        <v>2.1</v>
      </c>
    </row>
    <row r="220" spans="1:10" x14ac:dyDescent="0.35">
      <c r="A220" s="16">
        <v>43632</v>
      </c>
      <c r="B220" s="17">
        <v>29.1</v>
      </c>
      <c r="C220" s="18">
        <v>2950.46</v>
      </c>
      <c r="D220" s="19">
        <f t="shared" si="13"/>
        <v>-4.1501976284584963E-2</v>
      </c>
      <c r="E220" s="19">
        <f t="shared" si="13"/>
        <v>2.1988375395742166E-2</v>
      </c>
      <c r="F220" s="36">
        <f t="shared" si="14"/>
        <v>4.3958333333333328E-4</v>
      </c>
      <c r="G220" s="24">
        <f t="shared" si="15"/>
        <v>-4.1941559617918296E-2</v>
      </c>
      <c r="H220" s="21">
        <f t="shared" si="16"/>
        <v>2.1548792062408832E-2</v>
      </c>
      <c r="I220" s="17"/>
      <c r="J220" s="17">
        <v>2.11</v>
      </c>
    </row>
    <row r="221" spans="1:10" x14ac:dyDescent="0.35">
      <c r="A221" s="16">
        <v>43625</v>
      </c>
      <c r="B221" s="17">
        <v>30.36</v>
      </c>
      <c r="C221" s="18">
        <v>2886.98</v>
      </c>
      <c r="D221" s="19">
        <f t="shared" si="13"/>
        <v>-6.3252082690527511E-2</v>
      </c>
      <c r="E221" s="19">
        <f t="shared" si="13"/>
        <v>4.7470887538543227E-3</v>
      </c>
      <c r="F221" s="36">
        <f t="shared" si="14"/>
        <v>4.5458333333333331E-4</v>
      </c>
      <c r="G221" s="24">
        <f t="shared" si="15"/>
        <v>-6.3706666023860839E-2</v>
      </c>
      <c r="H221" s="21">
        <f t="shared" si="16"/>
        <v>4.2925054205209898E-3</v>
      </c>
      <c r="I221" s="17"/>
      <c r="J221" s="17">
        <v>2.1819999999999999</v>
      </c>
    </row>
    <row r="222" spans="1:10" x14ac:dyDescent="0.35">
      <c r="A222" s="16">
        <v>43618</v>
      </c>
      <c r="B222" s="17">
        <v>32.409999999999997</v>
      </c>
      <c r="C222" s="18">
        <v>2873.34</v>
      </c>
      <c r="D222" s="19">
        <f t="shared" si="13"/>
        <v>0.18241517694272158</v>
      </c>
      <c r="E222" s="19">
        <f t="shared" si="13"/>
        <v>4.4068806639390168E-2</v>
      </c>
      <c r="F222" s="36">
        <f t="shared" si="14"/>
        <v>4.7375E-4</v>
      </c>
      <c r="G222" s="24">
        <f t="shared" si="15"/>
        <v>0.18194142694272158</v>
      </c>
      <c r="H222" s="21">
        <f t="shared" si="16"/>
        <v>4.3595056639390166E-2</v>
      </c>
      <c r="I222" s="17"/>
      <c r="J222" s="17">
        <v>2.274</v>
      </c>
    </row>
    <row r="223" spans="1:10" x14ac:dyDescent="0.35">
      <c r="A223" s="16">
        <v>43611</v>
      </c>
      <c r="B223" s="17">
        <v>27.41</v>
      </c>
      <c r="C223" s="18">
        <v>2752.06</v>
      </c>
      <c r="D223" s="19">
        <f t="shared" si="13"/>
        <v>3.6686838124054377E-2</v>
      </c>
      <c r="E223" s="19">
        <f t="shared" si="13"/>
        <v>-2.6184865147944492E-2</v>
      </c>
      <c r="F223" s="36">
        <f t="shared" si="14"/>
        <v>4.9041666666666667E-4</v>
      </c>
      <c r="G223" s="24">
        <f t="shared" si="15"/>
        <v>3.619642145738771E-2</v>
      </c>
      <c r="H223" s="21">
        <f t="shared" si="16"/>
        <v>-2.6675281814611158E-2</v>
      </c>
      <c r="I223" s="17"/>
      <c r="J223" s="17">
        <v>2.3540000000000001</v>
      </c>
    </row>
    <row r="224" spans="1:10" x14ac:dyDescent="0.35">
      <c r="A224" s="16">
        <v>43604</v>
      </c>
      <c r="B224" s="17">
        <v>26.44</v>
      </c>
      <c r="C224" s="18">
        <v>2826.06</v>
      </c>
      <c r="D224" s="19">
        <f t="shared" si="13"/>
        <v>-3.8545454545454549E-2</v>
      </c>
      <c r="E224" s="19">
        <f t="shared" si="13"/>
        <v>-1.170472070585038E-2</v>
      </c>
      <c r="F224" s="36">
        <f t="shared" si="14"/>
        <v>4.9041666666666667E-4</v>
      </c>
      <c r="G224" s="24">
        <f t="shared" si="15"/>
        <v>-3.9035871212121216E-2</v>
      </c>
      <c r="H224" s="21">
        <f t="shared" si="16"/>
        <v>-1.2195137372517047E-2</v>
      </c>
      <c r="I224" s="17"/>
      <c r="J224" s="17">
        <v>2.3540000000000001</v>
      </c>
    </row>
    <row r="225" spans="1:10" x14ac:dyDescent="0.35">
      <c r="A225" s="16">
        <v>43597</v>
      </c>
      <c r="B225" s="17">
        <v>27.5</v>
      </c>
      <c r="C225" s="18">
        <v>2859.53</v>
      </c>
      <c r="D225" s="19">
        <f t="shared" si="13"/>
        <v>-1.6452074391988591E-2</v>
      </c>
      <c r="E225" s="19">
        <f t="shared" si="13"/>
        <v>-7.5900603873116923E-3</v>
      </c>
      <c r="F225" s="36">
        <f t="shared" si="14"/>
        <v>4.9854166666666656E-4</v>
      </c>
      <c r="G225" s="24">
        <f t="shared" si="15"/>
        <v>-1.6950616058655259E-2</v>
      </c>
      <c r="H225" s="21">
        <f t="shared" si="16"/>
        <v>-8.0886020539783585E-3</v>
      </c>
      <c r="I225" s="17"/>
      <c r="J225" s="17">
        <v>2.3929999999999998</v>
      </c>
    </row>
    <row r="226" spans="1:10" x14ac:dyDescent="0.35">
      <c r="A226" s="16">
        <v>43590</v>
      </c>
      <c r="B226" s="17">
        <v>27.96</v>
      </c>
      <c r="C226" s="18">
        <v>2881.4</v>
      </c>
      <c r="D226" s="19">
        <f t="shared" si="13"/>
        <v>-9.2133238837702747E-3</v>
      </c>
      <c r="E226" s="19">
        <f t="shared" si="13"/>
        <v>-2.1808503415217007E-2</v>
      </c>
      <c r="F226" s="36">
        <f t="shared" si="14"/>
        <v>5.0604166666666668E-4</v>
      </c>
      <c r="G226" s="24">
        <f t="shared" si="15"/>
        <v>-9.7193655504369415E-3</v>
      </c>
      <c r="H226" s="21">
        <f t="shared" si="16"/>
        <v>-2.2314545081883672E-2</v>
      </c>
      <c r="I226" s="17"/>
      <c r="J226" s="17">
        <v>2.4289999999999998</v>
      </c>
    </row>
    <row r="227" spans="1:10" x14ac:dyDescent="0.35">
      <c r="A227" s="16">
        <v>43583</v>
      </c>
      <c r="B227" s="17">
        <v>28.22</v>
      </c>
      <c r="C227" s="18">
        <v>2945.64</v>
      </c>
      <c r="D227" s="19">
        <f t="shared" si="13"/>
        <v>1.2195121951219523E-2</v>
      </c>
      <c r="E227" s="19">
        <f t="shared" si="13"/>
        <v>1.9592636434140331E-3</v>
      </c>
      <c r="F227" s="36">
        <f t="shared" si="14"/>
        <v>5.0645833333333337E-4</v>
      </c>
      <c r="G227" s="24">
        <f t="shared" si="15"/>
        <v>1.168866361788619E-2</v>
      </c>
      <c r="H227" s="21">
        <f t="shared" si="16"/>
        <v>1.4528053100806998E-3</v>
      </c>
      <c r="I227" s="17"/>
      <c r="J227" s="17">
        <v>2.431</v>
      </c>
    </row>
    <row r="228" spans="1:10" x14ac:dyDescent="0.35">
      <c r="A228" s="16">
        <v>43576</v>
      </c>
      <c r="B228" s="17">
        <v>27.88</v>
      </c>
      <c r="C228" s="18">
        <v>2939.88</v>
      </c>
      <c r="D228" s="19">
        <f t="shared" si="13"/>
        <v>7.225433526011571E-3</v>
      </c>
      <c r="E228" s="19">
        <f t="shared" si="13"/>
        <v>1.1996433771768178E-2</v>
      </c>
      <c r="F228" s="36">
        <f t="shared" si="14"/>
        <v>5.0479166666666673E-4</v>
      </c>
      <c r="G228" s="24">
        <f t="shared" si="15"/>
        <v>6.7206418593449046E-3</v>
      </c>
      <c r="H228" s="21">
        <f t="shared" si="16"/>
        <v>1.1491642105101511E-2</v>
      </c>
      <c r="I228" s="17"/>
      <c r="J228" s="17">
        <v>2.423</v>
      </c>
    </row>
    <row r="229" spans="1:10" x14ac:dyDescent="0.35">
      <c r="A229" s="16">
        <v>43569</v>
      </c>
      <c r="B229" s="17">
        <v>27.68</v>
      </c>
      <c r="C229" s="18">
        <v>2905.03</v>
      </c>
      <c r="D229" s="19">
        <f t="shared" si="13"/>
        <v>-6.1041292639139044E-3</v>
      </c>
      <c r="E229" s="19">
        <f t="shared" si="13"/>
        <v>-8.1859799615457973E-4</v>
      </c>
      <c r="F229" s="36">
        <f t="shared" si="14"/>
        <v>5.0604166666666668E-4</v>
      </c>
      <c r="G229" s="24">
        <f t="shared" si="15"/>
        <v>-6.6101709305805712E-3</v>
      </c>
      <c r="H229" s="21">
        <f t="shared" si="16"/>
        <v>-1.3246396628212465E-3</v>
      </c>
      <c r="I229" s="17"/>
      <c r="J229" s="17">
        <v>2.4289999999999998</v>
      </c>
    </row>
    <row r="230" spans="1:10" x14ac:dyDescent="0.35">
      <c r="A230" s="16">
        <v>43562</v>
      </c>
      <c r="B230" s="17">
        <v>27.85</v>
      </c>
      <c r="C230" s="18">
        <v>2907.41</v>
      </c>
      <c r="D230" s="19">
        <f t="shared" si="13"/>
        <v>-3.8992408557625868E-2</v>
      </c>
      <c r="E230" s="19">
        <f t="shared" si="13"/>
        <v>5.0713164681237544E-3</v>
      </c>
      <c r="F230" s="36">
        <f t="shared" si="14"/>
        <v>5.0854166666666658E-4</v>
      </c>
      <c r="G230" s="24">
        <f t="shared" si="15"/>
        <v>-3.9500950224292536E-2</v>
      </c>
      <c r="H230" s="21">
        <f t="shared" si="16"/>
        <v>4.5627748014570877E-3</v>
      </c>
      <c r="I230" s="17"/>
      <c r="J230" s="17">
        <v>2.4409999999999998</v>
      </c>
    </row>
    <row r="231" spans="1:10" x14ac:dyDescent="0.35">
      <c r="A231" s="16">
        <v>43555</v>
      </c>
      <c r="B231" s="17">
        <v>28.98</v>
      </c>
      <c r="C231" s="18">
        <v>2892.74</v>
      </c>
      <c r="D231" s="19">
        <f t="shared" si="13"/>
        <v>0.13557993730407536</v>
      </c>
      <c r="E231" s="19">
        <f t="shared" si="13"/>
        <v>2.0582839401636965E-2</v>
      </c>
      <c r="F231" s="36">
        <f t="shared" si="14"/>
        <v>5.0708333333333334E-4</v>
      </c>
      <c r="G231" s="24">
        <f t="shared" si="15"/>
        <v>0.13507285397074204</v>
      </c>
      <c r="H231" s="21">
        <f t="shared" si="16"/>
        <v>2.0075756068303634E-2</v>
      </c>
      <c r="I231" s="17"/>
      <c r="J231" s="17">
        <v>2.4340000000000002</v>
      </c>
    </row>
    <row r="232" spans="1:10" x14ac:dyDescent="0.35">
      <c r="A232" s="16">
        <v>43548</v>
      </c>
      <c r="B232" s="17">
        <v>25.52</v>
      </c>
      <c r="C232" s="18">
        <v>2834.4</v>
      </c>
      <c r="D232" s="19">
        <f t="shared" si="13"/>
        <v>-3.2233598786499895E-2</v>
      </c>
      <c r="E232" s="19">
        <f t="shared" si="13"/>
        <v>1.202909262294205E-2</v>
      </c>
      <c r="F232" s="36">
        <f t="shared" si="14"/>
        <v>5.0000000000000001E-4</v>
      </c>
      <c r="G232" s="24">
        <f t="shared" si="15"/>
        <v>-3.2733598786499896E-2</v>
      </c>
      <c r="H232" s="21">
        <f t="shared" si="16"/>
        <v>1.152909262294205E-2</v>
      </c>
      <c r="I232" s="17"/>
      <c r="J232" s="17">
        <v>2.4</v>
      </c>
    </row>
    <row r="233" spans="1:10" x14ac:dyDescent="0.35">
      <c r="A233" s="16">
        <v>43541</v>
      </c>
      <c r="B233" s="17">
        <v>26.37</v>
      </c>
      <c r="C233" s="18">
        <v>2800.71</v>
      </c>
      <c r="D233" s="19">
        <f t="shared" si="13"/>
        <v>0.13224559896951482</v>
      </c>
      <c r="E233" s="19">
        <f t="shared" si="13"/>
        <v>-7.7130750262180969E-3</v>
      </c>
      <c r="F233" s="36">
        <f t="shared" si="14"/>
        <v>5.1291666666666673E-4</v>
      </c>
      <c r="G233" s="24">
        <f t="shared" si="15"/>
        <v>0.13173268230284815</v>
      </c>
      <c r="H233" s="21">
        <f t="shared" si="16"/>
        <v>-8.2259916928847637E-3</v>
      </c>
      <c r="I233" s="17"/>
      <c r="J233" s="17">
        <v>2.4620000000000002</v>
      </c>
    </row>
    <row r="234" spans="1:10" x14ac:dyDescent="0.35">
      <c r="A234" s="16">
        <v>43534</v>
      </c>
      <c r="B234" s="17">
        <v>23.29</v>
      </c>
      <c r="C234" s="18">
        <v>2822.48</v>
      </c>
      <c r="D234" s="19">
        <f t="shared" si="13"/>
        <v>5.8155383916401515E-2</v>
      </c>
      <c r="E234" s="19">
        <f t="shared" si="13"/>
        <v>2.894931591246297E-2</v>
      </c>
      <c r="F234" s="36">
        <f t="shared" si="14"/>
        <v>5.108333333333333E-4</v>
      </c>
      <c r="G234" s="24">
        <f t="shared" si="15"/>
        <v>5.764455058306818E-2</v>
      </c>
      <c r="H234" s="21">
        <f t="shared" si="16"/>
        <v>2.8438482579129638E-2</v>
      </c>
      <c r="I234" s="17"/>
      <c r="J234" s="17">
        <v>2.452</v>
      </c>
    </row>
    <row r="235" spans="1:10" x14ac:dyDescent="0.35">
      <c r="A235" s="16">
        <v>43527</v>
      </c>
      <c r="B235" s="17">
        <v>22.01</v>
      </c>
      <c r="C235" s="18">
        <v>2743.07</v>
      </c>
      <c r="D235" s="19">
        <f t="shared" si="13"/>
        <v>-7.0523648648648574E-2</v>
      </c>
      <c r="E235" s="19">
        <f t="shared" si="13"/>
        <v>-2.1621505943952402E-2</v>
      </c>
      <c r="F235" s="36">
        <f t="shared" si="14"/>
        <v>5.1125000000000009E-4</v>
      </c>
      <c r="G235" s="24">
        <f t="shared" si="15"/>
        <v>-7.1034898648648578E-2</v>
      </c>
      <c r="H235" s="21">
        <f t="shared" si="16"/>
        <v>-2.2132755943952403E-2</v>
      </c>
      <c r="I235" s="17"/>
      <c r="J235" s="17">
        <v>2.4540000000000002</v>
      </c>
    </row>
    <row r="236" spans="1:10" x14ac:dyDescent="0.35">
      <c r="A236" s="16">
        <v>43520</v>
      </c>
      <c r="B236" s="17">
        <v>23.68</v>
      </c>
      <c r="C236" s="18">
        <v>2803.69</v>
      </c>
      <c r="D236" s="19">
        <f t="shared" si="13"/>
        <v>-2.7914614121510639E-2</v>
      </c>
      <c r="E236" s="19">
        <f t="shared" si="13"/>
        <v>3.946044466406784E-3</v>
      </c>
      <c r="F236" s="36">
        <f t="shared" si="14"/>
        <v>5.0729166666666663E-4</v>
      </c>
      <c r="G236" s="24">
        <f t="shared" si="15"/>
        <v>-2.8421905788177305E-2</v>
      </c>
      <c r="H236" s="21">
        <f t="shared" si="16"/>
        <v>3.4387527997401172E-3</v>
      </c>
      <c r="I236" s="17"/>
      <c r="J236" s="17">
        <v>2.4350000000000001</v>
      </c>
    </row>
    <row r="237" spans="1:10" x14ac:dyDescent="0.35">
      <c r="A237" s="16">
        <v>43513</v>
      </c>
      <c r="B237" s="17">
        <v>24.36</v>
      </c>
      <c r="C237" s="18">
        <v>2792.67</v>
      </c>
      <c r="D237" s="19">
        <f t="shared" si="13"/>
        <v>2.8716216216216228E-2</v>
      </c>
      <c r="E237" s="19">
        <f t="shared" si="13"/>
        <v>6.1500216169476651E-3</v>
      </c>
      <c r="F237" s="36">
        <f t="shared" si="14"/>
        <v>5.1041666666666672E-4</v>
      </c>
      <c r="G237" s="24">
        <f t="shared" si="15"/>
        <v>2.8205799549549562E-2</v>
      </c>
      <c r="H237" s="21">
        <f t="shared" si="16"/>
        <v>5.6396049502809983E-3</v>
      </c>
      <c r="I237" s="17"/>
      <c r="J237" s="17">
        <v>2.4500000000000002</v>
      </c>
    </row>
    <row r="238" spans="1:10" x14ac:dyDescent="0.35">
      <c r="A238" s="16">
        <v>43506</v>
      </c>
      <c r="B238" s="17">
        <v>23.68</v>
      </c>
      <c r="C238" s="18">
        <v>2775.6</v>
      </c>
      <c r="D238" s="19">
        <f t="shared" si="13"/>
        <v>2.7331887201735405E-2</v>
      </c>
      <c r="E238" s="19">
        <f t="shared" si="13"/>
        <v>2.500849372941194E-2</v>
      </c>
      <c r="F238" s="36">
        <f t="shared" si="14"/>
        <v>5.05625E-4</v>
      </c>
      <c r="G238" s="24">
        <f t="shared" si="15"/>
        <v>2.6826262201735406E-2</v>
      </c>
      <c r="H238" s="21">
        <f t="shared" si="16"/>
        <v>2.4502868729411941E-2</v>
      </c>
      <c r="I238" s="17"/>
      <c r="J238" s="17">
        <v>2.427</v>
      </c>
    </row>
    <row r="239" spans="1:10" x14ac:dyDescent="0.35">
      <c r="A239" s="16">
        <v>43499</v>
      </c>
      <c r="B239" s="17">
        <v>23.05</v>
      </c>
      <c r="C239" s="18">
        <v>2707.88</v>
      </c>
      <c r="D239" s="19">
        <f t="shared" si="13"/>
        <v>-5.956752345981231E-2</v>
      </c>
      <c r="E239" s="19">
        <f t="shared" si="13"/>
        <v>4.9879365830052258E-4</v>
      </c>
      <c r="F239" s="36">
        <f t="shared" si="14"/>
        <v>5.0458333333333334E-4</v>
      </c>
      <c r="G239" s="24">
        <f t="shared" si="15"/>
        <v>-6.0072106793145646E-2</v>
      </c>
      <c r="H239" s="21">
        <f t="shared" si="16"/>
        <v>-5.7896750328107578E-6</v>
      </c>
      <c r="I239" s="17"/>
      <c r="J239" s="17">
        <v>2.4220000000000002</v>
      </c>
    </row>
    <row r="240" spans="1:10" x14ac:dyDescent="0.35">
      <c r="A240" s="16">
        <v>43492</v>
      </c>
      <c r="B240" s="17">
        <v>24.51</v>
      </c>
      <c r="C240" s="18">
        <v>2706.53</v>
      </c>
      <c r="D240" s="19">
        <f t="shared" si="13"/>
        <v>0.11764705882352944</v>
      </c>
      <c r="E240" s="19">
        <f t="shared" si="13"/>
        <v>1.5674957594680183E-2</v>
      </c>
      <c r="F240" s="36">
        <f t="shared" si="14"/>
        <v>4.9916666666666664E-4</v>
      </c>
      <c r="G240" s="24">
        <f t="shared" si="15"/>
        <v>0.11714789215686278</v>
      </c>
      <c r="H240" s="21">
        <f t="shared" si="16"/>
        <v>1.5175790928013516E-2</v>
      </c>
      <c r="I240" s="17"/>
      <c r="J240" s="17">
        <v>2.3959999999999999</v>
      </c>
    </row>
    <row r="241" spans="1:10" x14ac:dyDescent="0.35">
      <c r="A241" s="16">
        <v>43485</v>
      </c>
      <c r="B241" s="17">
        <v>21.93</v>
      </c>
      <c r="C241" s="18">
        <v>2664.76</v>
      </c>
      <c r="D241" s="19">
        <f t="shared" si="13"/>
        <v>5.5849783341357817E-2</v>
      </c>
      <c r="E241" s="19">
        <f t="shared" si="13"/>
        <v>-2.2278719890964638E-3</v>
      </c>
      <c r="F241" s="36">
        <f t="shared" si="14"/>
        <v>4.9645833333333334E-4</v>
      </c>
      <c r="G241" s="24">
        <f t="shared" si="15"/>
        <v>5.5353325008024486E-2</v>
      </c>
      <c r="H241" s="21">
        <f t="shared" si="16"/>
        <v>-2.7243303224297969E-3</v>
      </c>
      <c r="I241" s="17"/>
      <c r="J241" s="17">
        <v>2.383</v>
      </c>
    </row>
    <row r="242" spans="1:10" x14ac:dyDescent="0.35">
      <c r="A242" s="16">
        <v>43478</v>
      </c>
      <c r="B242" s="17">
        <v>20.77</v>
      </c>
      <c r="C242" s="18">
        <v>2670.71</v>
      </c>
      <c r="D242" s="19">
        <f t="shared" si="13"/>
        <v>2.4666995559940785E-2</v>
      </c>
      <c r="E242" s="19">
        <f t="shared" si="13"/>
        <v>2.8675864512799132E-2</v>
      </c>
      <c r="F242" s="36">
        <f t="shared" si="14"/>
        <v>5.0083333333333327E-4</v>
      </c>
      <c r="G242" s="24">
        <f t="shared" si="15"/>
        <v>2.4166162226607453E-2</v>
      </c>
      <c r="H242" s="21">
        <f t="shared" si="16"/>
        <v>2.81750311794658E-2</v>
      </c>
      <c r="I242" s="17"/>
      <c r="J242" s="17">
        <v>2.4039999999999999</v>
      </c>
    </row>
    <row r="243" spans="1:10" x14ac:dyDescent="0.35">
      <c r="A243" s="16">
        <v>43471</v>
      </c>
      <c r="B243" s="17">
        <v>20.27</v>
      </c>
      <c r="C243" s="18">
        <v>2596.2600000000002</v>
      </c>
      <c r="D243" s="19">
        <f t="shared" si="13"/>
        <v>6.6842105263157814E-2</v>
      </c>
      <c r="E243" s="19">
        <f t="shared" si="13"/>
        <v>2.5403445579279094E-2</v>
      </c>
      <c r="F243" s="36">
        <f t="shared" si="14"/>
        <v>5.0499999999999992E-4</v>
      </c>
      <c r="G243" s="24">
        <f t="shared" si="15"/>
        <v>6.6337105263157808E-2</v>
      </c>
      <c r="H243" s="21">
        <f t="shared" si="16"/>
        <v>2.4898445579279095E-2</v>
      </c>
      <c r="I243" s="17"/>
      <c r="J243" s="17">
        <v>2.4239999999999999</v>
      </c>
    </row>
    <row r="244" spans="1:10" x14ac:dyDescent="0.35">
      <c r="A244" s="16">
        <v>43464</v>
      </c>
      <c r="B244" s="17">
        <v>19</v>
      </c>
      <c r="C244" s="18">
        <v>2531.94</v>
      </c>
      <c r="D244" s="19">
        <f t="shared" si="13"/>
        <v>6.6217732884399583E-2</v>
      </c>
      <c r="E244" s="19">
        <f t="shared" si="13"/>
        <v>1.8586014627435032E-2</v>
      </c>
      <c r="F244" s="36">
        <f t="shared" si="14"/>
        <v>5.029166666666667E-4</v>
      </c>
      <c r="G244" s="24">
        <f t="shared" si="15"/>
        <v>6.571481621773291E-2</v>
      </c>
      <c r="H244" s="21">
        <f t="shared" si="16"/>
        <v>1.8083097960768367E-2</v>
      </c>
      <c r="I244" s="17"/>
      <c r="J244" s="17">
        <v>2.4140000000000001</v>
      </c>
    </row>
    <row r="245" spans="1:10" x14ac:dyDescent="0.35">
      <c r="A245" s="16">
        <v>43457</v>
      </c>
      <c r="B245" s="17">
        <v>17.82</v>
      </c>
      <c r="C245" s="18">
        <v>2485.7399999999998</v>
      </c>
      <c r="D245" s="19">
        <f t="shared" si="13"/>
        <v>5.2569403425871242E-2</v>
      </c>
      <c r="E245" s="19">
        <f t="shared" si="13"/>
        <v>2.8601931623507104E-2</v>
      </c>
      <c r="F245" s="36">
        <f t="shared" si="14"/>
        <v>4.9645833333333334E-4</v>
      </c>
      <c r="G245" s="24">
        <f t="shared" si="15"/>
        <v>5.207294509253791E-2</v>
      </c>
      <c r="H245" s="21">
        <f t="shared" si="16"/>
        <v>2.8105473290173769E-2</v>
      </c>
      <c r="I245" s="17"/>
      <c r="J245" s="17">
        <v>2.383</v>
      </c>
    </row>
    <row r="246" spans="1:10" x14ac:dyDescent="0.35">
      <c r="A246" s="16">
        <v>43450</v>
      </c>
      <c r="B246" s="17">
        <v>16.93</v>
      </c>
      <c r="C246" s="18">
        <v>2416.62</v>
      </c>
      <c r="D246" s="19">
        <f t="shared" si="13"/>
        <v>-0.14924623115577884</v>
      </c>
      <c r="E246" s="19">
        <f t="shared" si="13"/>
        <v>-7.0512894478739985E-2</v>
      </c>
      <c r="F246" s="36">
        <f t="shared" si="14"/>
        <v>4.9708333333333343E-4</v>
      </c>
      <c r="G246" s="24">
        <f t="shared" si="15"/>
        <v>-0.14974331448911218</v>
      </c>
      <c r="H246" s="21">
        <f t="shared" si="16"/>
        <v>-7.1009977812073313E-2</v>
      </c>
      <c r="I246" s="17"/>
      <c r="J246" s="17">
        <v>2.3860000000000001</v>
      </c>
    </row>
    <row r="247" spans="1:10" x14ac:dyDescent="0.35">
      <c r="A247" s="16">
        <v>43443</v>
      </c>
      <c r="B247" s="17">
        <v>19.899999999999999</v>
      </c>
      <c r="C247" s="18">
        <v>2599.9499999999998</v>
      </c>
      <c r="D247" s="19">
        <f t="shared" si="13"/>
        <v>2.2610483042137641E-2</v>
      </c>
      <c r="E247" s="19">
        <f t="shared" si="13"/>
        <v>-1.2582223099943834E-2</v>
      </c>
      <c r="F247" s="36">
        <f t="shared" si="14"/>
        <v>5.0499999999999992E-4</v>
      </c>
      <c r="G247" s="24">
        <f t="shared" si="15"/>
        <v>2.2105483042137643E-2</v>
      </c>
      <c r="H247" s="21">
        <f t="shared" si="16"/>
        <v>-1.3087223099943835E-2</v>
      </c>
      <c r="I247" s="17"/>
      <c r="J247" s="17">
        <v>2.4239999999999999</v>
      </c>
    </row>
    <row r="248" spans="1:10" x14ac:dyDescent="0.35">
      <c r="A248" s="16">
        <v>43436</v>
      </c>
      <c r="B248" s="17">
        <v>19.46</v>
      </c>
      <c r="C248" s="18">
        <v>2633.08</v>
      </c>
      <c r="D248" s="19">
        <f t="shared" si="13"/>
        <v>-8.6384976525821555E-2</v>
      </c>
      <c r="E248" s="19">
        <f t="shared" si="13"/>
        <v>-4.6044265389450723E-2</v>
      </c>
      <c r="F248" s="36">
        <f t="shared" si="14"/>
        <v>4.9916666666666664E-4</v>
      </c>
      <c r="G248" s="24">
        <f t="shared" si="15"/>
        <v>-8.6884143192488217E-2</v>
      </c>
      <c r="H248" s="21">
        <f t="shared" si="16"/>
        <v>-4.6543432056117391E-2</v>
      </c>
      <c r="I248" s="17"/>
      <c r="J248" s="17">
        <v>2.3959999999999999</v>
      </c>
    </row>
    <row r="249" spans="1:10" x14ac:dyDescent="0.35">
      <c r="A249" s="16">
        <v>43429</v>
      </c>
      <c r="B249" s="17">
        <v>21.3</v>
      </c>
      <c r="C249" s="18">
        <v>2760.17</v>
      </c>
      <c r="D249" s="19">
        <f t="shared" si="13"/>
        <v>9.9071207430340591E-2</v>
      </c>
      <c r="E249" s="19">
        <f t="shared" si="13"/>
        <v>4.8473728993831067E-2</v>
      </c>
      <c r="F249" s="36">
        <f t="shared" si="14"/>
        <v>4.9229166666666659E-4</v>
      </c>
      <c r="G249" s="24">
        <f t="shared" si="15"/>
        <v>9.8578915763673919E-2</v>
      </c>
      <c r="H249" s="21">
        <f t="shared" si="16"/>
        <v>4.7981437327164402E-2</v>
      </c>
      <c r="I249" s="42"/>
      <c r="J249" s="17">
        <v>2.363</v>
      </c>
    </row>
    <row r="250" spans="1:10" x14ac:dyDescent="0.35">
      <c r="A250" s="16">
        <v>43422</v>
      </c>
      <c r="B250" s="17">
        <v>19.38</v>
      </c>
      <c r="C250" s="18">
        <v>2632.56</v>
      </c>
      <c r="D250" s="19">
        <f t="shared" si="13"/>
        <v>-6.1955469506292382E-2</v>
      </c>
      <c r="E250" s="19">
        <f t="shared" si="13"/>
        <v>-3.7901961429244957E-2</v>
      </c>
      <c r="F250" s="36">
        <f t="shared" si="14"/>
        <v>5.0083333333333327E-4</v>
      </c>
      <c r="G250" s="24">
        <f t="shared" si="15"/>
        <v>-6.2456302839625714E-2</v>
      </c>
      <c r="H250" s="21">
        <f t="shared" si="16"/>
        <v>-3.8402794762578289E-2</v>
      </c>
      <c r="I250" s="17"/>
      <c r="J250" s="17">
        <v>2.4039999999999999</v>
      </c>
    </row>
    <row r="251" spans="1:10" x14ac:dyDescent="0.35">
      <c r="A251" s="16">
        <v>43415</v>
      </c>
      <c r="B251" s="17">
        <v>20.66</v>
      </c>
      <c r="C251" s="18">
        <v>2736.27</v>
      </c>
      <c r="D251" s="19">
        <f t="shared" si="13"/>
        <v>-1.7593913456966259E-2</v>
      </c>
      <c r="E251" s="19">
        <f t="shared" si="13"/>
        <v>-1.6087680375115654E-2</v>
      </c>
      <c r="F251" s="36">
        <f t="shared" si="14"/>
        <v>4.9062500000000007E-4</v>
      </c>
      <c r="G251" s="24">
        <f t="shared" si="15"/>
        <v>-1.8084538456966261E-2</v>
      </c>
      <c r="H251" s="21">
        <f t="shared" si="16"/>
        <v>-1.6578305375115655E-2</v>
      </c>
      <c r="I251" s="17"/>
      <c r="J251" s="17">
        <v>2.355</v>
      </c>
    </row>
    <row r="252" spans="1:10" x14ac:dyDescent="0.35">
      <c r="A252" s="16">
        <v>43408</v>
      </c>
      <c r="B252" s="17">
        <v>21.03</v>
      </c>
      <c r="C252" s="18">
        <v>2781.01</v>
      </c>
      <c r="D252" s="19">
        <f t="shared" si="13"/>
        <v>3.9545229856648545E-2</v>
      </c>
      <c r="E252" s="19">
        <f t="shared" si="13"/>
        <v>2.1281205702408323E-2</v>
      </c>
      <c r="F252" s="36">
        <f t="shared" si="14"/>
        <v>4.9062500000000007E-4</v>
      </c>
      <c r="G252" s="24">
        <f t="shared" si="15"/>
        <v>3.9054604856648543E-2</v>
      </c>
      <c r="H252" s="21">
        <f t="shared" si="16"/>
        <v>2.0790580702408322E-2</v>
      </c>
      <c r="I252" s="17"/>
      <c r="J252" s="17">
        <v>2.355</v>
      </c>
    </row>
    <row r="253" spans="1:10" x14ac:dyDescent="0.35">
      <c r="A253" s="16">
        <v>43401</v>
      </c>
      <c r="B253" s="17">
        <v>20.23</v>
      </c>
      <c r="C253" s="18">
        <v>2723.06</v>
      </c>
      <c r="D253" s="19">
        <f t="shared" si="13"/>
        <v>0.14747589336358491</v>
      </c>
      <c r="E253" s="19">
        <f t="shared" si="13"/>
        <v>2.4211171667249509E-2</v>
      </c>
      <c r="F253" s="36">
        <f t="shared" si="14"/>
        <v>4.8479166666666663E-4</v>
      </c>
      <c r="G253" s="24">
        <f t="shared" si="15"/>
        <v>0.14699110169691823</v>
      </c>
      <c r="H253" s="21">
        <f t="shared" si="16"/>
        <v>2.3726380000582841E-2</v>
      </c>
      <c r="I253" s="17"/>
      <c r="J253" s="17">
        <v>2.327</v>
      </c>
    </row>
    <row r="254" spans="1:10" x14ac:dyDescent="0.35">
      <c r="A254" s="16">
        <v>43394</v>
      </c>
      <c r="B254" s="17">
        <v>17.63</v>
      </c>
      <c r="C254" s="18">
        <v>2658.69</v>
      </c>
      <c r="D254" s="19">
        <f t="shared" si="13"/>
        <v>-0.25486052409129334</v>
      </c>
      <c r="E254" s="19">
        <f t="shared" si="13"/>
        <v>-3.9414259803886242E-2</v>
      </c>
      <c r="F254" s="36">
        <f t="shared" si="14"/>
        <v>4.8479166666666663E-4</v>
      </c>
      <c r="G254" s="24">
        <f t="shared" si="15"/>
        <v>-0.25534531575795999</v>
      </c>
      <c r="H254" s="21">
        <f t="shared" si="16"/>
        <v>-3.9899051470552907E-2</v>
      </c>
      <c r="I254" s="17"/>
      <c r="J254" s="17">
        <v>2.327</v>
      </c>
    </row>
    <row r="255" spans="1:10" x14ac:dyDescent="0.35">
      <c r="A255" s="16">
        <v>43387</v>
      </c>
      <c r="B255" s="17">
        <v>23.66</v>
      </c>
      <c r="C255" s="18">
        <v>2767.78</v>
      </c>
      <c r="D255" s="19">
        <f t="shared" si="13"/>
        <v>-0.10174639331814728</v>
      </c>
      <c r="E255" s="19">
        <f t="shared" si="13"/>
        <v>2.3490042029106206E-4</v>
      </c>
      <c r="F255" s="36">
        <f t="shared" si="14"/>
        <v>4.8104166666666673E-4</v>
      </c>
      <c r="G255" s="24">
        <f t="shared" si="15"/>
        <v>-0.10222743498481394</v>
      </c>
      <c r="H255" s="21">
        <f t="shared" si="16"/>
        <v>-2.4614124637560466E-4</v>
      </c>
      <c r="I255" s="17"/>
      <c r="J255" s="17">
        <v>2.3090000000000002</v>
      </c>
    </row>
    <row r="256" spans="1:10" x14ac:dyDescent="0.35">
      <c r="A256" s="16">
        <v>43380</v>
      </c>
      <c r="B256" s="17">
        <v>26.34</v>
      </c>
      <c r="C256" s="18">
        <v>2767.13</v>
      </c>
      <c r="D256" s="19">
        <f t="shared" si="13"/>
        <v>-3.6928702010968983E-2</v>
      </c>
      <c r="E256" s="19">
        <f t="shared" si="13"/>
        <v>-4.1045616637267468E-2</v>
      </c>
      <c r="F256" s="36">
        <f t="shared" si="14"/>
        <v>4.7312499999999997E-4</v>
      </c>
      <c r="G256" s="24">
        <f t="shared" si="15"/>
        <v>-3.7401827010968981E-2</v>
      </c>
      <c r="H256" s="21">
        <f t="shared" si="16"/>
        <v>-4.1518741637267466E-2</v>
      </c>
      <c r="I256" s="17"/>
      <c r="J256" s="17">
        <v>2.2709999999999999</v>
      </c>
    </row>
    <row r="257" spans="1:10" x14ac:dyDescent="0.35">
      <c r="A257" s="16">
        <v>43373</v>
      </c>
      <c r="B257" s="17">
        <v>27.35</v>
      </c>
      <c r="C257" s="18">
        <v>2885.57</v>
      </c>
      <c r="D257" s="19">
        <f t="shared" si="13"/>
        <v>-0.11460019423761736</v>
      </c>
      <c r="E257" s="19">
        <f t="shared" si="13"/>
        <v>-9.749552158902941E-3</v>
      </c>
      <c r="F257" s="36">
        <f t="shared" si="14"/>
        <v>4.6187500000000005E-4</v>
      </c>
      <c r="G257" s="24">
        <f t="shared" si="15"/>
        <v>-0.11506206923761736</v>
      </c>
      <c r="H257" s="21">
        <f t="shared" si="16"/>
        <v>-1.0211427158902942E-2</v>
      </c>
      <c r="I257" s="43"/>
      <c r="J257" s="17">
        <v>2.2170000000000001</v>
      </c>
    </row>
    <row r="258" spans="1:10" x14ac:dyDescent="0.35">
      <c r="A258" s="16">
        <v>43366</v>
      </c>
      <c r="B258" s="17">
        <v>30.89</v>
      </c>
      <c r="C258" s="18">
        <v>2913.98</v>
      </c>
      <c r="D258" s="19">
        <f t="shared" si="13"/>
        <v>-4.1908446163765323E-3</v>
      </c>
      <c r="E258" s="19">
        <f t="shared" si="13"/>
        <v>-5.3555519904971982E-3</v>
      </c>
      <c r="F258" s="36">
        <f t="shared" si="14"/>
        <v>4.5812499999999998E-4</v>
      </c>
      <c r="G258" s="24">
        <f t="shared" si="15"/>
        <v>-4.6489696163765325E-3</v>
      </c>
      <c r="H258" s="21">
        <f t="shared" si="16"/>
        <v>-5.8136769904971984E-3</v>
      </c>
      <c r="I258" s="17"/>
      <c r="J258" s="17">
        <v>2.1989999999999998</v>
      </c>
    </row>
    <row r="259" spans="1:10" x14ac:dyDescent="0.35">
      <c r="A259" s="16">
        <v>43359</v>
      </c>
      <c r="B259" s="17">
        <v>31.02</v>
      </c>
      <c r="C259" s="18">
        <v>2929.67</v>
      </c>
      <c r="D259" s="19">
        <f t="shared" ref="D259:E322" si="17">B259/B260-1</f>
        <v>-5.1955990220048931E-2</v>
      </c>
      <c r="E259" s="19">
        <f t="shared" si="17"/>
        <v>8.4991979290736097E-3</v>
      </c>
      <c r="F259" s="36">
        <f t="shared" ref="F259:F322" si="18">J259/100/12/4</f>
        <v>4.5270833333333334E-4</v>
      </c>
      <c r="G259" s="24">
        <f t="shared" ref="G259:G322" si="19">D259-F259</f>
        <v>-5.2408698553382267E-2</v>
      </c>
      <c r="H259" s="21">
        <f t="shared" ref="H259:H322" si="20">E259-F259</f>
        <v>8.046489595740277E-3</v>
      </c>
      <c r="I259" s="17"/>
      <c r="J259" s="17">
        <v>2.173</v>
      </c>
    </row>
    <row r="260" spans="1:10" x14ac:dyDescent="0.35">
      <c r="A260" s="16">
        <v>43352</v>
      </c>
      <c r="B260" s="17">
        <v>32.72</v>
      </c>
      <c r="C260" s="18">
        <v>2904.98</v>
      </c>
      <c r="D260" s="19">
        <f t="shared" si="17"/>
        <v>0.19503287070854647</v>
      </c>
      <c r="E260" s="19">
        <f t="shared" si="17"/>
        <v>1.1595999554268044E-2</v>
      </c>
      <c r="F260" s="36">
        <f t="shared" si="18"/>
        <v>4.485416666666667E-4</v>
      </c>
      <c r="G260" s="24">
        <f t="shared" si="19"/>
        <v>0.19458432904187981</v>
      </c>
      <c r="H260" s="21">
        <f t="shared" si="20"/>
        <v>1.1147457887601377E-2</v>
      </c>
      <c r="I260" s="17"/>
      <c r="J260" s="17">
        <v>2.153</v>
      </c>
    </row>
    <row r="261" spans="1:10" x14ac:dyDescent="0.35">
      <c r="A261" s="16">
        <v>43345</v>
      </c>
      <c r="B261" s="17">
        <v>27.38</v>
      </c>
      <c r="C261" s="18">
        <v>2871.68</v>
      </c>
      <c r="D261" s="19">
        <f t="shared" si="17"/>
        <v>8.7802940007945862E-2</v>
      </c>
      <c r="E261" s="19">
        <f t="shared" si="17"/>
        <v>-1.0284264799139797E-2</v>
      </c>
      <c r="F261" s="36">
        <f t="shared" si="18"/>
        <v>4.4520833333333332E-4</v>
      </c>
      <c r="G261" s="24">
        <f t="shared" si="19"/>
        <v>8.7357731674612527E-2</v>
      </c>
      <c r="H261" s="21">
        <f t="shared" si="20"/>
        <v>-1.0729473132473131E-2</v>
      </c>
      <c r="I261" s="17"/>
      <c r="J261" s="17">
        <v>2.137</v>
      </c>
    </row>
    <row r="262" spans="1:10" x14ac:dyDescent="0.35">
      <c r="A262" s="16">
        <v>43338</v>
      </c>
      <c r="B262" s="17">
        <v>25.17</v>
      </c>
      <c r="C262" s="18">
        <v>2901.52</v>
      </c>
      <c r="D262" s="19">
        <f t="shared" si="17"/>
        <v>4.9624687239366194E-2</v>
      </c>
      <c r="E262" s="19">
        <f t="shared" si="17"/>
        <v>9.3331802733511715E-3</v>
      </c>
      <c r="F262" s="36">
        <f t="shared" si="18"/>
        <v>4.3833333333333333E-4</v>
      </c>
      <c r="G262" s="24">
        <f t="shared" si="19"/>
        <v>4.9186353906032862E-2</v>
      </c>
      <c r="H262" s="21">
        <f t="shared" si="20"/>
        <v>8.8948469400178375E-3</v>
      </c>
      <c r="I262" s="43"/>
      <c r="J262" s="17">
        <v>2.1040000000000001</v>
      </c>
    </row>
    <row r="263" spans="1:10" x14ac:dyDescent="0.35">
      <c r="A263" s="16">
        <v>43331</v>
      </c>
      <c r="B263" s="17">
        <v>23.98</v>
      </c>
      <c r="C263" s="18">
        <v>2874.69</v>
      </c>
      <c r="D263" s="19">
        <f t="shared" si="17"/>
        <v>0.21294891249367742</v>
      </c>
      <c r="E263" s="19">
        <f t="shared" si="17"/>
        <v>8.6171507966303906E-3</v>
      </c>
      <c r="F263" s="36">
        <f t="shared" si="18"/>
        <v>4.3625000000000001E-4</v>
      </c>
      <c r="G263" s="24">
        <f t="shared" si="19"/>
        <v>0.21251266249367742</v>
      </c>
      <c r="H263" s="21">
        <f t="shared" si="20"/>
        <v>8.1809007966303915E-3</v>
      </c>
      <c r="I263" s="17"/>
      <c r="J263" s="17">
        <v>2.0939999999999999</v>
      </c>
    </row>
    <row r="264" spans="1:10" x14ac:dyDescent="0.35">
      <c r="A264" s="16">
        <v>43324</v>
      </c>
      <c r="B264" s="17">
        <v>19.77</v>
      </c>
      <c r="C264" s="18">
        <v>2850.13</v>
      </c>
      <c r="D264" s="19">
        <f t="shared" si="17"/>
        <v>3.7250786988457518E-2</v>
      </c>
      <c r="E264" s="19">
        <f t="shared" si="17"/>
        <v>5.9471707702731802E-3</v>
      </c>
      <c r="F264" s="36">
        <f t="shared" si="18"/>
        <v>4.2562500000000001E-4</v>
      </c>
      <c r="G264" s="24">
        <f t="shared" si="19"/>
        <v>3.6825161988457519E-2</v>
      </c>
      <c r="H264" s="21">
        <f t="shared" si="20"/>
        <v>5.5215457702731804E-3</v>
      </c>
      <c r="I264" s="17"/>
      <c r="J264" s="17">
        <v>2.0430000000000001</v>
      </c>
    </row>
    <row r="265" spans="1:10" x14ac:dyDescent="0.35">
      <c r="A265" s="16">
        <v>43317</v>
      </c>
      <c r="B265" s="17">
        <v>19.059999999999999</v>
      </c>
      <c r="C265" s="18">
        <v>2833.28</v>
      </c>
      <c r="D265" s="19">
        <f t="shared" si="17"/>
        <v>3.0827474310438197E-2</v>
      </c>
      <c r="E265" s="19">
        <f t="shared" si="17"/>
        <v>-2.4891298607564449E-3</v>
      </c>
      <c r="F265" s="36">
        <f t="shared" si="18"/>
        <v>4.2604166666666664E-4</v>
      </c>
      <c r="G265" s="24">
        <f t="shared" si="19"/>
        <v>3.0401432643771528E-2</v>
      </c>
      <c r="H265" s="21">
        <f t="shared" si="20"/>
        <v>-2.9151715274231115E-3</v>
      </c>
      <c r="I265" s="17"/>
      <c r="J265" s="17">
        <v>2.0449999999999999</v>
      </c>
    </row>
    <row r="266" spans="1:10" x14ac:dyDescent="0.35">
      <c r="A266" s="16">
        <v>43310</v>
      </c>
      <c r="B266" s="17">
        <v>18.489999999999998</v>
      </c>
      <c r="C266" s="18">
        <v>2840.35</v>
      </c>
      <c r="D266" s="19">
        <f t="shared" si="17"/>
        <v>-2.3759239704329582E-2</v>
      </c>
      <c r="E266" s="19">
        <f t="shared" si="17"/>
        <v>7.6379477937575935E-3</v>
      </c>
      <c r="F266" s="36">
        <f t="shared" si="18"/>
        <v>4.1812500000000004E-4</v>
      </c>
      <c r="G266" s="24">
        <f t="shared" si="19"/>
        <v>-2.4177364704329581E-2</v>
      </c>
      <c r="H266" s="21">
        <f t="shared" si="20"/>
        <v>7.2198227937575934E-3</v>
      </c>
      <c r="I266" s="17"/>
      <c r="J266" s="17">
        <v>2.0070000000000001</v>
      </c>
    </row>
    <row r="267" spans="1:10" x14ac:dyDescent="0.35">
      <c r="A267" s="16">
        <v>43303</v>
      </c>
      <c r="B267" s="17">
        <v>18.940000000000001</v>
      </c>
      <c r="C267" s="18">
        <v>2818.82</v>
      </c>
      <c r="D267" s="19">
        <f t="shared" si="17"/>
        <v>0.14787878787878794</v>
      </c>
      <c r="E267" s="19">
        <f t="shared" si="17"/>
        <v>6.0638939550223814E-3</v>
      </c>
      <c r="F267" s="36">
        <f t="shared" si="18"/>
        <v>4.15E-4</v>
      </c>
      <c r="G267" s="24">
        <f t="shared" si="19"/>
        <v>0.14746378787878794</v>
      </c>
      <c r="H267" s="21">
        <f t="shared" si="20"/>
        <v>5.6488939550223809E-3</v>
      </c>
      <c r="I267" s="17"/>
      <c r="J267" s="17">
        <v>1.992</v>
      </c>
    </row>
    <row r="268" spans="1:10" x14ac:dyDescent="0.35">
      <c r="A268" s="16">
        <v>43296</v>
      </c>
      <c r="B268" s="17">
        <v>16.5</v>
      </c>
      <c r="C268" s="18">
        <v>2801.83</v>
      </c>
      <c r="D268" s="19">
        <f t="shared" si="17"/>
        <v>1.4136447449293099E-2</v>
      </c>
      <c r="E268" s="19">
        <f t="shared" si="17"/>
        <v>1.8562743859118491E-4</v>
      </c>
      <c r="F268" s="36">
        <f t="shared" si="18"/>
        <v>4.1229166666666671E-4</v>
      </c>
      <c r="G268" s="24">
        <f t="shared" si="19"/>
        <v>1.3724155782626432E-2</v>
      </c>
      <c r="H268" s="21">
        <f t="shared" si="20"/>
        <v>-2.266642280754818E-4</v>
      </c>
      <c r="I268" s="17"/>
      <c r="J268" s="17">
        <v>1.9790000000000001</v>
      </c>
    </row>
    <row r="269" spans="1:10" x14ac:dyDescent="0.35">
      <c r="A269" s="16">
        <v>43289</v>
      </c>
      <c r="B269" s="17">
        <v>16.27</v>
      </c>
      <c r="C269" s="18">
        <v>2801.31</v>
      </c>
      <c r="D269" s="19">
        <f t="shared" si="17"/>
        <v>-5.5012224938875143E-3</v>
      </c>
      <c r="E269" s="19">
        <f t="shared" si="17"/>
        <v>1.5033589147118276E-2</v>
      </c>
      <c r="F269" s="36">
        <f t="shared" si="18"/>
        <v>4.1062500000000002E-4</v>
      </c>
      <c r="G269" s="24">
        <f t="shared" si="19"/>
        <v>-5.9118474938875147E-3</v>
      </c>
      <c r="H269" s="21">
        <f t="shared" si="20"/>
        <v>1.4622964147118276E-2</v>
      </c>
      <c r="I269" s="17"/>
      <c r="J269" s="17">
        <v>1.9710000000000001</v>
      </c>
    </row>
    <row r="270" spans="1:10" x14ac:dyDescent="0.35">
      <c r="A270" s="16">
        <v>43282</v>
      </c>
      <c r="B270" s="17">
        <v>16.36</v>
      </c>
      <c r="C270" s="18">
        <v>2759.82</v>
      </c>
      <c r="D270" s="19">
        <f t="shared" si="17"/>
        <v>9.1394262841894447E-2</v>
      </c>
      <c r="E270" s="19">
        <f t="shared" si="17"/>
        <v>1.5248108241335823E-2</v>
      </c>
      <c r="F270" s="36">
        <f t="shared" si="18"/>
        <v>4.0645833333333332E-4</v>
      </c>
      <c r="G270" s="24">
        <f t="shared" si="19"/>
        <v>9.0987804508561115E-2</v>
      </c>
      <c r="H270" s="21">
        <f t="shared" si="20"/>
        <v>1.4841649908002489E-2</v>
      </c>
      <c r="I270" s="17"/>
      <c r="J270" s="17">
        <v>1.9510000000000001</v>
      </c>
    </row>
    <row r="271" spans="1:10" x14ac:dyDescent="0.35">
      <c r="A271" s="16">
        <v>43275</v>
      </c>
      <c r="B271" s="17">
        <v>14.99</v>
      </c>
      <c r="C271" s="18">
        <v>2718.37</v>
      </c>
      <c r="D271" s="19">
        <f t="shared" si="17"/>
        <v>-5.1265822784810178E-2</v>
      </c>
      <c r="E271" s="19">
        <f t="shared" si="17"/>
        <v>-1.3252845858984896E-2</v>
      </c>
      <c r="F271" s="36">
        <f t="shared" si="18"/>
        <v>3.9999999999999996E-4</v>
      </c>
      <c r="G271" s="24">
        <f t="shared" si="19"/>
        <v>-5.1665822784810175E-2</v>
      </c>
      <c r="H271" s="21">
        <f t="shared" si="20"/>
        <v>-1.3652845858984896E-2</v>
      </c>
      <c r="I271" s="17"/>
      <c r="J271" s="17">
        <v>1.92</v>
      </c>
    </row>
    <row r="272" spans="1:10" x14ac:dyDescent="0.35">
      <c r="A272" s="16">
        <v>43268</v>
      </c>
      <c r="B272" s="17">
        <v>15.8</v>
      </c>
      <c r="C272" s="18">
        <v>2754.88</v>
      </c>
      <c r="D272" s="19">
        <f t="shared" si="17"/>
        <v>-3.3047735618115026E-2</v>
      </c>
      <c r="E272" s="19">
        <f t="shared" si="17"/>
        <v>-8.9147593590581664E-3</v>
      </c>
      <c r="F272" s="36">
        <f t="shared" si="18"/>
        <v>3.9895833333333336E-4</v>
      </c>
      <c r="G272" s="24">
        <f t="shared" si="19"/>
        <v>-3.3446693951448357E-2</v>
      </c>
      <c r="H272" s="21">
        <f t="shared" si="20"/>
        <v>-9.3137176923914992E-3</v>
      </c>
      <c r="I272" s="17"/>
      <c r="J272" s="17">
        <v>1.915</v>
      </c>
    </row>
    <row r="273" spans="1:10" x14ac:dyDescent="0.35">
      <c r="A273" s="16">
        <v>43261</v>
      </c>
      <c r="B273" s="17">
        <v>16.34</v>
      </c>
      <c r="C273" s="18">
        <v>2779.66</v>
      </c>
      <c r="D273" s="19">
        <f t="shared" si="17"/>
        <v>7.1475409836065484E-2</v>
      </c>
      <c r="E273" s="19">
        <f t="shared" si="17"/>
        <v>2.2669780462947209E-4</v>
      </c>
      <c r="F273" s="36">
        <f t="shared" si="18"/>
        <v>4.0270833333333331E-4</v>
      </c>
      <c r="G273" s="24">
        <f t="shared" si="19"/>
        <v>7.107270150273215E-2</v>
      </c>
      <c r="H273" s="21">
        <f t="shared" si="20"/>
        <v>-1.7601052870386123E-4</v>
      </c>
      <c r="I273" s="17"/>
      <c r="J273" s="17">
        <v>1.9330000000000001</v>
      </c>
    </row>
    <row r="274" spans="1:10" x14ac:dyDescent="0.35">
      <c r="A274" s="16">
        <v>43254</v>
      </c>
      <c r="B274" s="17">
        <v>15.25</v>
      </c>
      <c r="C274" s="18">
        <v>2779.03</v>
      </c>
      <c r="D274" s="19">
        <f t="shared" si="17"/>
        <v>5.9027777777777679E-2</v>
      </c>
      <c r="E274" s="19">
        <f t="shared" si="17"/>
        <v>1.6239916332068116E-2</v>
      </c>
      <c r="F274" s="36">
        <f t="shared" si="18"/>
        <v>4.0104166666666668E-4</v>
      </c>
      <c r="G274" s="24">
        <f t="shared" si="19"/>
        <v>5.8626736111111015E-2</v>
      </c>
      <c r="H274" s="21">
        <f t="shared" si="20"/>
        <v>1.5838874665401449E-2</v>
      </c>
      <c r="I274" s="43"/>
      <c r="J274" s="17">
        <v>1.925</v>
      </c>
    </row>
    <row r="275" spans="1:10" x14ac:dyDescent="0.35">
      <c r="A275" s="16">
        <v>43247</v>
      </c>
      <c r="B275" s="17">
        <v>14.4</v>
      </c>
      <c r="C275" s="18">
        <v>2734.62</v>
      </c>
      <c r="D275" s="19">
        <f t="shared" si="17"/>
        <v>6.3515509601181686E-2</v>
      </c>
      <c r="E275" s="19">
        <f t="shared" si="17"/>
        <v>4.883641454729748E-3</v>
      </c>
      <c r="F275" s="36">
        <f t="shared" si="18"/>
        <v>3.9791666666666664E-4</v>
      </c>
      <c r="G275" s="24">
        <f t="shared" si="19"/>
        <v>6.3117592934515021E-2</v>
      </c>
      <c r="H275" s="21">
        <f t="shared" si="20"/>
        <v>4.4857247880630818E-3</v>
      </c>
      <c r="I275" s="17"/>
      <c r="J275" s="17">
        <v>1.91</v>
      </c>
    </row>
    <row r="276" spans="1:10" x14ac:dyDescent="0.35">
      <c r="A276" s="16">
        <v>43240</v>
      </c>
      <c r="B276" s="17">
        <v>13.54</v>
      </c>
      <c r="C276" s="18">
        <v>2721.33</v>
      </c>
      <c r="D276" s="19">
        <f t="shared" si="17"/>
        <v>4.1538461538461524E-2</v>
      </c>
      <c r="E276" s="19">
        <f t="shared" si="17"/>
        <v>3.0814937135317244E-3</v>
      </c>
      <c r="F276" s="36">
        <f t="shared" si="18"/>
        <v>3.9520833333333335E-4</v>
      </c>
      <c r="G276" s="24">
        <f t="shared" si="19"/>
        <v>4.114325320512819E-2</v>
      </c>
      <c r="H276" s="21">
        <f t="shared" si="20"/>
        <v>2.6862853801983911E-3</v>
      </c>
      <c r="I276" s="17"/>
      <c r="J276" s="17">
        <v>1.897</v>
      </c>
    </row>
    <row r="277" spans="1:10" x14ac:dyDescent="0.35">
      <c r="A277" s="16">
        <v>43233</v>
      </c>
      <c r="B277" s="17">
        <v>13</v>
      </c>
      <c r="C277" s="18">
        <v>2712.97</v>
      </c>
      <c r="D277" s="19">
        <f t="shared" si="17"/>
        <v>8.7866108786611052E-2</v>
      </c>
      <c r="E277" s="19">
        <f t="shared" si="17"/>
        <v>-5.4074465121053406E-3</v>
      </c>
      <c r="F277" s="36">
        <f t="shared" si="18"/>
        <v>3.9562499999999998E-4</v>
      </c>
      <c r="G277" s="24">
        <f t="shared" si="19"/>
        <v>8.7470483786611056E-2</v>
      </c>
      <c r="H277" s="21">
        <f t="shared" si="20"/>
        <v>-5.8030715121053407E-3</v>
      </c>
      <c r="I277" s="17"/>
      <c r="J277" s="17">
        <v>1.899</v>
      </c>
    </row>
    <row r="278" spans="1:10" x14ac:dyDescent="0.35">
      <c r="A278" s="16">
        <v>43226</v>
      </c>
      <c r="B278" s="17">
        <v>11.95</v>
      </c>
      <c r="C278" s="18">
        <v>2727.72</v>
      </c>
      <c r="D278" s="19">
        <f t="shared" si="17"/>
        <v>5.939716312056742E-2</v>
      </c>
      <c r="E278" s="19">
        <f t="shared" si="17"/>
        <v>2.4141892754428351E-2</v>
      </c>
      <c r="F278" s="36">
        <f t="shared" si="18"/>
        <v>3.9687500000000004E-4</v>
      </c>
      <c r="G278" s="24">
        <f t="shared" si="19"/>
        <v>5.9000288120567422E-2</v>
      </c>
      <c r="H278" s="21">
        <f t="shared" si="20"/>
        <v>2.374501775442835E-2</v>
      </c>
      <c r="I278" s="17"/>
      <c r="J278" s="17">
        <v>1.905</v>
      </c>
    </row>
    <row r="279" spans="1:10" x14ac:dyDescent="0.35">
      <c r="A279" s="16">
        <v>43219</v>
      </c>
      <c r="B279" s="17">
        <v>11.28</v>
      </c>
      <c r="C279" s="18">
        <v>2663.42</v>
      </c>
      <c r="D279" s="19">
        <f t="shared" si="17"/>
        <v>1.5301530153015275E-2</v>
      </c>
      <c r="E279" s="19">
        <f t="shared" si="17"/>
        <v>-2.4307935473479869E-3</v>
      </c>
      <c r="F279" s="36">
        <f t="shared" si="18"/>
        <v>3.8250000000000003E-4</v>
      </c>
      <c r="G279" s="24">
        <f t="shared" si="19"/>
        <v>1.4919030153015274E-2</v>
      </c>
      <c r="H279" s="21">
        <f t="shared" si="20"/>
        <v>-2.8132935473479869E-3</v>
      </c>
      <c r="I279" s="43"/>
      <c r="J279" s="17">
        <v>1.8360000000000001</v>
      </c>
    </row>
    <row r="280" spans="1:10" x14ac:dyDescent="0.35">
      <c r="A280" s="16">
        <v>43212</v>
      </c>
      <c r="B280" s="17">
        <v>11.11</v>
      </c>
      <c r="C280" s="18">
        <v>2669.91</v>
      </c>
      <c r="D280" s="19">
        <f t="shared" si="17"/>
        <v>0.11211211211211203</v>
      </c>
      <c r="E280" s="19">
        <f t="shared" si="17"/>
        <v>-8.6137805508368359E-5</v>
      </c>
      <c r="F280" s="36">
        <f t="shared" si="18"/>
        <v>3.7770833333333336E-4</v>
      </c>
      <c r="G280" s="24">
        <f t="shared" si="19"/>
        <v>0.11173440377877869</v>
      </c>
      <c r="H280" s="21">
        <f t="shared" si="20"/>
        <v>-4.6384613884170172E-4</v>
      </c>
      <c r="I280" s="17"/>
      <c r="J280" s="17">
        <v>1.8129999999999999</v>
      </c>
    </row>
    <row r="281" spans="1:10" x14ac:dyDescent="0.35">
      <c r="A281" s="16">
        <v>43205</v>
      </c>
      <c r="B281" s="17">
        <v>9.99</v>
      </c>
      <c r="C281" s="18">
        <v>2670.14</v>
      </c>
      <c r="D281" s="19">
        <f t="shared" si="17"/>
        <v>6.0422960725075026E-3</v>
      </c>
      <c r="E281" s="19">
        <f t="shared" si="17"/>
        <v>5.2102548657906311E-3</v>
      </c>
      <c r="F281" s="36">
        <f t="shared" si="18"/>
        <v>3.764583333333333E-4</v>
      </c>
      <c r="G281" s="24">
        <f t="shared" si="19"/>
        <v>5.6658377391741689E-3</v>
      </c>
      <c r="H281" s="21">
        <f t="shared" si="20"/>
        <v>4.8337965324572974E-3</v>
      </c>
      <c r="I281" s="17"/>
      <c r="J281" s="17">
        <v>1.8069999999999999</v>
      </c>
    </row>
    <row r="282" spans="1:10" x14ac:dyDescent="0.35">
      <c r="A282" s="16">
        <v>43198</v>
      </c>
      <c r="B282" s="17">
        <v>9.93</v>
      </c>
      <c r="C282" s="18">
        <v>2656.3</v>
      </c>
      <c r="D282" s="19">
        <f t="shared" si="17"/>
        <v>3.3298647242455903E-2</v>
      </c>
      <c r="E282" s="19">
        <f t="shared" si="17"/>
        <v>1.9900402001175044E-2</v>
      </c>
      <c r="F282" s="36">
        <f t="shared" si="18"/>
        <v>3.6645833333333327E-4</v>
      </c>
      <c r="G282" s="24">
        <f t="shared" si="19"/>
        <v>3.293218890912257E-2</v>
      </c>
      <c r="H282" s="21">
        <f t="shared" si="20"/>
        <v>1.9533943667841711E-2</v>
      </c>
      <c r="I282" s="17"/>
      <c r="J282" s="17">
        <v>1.7589999999999999</v>
      </c>
    </row>
    <row r="283" spans="1:10" x14ac:dyDescent="0.35">
      <c r="A283" s="16">
        <v>43191</v>
      </c>
      <c r="B283" s="17">
        <v>9.61</v>
      </c>
      <c r="C283" s="18">
        <v>2604.4699999999998</v>
      </c>
      <c r="D283" s="19">
        <f t="shared" si="17"/>
        <v>-4.378109452736334E-2</v>
      </c>
      <c r="E283" s="19">
        <f t="shared" si="17"/>
        <v>-1.3783336551969616E-2</v>
      </c>
      <c r="F283" s="36">
        <f t="shared" si="18"/>
        <v>3.5833333333333333E-4</v>
      </c>
      <c r="G283" s="24">
        <f t="shared" si="19"/>
        <v>-4.4139427860696676E-2</v>
      </c>
      <c r="H283" s="21">
        <f t="shared" si="20"/>
        <v>-1.414166988530295E-2</v>
      </c>
      <c r="I283" s="17"/>
      <c r="J283" s="17">
        <v>1.72</v>
      </c>
    </row>
    <row r="284" spans="1:10" x14ac:dyDescent="0.35">
      <c r="A284" s="16">
        <v>43184</v>
      </c>
      <c r="B284" s="17">
        <v>10.050000000000001</v>
      </c>
      <c r="C284" s="18">
        <v>2640.87</v>
      </c>
      <c r="D284" s="19">
        <f t="shared" si="17"/>
        <v>-5.4562558795860805E-2</v>
      </c>
      <c r="E284" s="19">
        <f t="shared" si="17"/>
        <v>2.0326396884393194E-2</v>
      </c>
      <c r="F284" s="36">
        <f t="shared" si="18"/>
        <v>3.5729166666666673E-4</v>
      </c>
      <c r="G284" s="24">
        <f t="shared" si="19"/>
        <v>-5.4919850462527474E-2</v>
      </c>
      <c r="H284" s="21">
        <f t="shared" si="20"/>
        <v>1.9969105217726529E-2</v>
      </c>
      <c r="I284" s="17"/>
      <c r="J284" s="17">
        <v>1.7150000000000001</v>
      </c>
    </row>
    <row r="285" spans="1:10" x14ac:dyDescent="0.35">
      <c r="A285" s="16">
        <v>43177</v>
      </c>
      <c r="B285" s="17">
        <v>10.63</v>
      </c>
      <c r="C285" s="18">
        <v>2588.2600000000002</v>
      </c>
      <c r="D285" s="19">
        <f t="shared" si="17"/>
        <v>-7.3234524847428095E-2</v>
      </c>
      <c r="E285" s="19">
        <f t="shared" si="17"/>
        <v>-5.9501964019026077E-2</v>
      </c>
      <c r="F285" s="36">
        <f t="shared" si="18"/>
        <v>3.6000000000000002E-4</v>
      </c>
      <c r="G285" s="24">
        <f t="shared" si="19"/>
        <v>-7.3594524847428094E-2</v>
      </c>
      <c r="H285" s="21">
        <f t="shared" si="20"/>
        <v>-5.9861964019026076E-2</v>
      </c>
      <c r="I285" s="17"/>
      <c r="J285" s="17">
        <v>1.728</v>
      </c>
    </row>
    <row r="286" spans="1:10" x14ac:dyDescent="0.35">
      <c r="A286" s="16">
        <v>43170</v>
      </c>
      <c r="B286" s="17">
        <v>11.47</v>
      </c>
      <c r="C286" s="18">
        <v>2752.01</v>
      </c>
      <c r="D286" s="19">
        <f t="shared" si="17"/>
        <v>-1.9658119658119588E-2</v>
      </c>
      <c r="E286" s="19">
        <f t="shared" si="17"/>
        <v>-1.2402344100453266E-2</v>
      </c>
      <c r="F286" s="36">
        <f t="shared" si="18"/>
        <v>3.7062500000000002E-4</v>
      </c>
      <c r="G286" s="24">
        <f t="shared" si="19"/>
        <v>-2.0028744658119588E-2</v>
      </c>
      <c r="H286" s="21">
        <f t="shared" si="20"/>
        <v>-1.2772969100453266E-2</v>
      </c>
      <c r="I286" s="17"/>
      <c r="J286" s="17">
        <v>1.7789999999999999</v>
      </c>
    </row>
    <row r="287" spans="1:10" x14ac:dyDescent="0.35">
      <c r="A287" s="16">
        <v>43163</v>
      </c>
      <c r="B287" s="17">
        <v>11.7</v>
      </c>
      <c r="C287" s="18">
        <v>2786.57</v>
      </c>
      <c r="D287" s="19">
        <f t="shared" si="17"/>
        <v>-9.3141405588484938E-3</v>
      </c>
      <c r="E287" s="19">
        <f t="shared" si="17"/>
        <v>3.5418485833720537E-2</v>
      </c>
      <c r="F287" s="36">
        <f t="shared" si="18"/>
        <v>3.4895833333333334E-4</v>
      </c>
      <c r="G287" s="24">
        <f t="shared" si="19"/>
        <v>-9.6630988921818269E-3</v>
      </c>
      <c r="H287" s="21">
        <f t="shared" si="20"/>
        <v>3.50695275003872E-2</v>
      </c>
      <c r="I287" s="17"/>
      <c r="J287" s="17">
        <v>1.675</v>
      </c>
    </row>
    <row r="288" spans="1:10" x14ac:dyDescent="0.35">
      <c r="A288" s="16">
        <v>43156</v>
      </c>
      <c r="B288" s="17">
        <v>11.81</v>
      </c>
      <c r="C288" s="18">
        <v>2691.25</v>
      </c>
      <c r="D288" s="19">
        <f t="shared" si="17"/>
        <v>-2.1541010770505409E-2</v>
      </c>
      <c r="E288" s="19">
        <f t="shared" si="17"/>
        <v>-2.0401849088195756E-2</v>
      </c>
      <c r="F288" s="36">
        <f t="shared" si="18"/>
        <v>3.4249999999999998E-4</v>
      </c>
      <c r="G288" s="24">
        <f t="shared" si="19"/>
        <v>-2.1883510770505408E-2</v>
      </c>
      <c r="H288" s="21">
        <f t="shared" si="20"/>
        <v>-2.0744349088195755E-2</v>
      </c>
      <c r="I288" s="17"/>
      <c r="J288" s="17">
        <v>1.6439999999999999</v>
      </c>
    </row>
    <row r="289" spans="1:10" x14ac:dyDescent="0.35">
      <c r="A289" s="16">
        <v>43149</v>
      </c>
      <c r="B289" s="17">
        <v>12.07</v>
      </c>
      <c r="C289" s="18">
        <v>2747.3</v>
      </c>
      <c r="D289" s="19">
        <f t="shared" si="17"/>
        <v>2.1150592216581998E-2</v>
      </c>
      <c r="E289" s="19">
        <f t="shared" si="17"/>
        <v>5.5193212845232598E-3</v>
      </c>
      <c r="F289" s="36">
        <f t="shared" si="18"/>
        <v>3.4249999999999998E-4</v>
      </c>
      <c r="G289" s="24">
        <f t="shared" si="19"/>
        <v>2.0808092216581999E-2</v>
      </c>
      <c r="H289" s="21">
        <f t="shared" si="20"/>
        <v>5.1768212845232598E-3</v>
      </c>
      <c r="I289" s="17"/>
      <c r="J289" s="17">
        <v>1.6439999999999999</v>
      </c>
    </row>
    <row r="290" spans="1:10" x14ac:dyDescent="0.35">
      <c r="A290" s="16">
        <v>43142</v>
      </c>
      <c r="B290" s="17">
        <v>11.82</v>
      </c>
      <c r="C290" s="18">
        <v>2732.22</v>
      </c>
      <c r="D290" s="19">
        <f t="shared" si="17"/>
        <v>4.5092838196286511E-2</v>
      </c>
      <c r="E290" s="19">
        <f t="shared" si="17"/>
        <v>4.3011204214464138E-2</v>
      </c>
      <c r="F290" s="36">
        <f t="shared" si="18"/>
        <v>3.3500000000000001E-4</v>
      </c>
      <c r="G290" s="24">
        <f t="shared" si="19"/>
        <v>4.4757838196286509E-2</v>
      </c>
      <c r="H290" s="21">
        <f t="shared" si="20"/>
        <v>4.2676204214464136E-2</v>
      </c>
      <c r="I290" s="17"/>
      <c r="J290" s="17">
        <v>1.6080000000000001</v>
      </c>
    </row>
    <row r="291" spans="1:10" x14ac:dyDescent="0.35">
      <c r="A291" s="16">
        <v>43135</v>
      </c>
      <c r="B291" s="17">
        <v>11.31</v>
      </c>
      <c r="C291" s="18">
        <v>2619.5500000000002</v>
      </c>
      <c r="D291" s="19">
        <f t="shared" si="17"/>
        <v>-9.1566265060240903E-2</v>
      </c>
      <c r="E291" s="19">
        <f t="shared" si="17"/>
        <v>-5.161958343741968E-2</v>
      </c>
      <c r="F291" s="36">
        <f t="shared" si="18"/>
        <v>3.2541666666666667E-4</v>
      </c>
      <c r="G291" s="24">
        <f t="shared" si="19"/>
        <v>-9.1891681726907565E-2</v>
      </c>
      <c r="H291" s="21">
        <f t="shared" si="20"/>
        <v>-5.1945000104086349E-2</v>
      </c>
      <c r="I291" s="17"/>
      <c r="J291" s="17">
        <v>1.5620000000000001</v>
      </c>
    </row>
    <row r="292" spans="1:10" x14ac:dyDescent="0.35">
      <c r="A292" s="16">
        <v>43128</v>
      </c>
      <c r="B292" s="17">
        <v>12.45</v>
      </c>
      <c r="C292" s="18">
        <v>2762.13</v>
      </c>
      <c r="D292" s="19">
        <f t="shared" si="17"/>
        <v>-3.8610038610038644E-2</v>
      </c>
      <c r="E292" s="19">
        <f t="shared" si="17"/>
        <v>-3.8546819034623869E-2</v>
      </c>
      <c r="F292" s="36">
        <f t="shared" si="18"/>
        <v>3.0958333333333331E-4</v>
      </c>
      <c r="G292" s="24">
        <f t="shared" si="19"/>
        <v>-3.8919621943371979E-2</v>
      </c>
      <c r="H292" s="21">
        <f t="shared" si="20"/>
        <v>-3.8856402367957205E-2</v>
      </c>
      <c r="I292" s="17"/>
      <c r="J292" s="17">
        <v>1.486</v>
      </c>
    </row>
    <row r="293" spans="1:10" x14ac:dyDescent="0.35">
      <c r="A293" s="16">
        <v>43121</v>
      </c>
      <c r="B293" s="17">
        <v>12.95</v>
      </c>
      <c r="C293" s="18">
        <v>2872.87</v>
      </c>
      <c r="D293" s="19">
        <f t="shared" si="17"/>
        <v>2.8594122319300919E-2</v>
      </c>
      <c r="E293" s="19">
        <f t="shared" si="17"/>
        <v>2.2264526918834182E-2</v>
      </c>
      <c r="F293" s="36">
        <f t="shared" si="18"/>
        <v>2.9625000000000002E-4</v>
      </c>
      <c r="G293" s="24">
        <f t="shared" si="19"/>
        <v>2.8297872319300917E-2</v>
      </c>
      <c r="H293" s="21">
        <f t="shared" si="20"/>
        <v>2.1968276918834181E-2</v>
      </c>
      <c r="I293" s="17"/>
      <c r="J293" s="17">
        <v>1.4219999999999999</v>
      </c>
    </row>
    <row r="294" spans="1:10" x14ac:dyDescent="0.35">
      <c r="A294" s="16">
        <v>43114</v>
      </c>
      <c r="B294" s="17">
        <v>12.59</v>
      </c>
      <c r="C294" s="18">
        <v>2810.3</v>
      </c>
      <c r="D294" s="19">
        <f t="shared" si="17"/>
        <v>4.7420965058236231E-2</v>
      </c>
      <c r="E294" s="19">
        <f t="shared" si="17"/>
        <v>8.6352934420581562E-3</v>
      </c>
      <c r="F294" s="36">
        <f t="shared" si="18"/>
        <v>2.9874999999999997E-4</v>
      </c>
      <c r="G294" s="24">
        <f t="shared" si="19"/>
        <v>4.712221505823623E-2</v>
      </c>
      <c r="H294" s="21">
        <f t="shared" si="20"/>
        <v>8.3365434420581558E-3</v>
      </c>
      <c r="I294" s="17"/>
      <c r="J294" s="17">
        <v>1.4339999999999999</v>
      </c>
    </row>
    <row r="295" spans="1:10" x14ac:dyDescent="0.35">
      <c r="A295" s="16">
        <v>43107</v>
      </c>
      <c r="B295" s="17">
        <v>12.02</v>
      </c>
      <c r="C295" s="18">
        <v>2786.24</v>
      </c>
      <c r="D295" s="19">
        <f t="shared" si="17"/>
        <v>1.1784511784511675E-2</v>
      </c>
      <c r="E295" s="19">
        <f t="shared" si="17"/>
        <v>1.5708218653737394E-2</v>
      </c>
      <c r="F295" s="36">
        <f t="shared" si="18"/>
        <v>3.0104166666666669E-4</v>
      </c>
      <c r="G295" s="24">
        <f t="shared" si="19"/>
        <v>1.1483470117845009E-2</v>
      </c>
      <c r="H295" s="21">
        <f t="shared" si="20"/>
        <v>1.5407176987070727E-2</v>
      </c>
      <c r="I295" s="17"/>
      <c r="J295" s="17">
        <v>1.4450000000000001</v>
      </c>
    </row>
    <row r="296" spans="1:10" x14ac:dyDescent="0.35">
      <c r="A296" s="16">
        <v>43100</v>
      </c>
      <c r="B296" s="17">
        <v>11.88</v>
      </c>
      <c r="C296" s="18">
        <v>2743.15</v>
      </c>
      <c r="D296" s="19">
        <f t="shared" si="17"/>
        <v>0.15564202334630362</v>
      </c>
      <c r="E296" s="19">
        <f t="shared" si="17"/>
        <v>2.6009777043024318E-2</v>
      </c>
      <c r="F296" s="36">
        <f t="shared" si="18"/>
        <v>2.9249999999999995E-4</v>
      </c>
      <c r="G296" s="24">
        <f t="shared" si="19"/>
        <v>0.15534952334630361</v>
      </c>
      <c r="H296" s="21">
        <f t="shared" si="20"/>
        <v>2.5717277043024317E-2</v>
      </c>
      <c r="I296" s="17"/>
      <c r="J296" s="17">
        <v>1.4039999999999999</v>
      </c>
    </row>
    <row r="297" spans="1:10" x14ac:dyDescent="0.35">
      <c r="A297" s="16">
        <v>43093</v>
      </c>
      <c r="B297" s="17">
        <v>10.28</v>
      </c>
      <c r="C297" s="18">
        <v>2673.61</v>
      </c>
      <c r="D297" s="19">
        <f t="shared" si="17"/>
        <v>-2.4667931688804545E-2</v>
      </c>
      <c r="E297" s="19">
        <f t="shared" si="17"/>
        <v>-3.6260779476324778E-3</v>
      </c>
      <c r="F297" s="36">
        <f t="shared" si="18"/>
        <v>2.8979166666666666E-4</v>
      </c>
      <c r="G297" s="24">
        <f t="shared" si="19"/>
        <v>-2.4957723355471213E-2</v>
      </c>
      <c r="H297" s="21">
        <f t="shared" si="20"/>
        <v>-3.9158696142991443E-3</v>
      </c>
      <c r="I297" s="17"/>
      <c r="J297" s="17">
        <v>1.391</v>
      </c>
    </row>
    <row r="298" spans="1:10" x14ac:dyDescent="0.35">
      <c r="A298" s="16">
        <v>43086</v>
      </c>
      <c r="B298" s="17">
        <v>10.54</v>
      </c>
      <c r="C298" s="18">
        <v>2683.34</v>
      </c>
      <c r="D298" s="19">
        <f t="shared" si="17"/>
        <v>2.4295432458697697E-2</v>
      </c>
      <c r="E298" s="19">
        <f t="shared" si="17"/>
        <v>2.8141011506797042E-3</v>
      </c>
      <c r="F298" s="36">
        <f t="shared" si="18"/>
        <v>2.78125E-4</v>
      </c>
      <c r="G298" s="24">
        <f t="shared" si="19"/>
        <v>2.4017307458697696E-2</v>
      </c>
      <c r="H298" s="21">
        <f t="shared" si="20"/>
        <v>2.5359761506797041E-3</v>
      </c>
      <c r="I298" s="17"/>
      <c r="J298" s="17">
        <v>1.335</v>
      </c>
    </row>
    <row r="299" spans="1:10" x14ac:dyDescent="0.35">
      <c r="A299" s="16">
        <v>43079</v>
      </c>
      <c r="B299" s="17">
        <v>10.29</v>
      </c>
      <c r="C299" s="18">
        <v>2675.81</v>
      </c>
      <c r="D299" s="19">
        <f t="shared" si="17"/>
        <v>3.5211267605633756E-2</v>
      </c>
      <c r="E299" s="19">
        <f t="shared" si="17"/>
        <v>9.1683952479728603E-3</v>
      </c>
      <c r="F299" s="36">
        <f t="shared" si="18"/>
        <v>2.7437499999999999E-4</v>
      </c>
      <c r="G299" s="24">
        <f t="shared" si="19"/>
        <v>3.4936892605633756E-2</v>
      </c>
      <c r="H299" s="21">
        <f t="shared" si="20"/>
        <v>8.89402024797286E-3</v>
      </c>
      <c r="I299" s="17"/>
      <c r="J299" s="17">
        <v>1.3169999999999999</v>
      </c>
    </row>
    <row r="300" spans="1:10" x14ac:dyDescent="0.35">
      <c r="A300" s="16">
        <v>43072</v>
      </c>
      <c r="B300" s="17">
        <v>9.94</v>
      </c>
      <c r="C300" s="18">
        <v>2651.5</v>
      </c>
      <c r="D300" s="19">
        <f t="shared" si="17"/>
        <v>-7.3625349487418501E-2</v>
      </c>
      <c r="E300" s="19">
        <f t="shared" si="17"/>
        <v>3.512198075860562E-3</v>
      </c>
      <c r="F300" s="36">
        <f t="shared" si="18"/>
        <v>2.675E-4</v>
      </c>
      <c r="G300" s="24">
        <f t="shared" si="19"/>
        <v>-7.3892849487418505E-2</v>
      </c>
      <c r="H300" s="21">
        <f t="shared" si="20"/>
        <v>3.244698075860562E-3</v>
      </c>
      <c r="I300" s="17"/>
      <c r="J300" s="17">
        <v>1.284</v>
      </c>
    </row>
    <row r="301" spans="1:10" x14ac:dyDescent="0.35">
      <c r="A301" s="16">
        <v>43065</v>
      </c>
      <c r="B301" s="17">
        <v>10.73</v>
      </c>
      <c r="C301" s="18">
        <v>2642.22</v>
      </c>
      <c r="D301" s="19">
        <f t="shared" si="17"/>
        <v>-5.7117750439367287E-2</v>
      </c>
      <c r="E301" s="19">
        <f t="shared" si="17"/>
        <v>1.529345762790002E-2</v>
      </c>
      <c r="F301" s="36">
        <f t="shared" si="18"/>
        <v>2.6374999999999999E-4</v>
      </c>
      <c r="G301" s="24">
        <f t="shared" si="19"/>
        <v>-5.7381500439367288E-2</v>
      </c>
      <c r="H301" s="21">
        <f t="shared" si="20"/>
        <v>1.502970762790002E-2</v>
      </c>
      <c r="I301" s="17"/>
      <c r="J301" s="17">
        <v>1.266</v>
      </c>
    </row>
    <row r="302" spans="1:10" x14ac:dyDescent="0.35">
      <c r="A302" s="16">
        <v>43058</v>
      </c>
      <c r="B302" s="17">
        <v>11.38</v>
      </c>
      <c r="C302" s="18">
        <v>2602.42</v>
      </c>
      <c r="D302" s="19">
        <f t="shared" si="17"/>
        <v>0</v>
      </c>
      <c r="E302" s="19">
        <f t="shared" si="17"/>
        <v>9.1397328266475952E-3</v>
      </c>
      <c r="F302" s="36">
        <f t="shared" si="18"/>
        <v>2.6479166666666665E-4</v>
      </c>
      <c r="G302" s="24">
        <f t="shared" si="19"/>
        <v>-2.6479166666666665E-4</v>
      </c>
      <c r="H302" s="21">
        <f t="shared" si="20"/>
        <v>8.8749411599809286E-3</v>
      </c>
      <c r="I302" s="17"/>
      <c r="J302" s="17">
        <v>1.2709999999999999</v>
      </c>
    </row>
    <row r="303" spans="1:10" x14ac:dyDescent="0.35">
      <c r="A303" s="16">
        <v>43051</v>
      </c>
      <c r="B303" s="17">
        <v>11.38</v>
      </c>
      <c r="C303" s="18">
        <v>2578.85</v>
      </c>
      <c r="D303" s="19">
        <f t="shared" si="17"/>
        <v>1.0657193605683846E-2</v>
      </c>
      <c r="E303" s="19">
        <f t="shared" si="17"/>
        <v>-1.3360182782791163E-3</v>
      </c>
      <c r="F303" s="36">
        <f t="shared" si="18"/>
        <v>2.6479166666666665E-4</v>
      </c>
      <c r="G303" s="24">
        <f t="shared" si="19"/>
        <v>1.0392401939017179E-2</v>
      </c>
      <c r="H303" s="21">
        <f t="shared" si="20"/>
        <v>-1.600809944945783E-3</v>
      </c>
      <c r="I303" s="17"/>
      <c r="J303" s="17">
        <v>1.2709999999999999</v>
      </c>
    </row>
    <row r="304" spans="1:10" x14ac:dyDescent="0.35">
      <c r="A304" s="16">
        <v>43044</v>
      </c>
      <c r="B304" s="17">
        <v>11.26</v>
      </c>
      <c r="C304" s="18">
        <v>2582.3000000000002</v>
      </c>
      <c r="D304" s="19">
        <f t="shared" si="17"/>
        <v>1.2589928057554101E-2</v>
      </c>
      <c r="E304" s="19">
        <f t="shared" si="17"/>
        <v>-2.1407815011746933E-3</v>
      </c>
      <c r="F304" s="36">
        <f t="shared" si="18"/>
        <v>2.5625000000000002E-4</v>
      </c>
      <c r="G304" s="24">
        <f t="shared" si="19"/>
        <v>1.2333678057554101E-2</v>
      </c>
      <c r="H304" s="21">
        <f t="shared" si="20"/>
        <v>-2.3970315011746933E-3</v>
      </c>
      <c r="I304" s="17"/>
      <c r="J304" s="17">
        <v>1.23</v>
      </c>
    </row>
    <row r="305" spans="1:10" x14ac:dyDescent="0.35">
      <c r="A305" s="16">
        <v>43037</v>
      </c>
      <c r="B305" s="17">
        <v>11.12</v>
      </c>
      <c r="C305" s="18">
        <v>2587.84</v>
      </c>
      <c r="D305" s="19">
        <f t="shared" si="17"/>
        <v>-6.0810810810810856E-2</v>
      </c>
      <c r="E305" s="19">
        <f t="shared" si="17"/>
        <v>2.6229431979760687E-3</v>
      </c>
      <c r="F305" s="36">
        <f t="shared" si="18"/>
        <v>2.4520833333333334E-4</v>
      </c>
      <c r="G305" s="24">
        <f t="shared" si="19"/>
        <v>-6.1056019144144186E-2</v>
      </c>
      <c r="H305" s="21">
        <f t="shared" si="20"/>
        <v>2.3777348646427353E-3</v>
      </c>
      <c r="I305" s="17"/>
      <c r="J305" s="17">
        <v>1.177</v>
      </c>
    </row>
    <row r="306" spans="1:10" x14ac:dyDescent="0.35">
      <c r="A306" s="16">
        <v>43030</v>
      </c>
      <c r="B306" s="17">
        <v>11.84</v>
      </c>
      <c r="C306" s="18">
        <v>2581.0700000000002</v>
      </c>
      <c r="D306" s="19">
        <f t="shared" si="17"/>
        <v>-0.14265025343953663</v>
      </c>
      <c r="E306" s="19">
        <f t="shared" si="17"/>
        <v>2.2755425771101567E-3</v>
      </c>
      <c r="F306" s="36">
        <f t="shared" si="18"/>
        <v>2.2916666666666669E-4</v>
      </c>
      <c r="G306" s="24">
        <f t="shared" si="19"/>
        <v>-0.1428794201062033</v>
      </c>
      <c r="H306" s="21">
        <f t="shared" si="20"/>
        <v>2.0463759104434901E-3</v>
      </c>
      <c r="I306" s="17"/>
      <c r="J306" s="17">
        <v>1.1000000000000001</v>
      </c>
    </row>
    <row r="307" spans="1:10" x14ac:dyDescent="0.35">
      <c r="A307" s="16">
        <v>43023</v>
      </c>
      <c r="B307" s="17">
        <v>13.81</v>
      </c>
      <c r="C307" s="18">
        <v>2575.21</v>
      </c>
      <c r="D307" s="19">
        <f t="shared" si="17"/>
        <v>-2.8832630098452938E-2</v>
      </c>
      <c r="E307" s="19">
        <f t="shared" si="17"/>
        <v>8.632405989417169E-3</v>
      </c>
      <c r="F307" s="36">
        <f t="shared" si="18"/>
        <v>2.2979166666666666E-4</v>
      </c>
      <c r="G307" s="24">
        <f t="shared" si="19"/>
        <v>-2.9062421765119605E-2</v>
      </c>
      <c r="H307" s="21">
        <f t="shared" si="20"/>
        <v>8.4026143227505026E-3</v>
      </c>
      <c r="I307" s="17"/>
      <c r="J307" s="17">
        <v>1.103</v>
      </c>
    </row>
    <row r="308" spans="1:10" x14ac:dyDescent="0.35">
      <c r="A308" s="16">
        <v>43016</v>
      </c>
      <c r="B308" s="17">
        <v>14.22</v>
      </c>
      <c r="C308" s="18">
        <v>2553.17</v>
      </c>
      <c r="D308" s="19">
        <f t="shared" si="17"/>
        <v>7.4829931972789199E-2</v>
      </c>
      <c r="E308" s="19">
        <f t="shared" si="17"/>
        <v>1.5062781201335973E-3</v>
      </c>
      <c r="F308" s="36">
        <f t="shared" si="18"/>
        <v>2.2437499999999999E-4</v>
      </c>
      <c r="G308" s="24">
        <f t="shared" si="19"/>
        <v>7.46055569727892E-2</v>
      </c>
      <c r="H308" s="21">
        <f t="shared" si="20"/>
        <v>1.2819031201335973E-3</v>
      </c>
      <c r="I308" s="17"/>
      <c r="J308" s="17">
        <v>1.077</v>
      </c>
    </row>
    <row r="309" spans="1:10" x14ac:dyDescent="0.35">
      <c r="A309" s="16">
        <v>43009</v>
      </c>
      <c r="B309" s="17">
        <v>13.23</v>
      </c>
      <c r="C309" s="18">
        <v>2549.33</v>
      </c>
      <c r="D309" s="19">
        <f t="shared" si="17"/>
        <v>3.7647058823529367E-2</v>
      </c>
      <c r="E309" s="19">
        <f t="shared" si="17"/>
        <v>1.1895878318302966E-2</v>
      </c>
      <c r="F309" s="36">
        <f t="shared" si="18"/>
        <v>2.229166666666667E-4</v>
      </c>
      <c r="G309" s="24">
        <f t="shared" si="19"/>
        <v>3.7424142156862697E-2</v>
      </c>
      <c r="H309" s="21">
        <f t="shared" si="20"/>
        <v>1.16729616516363E-2</v>
      </c>
      <c r="I309" s="17"/>
      <c r="J309" s="17">
        <v>1.07</v>
      </c>
    </row>
    <row r="310" spans="1:10" x14ac:dyDescent="0.35">
      <c r="A310" s="16">
        <v>43002</v>
      </c>
      <c r="B310" s="17">
        <v>12.75</v>
      </c>
      <c r="C310" s="18">
        <v>2519.36</v>
      </c>
      <c r="D310" s="19">
        <f t="shared" si="17"/>
        <v>-4.1353383458646698E-2</v>
      </c>
      <c r="E310" s="19">
        <f t="shared" si="17"/>
        <v>6.8499172734612923E-3</v>
      </c>
      <c r="F310" s="36">
        <f t="shared" si="18"/>
        <v>2.2020833333333332E-4</v>
      </c>
      <c r="G310" s="24">
        <f t="shared" si="19"/>
        <v>-4.157359179198003E-2</v>
      </c>
      <c r="H310" s="21">
        <f t="shared" si="20"/>
        <v>6.6297089401279588E-3</v>
      </c>
      <c r="I310" s="17"/>
      <c r="J310" s="17">
        <v>1.0569999999999999</v>
      </c>
    </row>
    <row r="311" spans="1:10" x14ac:dyDescent="0.35">
      <c r="A311" s="16">
        <v>42995</v>
      </c>
      <c r="B311" s="17">
        <v>13.3</v>
      </c>
      <c r="C311" s="18">
        <v>2502.2199999999998</v>
      </c>
      <c r="D311" s="19">
        <f t="shared" si="17"/>
        <v>6.230031948881809E-2</v>
      </c>
      <c r="E311" s="19">
        <f t="shared" si="17"/>
        <v>7.9592677473661055E-4</v>
      </c>
      <c r="F311" s="36">
        <f t="shared" si="18"/>
        <v>2.1437499999999997E-4</v>
      </c>
      <c r="G311" s="24">
        <f t="shared" si="19"/>
        <v>6.2085944488818087E-2</v>
      </c>
      <c r="H311" s="21">
        <f t="shared" si="20"/>
        <v>5.8155177473661062E-4</v>
      </c>
      <c r="I311" s="17"/>
      <c r="J311" s="17">
        <v>1.0289999999999999</v>
      </c>
    </row>
    <row r="312" spans="1:10" x14ac:dyDescent="0.35">
      <c r="A312" s="16">
        <v>42988</v>
      </c>
      <c r="B312" s="17">
        <v>12.52</v>
      </c>
      <c r="C312" s="18">
        <v>2500.23</v>
      </c>
      <c r="D312" s="19">
        <f t="shared" si="17"/>
        <v>2.2040816326530654E-2</v>
      </c>
      <c r="E312" s="19">
        <f t="shared" si="17"/>
        <v>1.5763194565760585E-2</v>
      </c>
      <c r="F312" s="36">
        <f t="shared" si="18"/>
        <v>2.1604166666666666E-4</v>
      </c>
      <c r="G312" s="24">
        <f t="shared" si="19"/>
        <v>2.1824774659863988E-2</v>
      </c>
      <c r="H312" s="21">
        <f t="shared" si="20"/>
        <v>1.5547152899093919E-2</v>
      </c>
      <c r="I312" s="17"/>
      <c r="J312" s="17">
        <v>1.0369999999999999</v>
      </c>
    </row>
    <row r="313" spans="1:10" x14ac:dyDescent="0.35">
      <c r="A313" s="16">
        <v>42981</v>
      </c>
      <c r="B313" s="17">
        <v>12.25</v>
      </c>
      <c r="C313" s="18">
        <v>2461.4299999999998</v>
      </c>
      <c r="D313" s="19">
        <f t="shared" si="17"/>
        <v>-7.1266110689916617E-2</v>
      </c>
      <c r="E313" s="19">
        <f t="shared" si="17"/>
        <v>-6.1052674082898717E-3</v>
      </c>
      <c r="F313" s="36">
        <f t="shared" si="18"/>
        <v>2.18125E-4</v>
      </c>
      <c r="G313" s="24">
        <f t="shared" si="19"/>
        <v>-7.1484235689916617E-2</v>
      </c>
      <c r="H313" s="21">
        <f t="shared" si="20"/>
        <v>-6.3233924082898713E-3</v>
      </c>
      <c r="I313" s="17"/>
      <c r="J313" s="17">
        <v>1.0469999999999999</v>
      </c>
    </row>
    <row r="314" spans="1:10" x14ac:dyDescent="0.35">
      <c r="A314" s="16">
        <v>42974</v>
      </c>
      <c r="B314" s="17">
        <v>13.19</v>
      </c>
      <c r="C314" s="18">
        <v>2476.5500000000002</v>
      </c>
      <c r="D314" s="19">
        <f t="shared" si="17"/>
        <v>6.1142397425583361E-2</v>
      </c>
      <c r="E314" s="19">
        <f t="shared" si="17"/>
        <v>1.3712367737050091E-2</v>
      </c>
      <c r="F314" s="36">
        <f t="shared" si="18"/>
        <v>2.1062499999999998E-4</v>
      </c>
      <c r="G314" s="24">
        <f t="shared" si="19"/>
        <v>6.0931772425583362E-2</v>
      </c>
      <c r="H314" s="21">
        <f t="shared" si="20"/>
        <v>1.350174273705009E-2</v>
      </c>
      <c r="I314" s="17"/>
      <c r="J314" s="17">
        <v>1.0109999999999999</v>
      </c>
    </row>
    <row r="315" spans="1:10" x14ac:dyDescent="0.35">
      <c r="A315" s="16">
        <v>42967</v>
      </c>
      <c r="B315" s="17">
        <v>12.43</v>
      </c>
      <c r="C315" s="18">
        <v>2443.0500000000002</v>
      </c>
      <c r="D315" s="19">
        <f t="shared" si="17"/>
        <v>4.8504446240906773E-3</v>
      </c>
      <c r="E315" s="19">
        <f t="shared" si="17"/>
        <v>7.2148584857043563E-3</v>
      </c>
      <c r="F315" s="36">
        <f t="shared" si="18"/>
        <v>2.127083333333333E-4</v>
      </c>
      <c r="G315" s="24">
        <f t="shared" si="19"/>
        <v>4.6377362907573444E-3</v>
      </c>
      <c r="H315" s="21">
        <f t="shared" si="20"/>
        <v>7.0021501523710233E-3</v>
      </c>
      <c r="I315" s="17"/>
      <c r="J315" s="17">
        <v>1.0209999999999999</v>
      </c>
    </row>
    <row r="316" spans="1:10" x14ac:dyDescent="0.35">
      <c r="A316" s="16">
        <v>42960</v>
      </c>
      <c r="B316" s="17">
        <v>12.37</v>
      </c>
      <c r="C316" s="18">
        <v>2425.5500000000002</v>
      </c>
      <c r="D316" s="19">
        <f t="shared" si="17"/>
        <v>1.1447260834014594E-2</v>
      </c>
      <c r="E316" s="19">
        <f t="shared" si="17"/>
        <v>-6.4596202054626461E-3</v>
      </c>
      <c r="F316" s="36">
        <f t="shared" si="18"/>
        <v>2.1124999999999998E-4</v>
      </c>
      <c r="G316" s="24">
        <f t="shared" si="19"/>
        <v>1.1236010834014595E-2</v>
      </c>
      <c r="H316" s="21">
        <f t="shared" si="20"/>
        <v>-6.6708702054626458E-3</v>
      </c>
      <c r="I316" s="17"/>
      <c r="J316" s="17">
        <v>1.014</v>
      </c>
    </row>
    <row r="317" spans="1:10" x14ac:dyDescent="0.35">
      <c r="A317" s="16">
        <v>42953</v>
      </c>
      <c r="B317" s="17">
        <v>12.23</v>
      </c>
      <c r="C317" s="18">
        <v>2441.3200000000002</v>
      </c>
      <c r="D317" s="19">
        <f t="shared" si="17"/>
        <v>-6.7835365853658458E-2</v>
      </c>
      <c r="E317" s="19">
        <f t="shared" si="17"/>
        <v>-1.4336874149618595E-2</v>
      </c>
      <c r="F317" s="36">
        <f t="shared" si="18"/>
        <v>2.1645833333333334E-4</v>
      </c>
      <c r="G317" s="24">
        <f t="shared" si="19"/>
        <v>-6.8051824186991794E-2</v>
      </c>
      <c r="H317" s="21">
        <f t="shared" si="20"/>
        <v>-1.4553332482951929E-2</v>
      </c>
      <c r="I317" s="17"/>
      <c r="J317" s="17">
        <v>1.0389999999999999</v>
      </c>
    </row>
    <row r="318" spans="1:10" x14ac:dyDescent="0.35">
      <c r="A318" s="16">
        <v>42946</v>
      </c>
      <c r="B318" s="17">
        <v>13.12</v>
      </c>
      <c r="C318" s="18">
        <v>2476.83</v>
      </c>
      <c r="D318" s="19">
        <f t="shared" si="17"/>
        <v>-5.9498207885304688E-2</v>
      </c>
      <c r="E318" s="19">
        <f t="shared" si="17"/>
        <v>1.9133530196997484E-3</v>
      </c>
      <c r="F318" s="36">
        <f t="shared" si="18"/>
        <v>2.2437499999999999E-4</v>
      </c>
      <c r="G318" s="24">
        <f t="shared" si="19"/>
        <v>-5.9722582885304687E-2</v>
      </c>
      <c r="H318" s="21">
        <f t="shared" si="20"/>
        <v>1.6889780196997484E-3</v>
      </c>
      <c r="I318" s="17"/>
      <c r="J318" s="17">
        <v>1.077</v>
      </c>
    </row>
    <row r="319" spans="1:10" x14ac:dyDescent="0.35">
      <c r="A319" s="16">
        <v>42939</v>
      </c>
      <c r="B319" s="17">
        <v>13.95</v>
      </c>
      <c r="C319" s="18">
        <v>2472.1</v>
      </c>
      <c r="D319" s="19">
        <f t="shared" si="17"/>
        <v>5.0432276657059738E-3</v>
      </c>
      <c r="E319" s="19">
        <f t="shared" si="17"/>
        <v>-1.7795465391867715E-4</v>
      </c>
      <c r="F319" s="36">
        <f t="shared" si="18"/>
        <v>2.2500000000000002E-4</v>
      </c>
      <c r="G319" s="24">
        <f t="shared" si="19"/>
        <v>4.8182276657059734E-3</v>
      </c>
      <c r="H319" s="21">
        <f t="shared" si="20"/>
        <v>-4.029546539186772E-4</v>
      </c>
      <c r="I319" s="17"/>
      <c r="J319" s="17">
        <v>1.08</v>
      </c>
    </row>
    <row r="320" spans="1:10" x14ac:dyDescent="0.35">
      <c r="A320" s="16">
        <v>42932</v>
      </c>
      <c r="B320" s="17">
        <v>13.88</v>
      </c>
      <c r="C320" s="18">
        <v>2472.54</v>
      </c>
      <c r="D320" s="19">
        <f t="shared" si="17"/>
        <v>-2.8735632183907178E-3</v>
      </c>
      <c r="E320" s="19">
        <f t="shared" si="17"/>
        <v>5.3959101684646349E-3</v>
      </c>
      <c r="F320" s="36">
        <f t="shared" si="18"/>
        <v>2.4354166666666667E-4</v>
      </c>
      <c r="G320" s="24">
        <f t="shared" si="19"/>
        <v>-3.1171048850573845E-3</v>
      </c>
      <c r="H320" s="21">
        <f t="shared" si="20"/>
        <v>5.1523685017979678E-3</v>
      </c>
      <c r="I320" s="17"/>
      <c r="J320" s="17">
        <v>1.169</v>
      </c>
    </row>
    <row r="321" spans="1:10" x14ac:dyDescent="0.35">
      <c r="A321" s="16">
        <v>42925</v>
      </c>
      <c r="B321" s="17">
        <v>13.92</v>
      </c>
      <c r="C321" s="18">
        <v>2459.27</v>
      </c>
      <c r="D321" s="19">
        <f t="shared" si="17"/>
        <v>4.1916167664670656E-2</v>
      </c>
      <c r="E321" s="19">
        <f t="shared" si="17"/>
        <v>1.4056688575693421E-2</v>
      </c>
      <c r="F321" s="36">
        <f t="shared" si="18"/>
        <v>2.1541666666666668E-4</v>
      </c>
      <c r="G321" s="24">
        <f t="shared" si="19"/>
        <v>4.1700750998003987E-2</v>
      </c>
      <c r="H321" s="21">
        <f t="shared" si="20"/>
        <v>1.3841271909026755E-2</v>
      </c>
      <c r="I321" s="17"/>
      <c r="J321" s="17">
        <v>1.034</v>
      </c>
    </row>
    <row r="322" spans="1:10" x14ac:dyDescent="0.35">
      <c r="A322" s="16">
        <v>42918</v>
      </c>
      <c r="B322" s="17">
        <v>13.36</v>
      </c>
      <c r="C322" s="18">
        <v>2425.1799999999998</v>
      </c>
      <c r="D322" s="19">
        <f t="shared" si="17"/>
        <v>7.0512820512820484E-2</v>
      </c>
      <c r="E322" s="19">
        <f t="shared" si="17"/>
        <v>7.3037579278789622E-4</v>
      </c>
      <c r="F322" s="36">
        <f t="shared" si="18"/>
        <v>2.1541666666666668E-4</v>
      </c>
      <c r="G322" s="24">
        <f t="shared" si="19"/>
        <v>7.0297403846153822E-2</v>
      </c>
      <c r="H322" s="21">
        <f t="shared" si="20"/>
        <v>5.1495912612122951E-4</v>
      </c>
      <c r="I322" s="17"/>
      <c r="J322" s="17">
        <v>1.034</v>
      </c>
    </row>
    <row r="323" spans="1:10" x14ac:dyDescent="0.35">
      <c r="A323" s="16">
        <v>42911</v>
      </c>
      <c r="B323" s="17">
        <v>12.48</v>
      </c>
      <c r="C323" s="18">
        <v>2423.41</v>
      </c>
      <c r="D323" s="19">
        <f t="shared" ref="D323:E386" si="21">B323/B324-1</f>
        <v>-0.11926605504587151</v>
      </c>
      <c r="E323" s="19">
        <f t="shared" si="21"/>
        <v>-6.1067136939672029E-3</v>
      </c>
      <c r="F323" s="36">
        <f t="shared" ref="F323:F386" si="22">J323/100/12/4</f>
        <v>2.127083333333333E-4</v>
      </c>
      <c r="G323" s="24">
        <f t="shared" ref="G323:G386" si="23">D323-F323</f>
        <v>-0.11947876337920485</v>
      </c>
      <c r="H323" s="21">
        <f t="shared" ref="H323:H386" si="24">E323-F323</f>
        <v>-6.3194220273005359E-3</v>
      </c>
      <c r="I323" s="17"/>
      <c r="J323" s="17">
        <v>1.0209999999999999</v>
      </c>
    </row>
    <row r="324" spans="1:10" x14ac:dyDescent="0.35">
      <c r="A324" s="16">
        <v>42904</v>
      </c>
      <c r="B324" s="17">
        <v>14.17</v>
      </c>
      <c r="C324" s="18">
        <v>2438.3000000000002</v>
      </c>
      <c r="D324" s="19">
        <f t="shared" si="21"/>
        <v>0.23863636363636376</v>
      </c>
      <c r="E324" s="19">
        <f t="shared" si="21"/>
        <v>2.1165978258637086E-3</v>
      </c>
      <c r="F324" s="36">
        <f t="shared" si="22"/>
        <v>1.9958333333333332E-4</v>
      </c>
      <c r="G324" s="24">
        <f t="shared" si="23"/>
        <v>0.23843678030303042</v>
      </c>
      <c r="H324" s="21">
        <f t="shared" si="24"/>
        <v>1.9170144925303753E-3</v>
      </c>
      <c r="I324" s="17"/>
      <c r="J324" s="17">
        <v>0.95799999999999996</v>
      </c>
    </row>
    <row r="325" spans="1:10" x14ac:dyDescent="0.35">
      <c r="A325" s="16">
        <v>42897</v>
      </c>
      <c r="B325" s="17">
        <v>11.44</v>
      </c>
      <c r="C325" s="18">
        <v>2433.15</v>
      </c>
      <c r="D325" s="19">
        <f t="shared" si="21"/>
        <v>-6.8403908794788304E-2</v>
      </c>
      <c r="E325" s="19">
        <f t="shared" si="21"/>
        <v>5.6748787919924659E-4</v>
      </c>
      <c r="F325" s="36">
        <f t="shared" si="22"/>
        <v>2.1062499999999998E-4</v>
      </c>
      <c r="G325" s="24">
        <f t="shared" si="23"/>
        <v>-6.861453379478831E-2</v>
      </c>
      <c r="H325" s="21">
        <f t="shared" si="24"/>
        <v>3.5686287919924661E-4</v>
      </c>
      <c r="I325" s="17"/>
      <c r="J325" s="17">
        <v>1.0109999999999999</v>
      </c>
    </row>
    <row r="326" spans="1:10" x14ac:dyDescent="0.35">
      <c r="A326" s="16">
        <v>42890</v>
      </c>
      <c r="B326" s="17">
        <v>12.28</v>
      </c>
      <c r="C326" s="18">
        <v>2431.77</v>
      </c>
      <c r="D326" s="19">
        <f t="shared" si="21"/>
        <v>0.12660550458715591</v>
      </c>
      <c r="E326" s="19">
        <f t="shared" si="21"/>
        <v>-2.9929440319467204E-3</v>
      </c>
      <c r="F326" s="36">
        <f t="shared" si="22"/>
        <v>2.0958333333333332E-4</v>
      </c>
      <c r="G326" s="24">
        <f t="shared" si="23"/>
        <v>0.12639592125382257</v>
      </c>
      <c r="H326" s="21">
        <f t="shared" si="24"/>
        <v>-3.2025273652800538E-3</v>
      </c>
      <c r="I326" s="17"/>
      <c r="J326" s="17">
        <v>1.006</v>
      </c>
    </row>
    <row r="327" spans="1:10" x14ac:dyDescent="0.35">
      <c r="A327" s="16">
        <v>42883</v>
      </c>
      <c r="B327" s="17">
        <v>10.9</v>
      </c>
      <c r="C327" s="18">
        <v>2439.0700000000002</v>
      </c>
      <c r="D327" s="19">
        <f t="shared" si="21"/>
        <v>-9.0909090909090384E-3</v>
      </c>
      <c r="E327" s="19">
        <f t="shared" si="21"/>
        <v>9.6240613953026966E-3</v>
      </c>
      <c r="F327" s="36">
        <f t="shared" si="22"/>
        <v>2.0375000000000002E-4</v>
      </c>
      <c r="G327" s="24">
        <f t="shared" si="23"/>
        <v>-9.2946590909090392E-3</v>
      </c>
      <c r="H327" s="21">
        <f t="shared" si="24"/>
        <v>9.4203113953026957E-3</v>
      </c>
      <c r="I327" s="17"/>
      <c r="J327" s="17">
        <v>0.97799999999999998</v>
      </c>
    </row>
    <row r="328" spans="1:10" x14ac:dyDescent="0.35">
      <c r="A328" s="16">
        <v>42876</v>
      </c>
      <c r="B328" s="17">
        <v>11</v>
      </c>
      <c r="C328" s="18">
        <v>2415.8200000000002</v>
      </c>
      <c r="D328" s="19">
        <f t="shared" si="21"/>
        <v>-3.5933391761612588E-2</v>
      </c>
      <c r="E328" s="19">
        <f t="shared" si="21"/>
        <v>1.431312533326623E-2</v>
      </c>
      <c r="F328" s="36">
        <f t="shared" si="22"/>
        <v>1.9479166666666668E-4</v>
      </c>
      <c r="G328" s="24">
        <f t="shared" si="23"/>
        <v>-3.6128183428279254E-2</v>
      </c>
      <c r="H328" s="21">
        <f t="shared" si="24"/>
        <v>1.4118333666599564E-2</v>
      </c>
      <c r="I328" s="17"/>
      <c r="J328" s="17">
        <v>0.93500000000000005</v>
      </c>
    </row>
    <row r="329" spans="1:10" x14ac:dyDescent="0.35">
      <c r="A329" s="16">
        <v>42869</v>
      </c>
      <c r="B329" s="17">
        <v>11.41</v>
      </c>
      <c r="C329" s="18">
        <v>2381.73</v>
      </c>
      <c r="D329" s="19">
        <f t="shared" si="21"/>
        <v>1.3321492007104752E-2</v>
      </c>
      <c r="E329" s="19">
        <f t="shared" si="21"/>
        <v>-3.8353757999080029E-3</v>
      </c>
      <c r="F329" s="36">
        <f t="shared" si="22"/>
        <v>1.9041666666666667E-4</v>
      </c>
      <c r="G329" s="24">
        <f t="shared" si="23"/>
        <v>1.3131075340438085E-2</v>
      </c>
      <c r="H329" s="21">
        <f t="shared" si="24"/>
        <v>-4.0257924665746698E-3</v>
      </c>
      <c r="I329" s="17"/>
      <c r="J329" s="17">
        <v>0.91400000000000003</v>
      </c>
    </row>
    <row r="330" spans="1:10" x14ac:dyDescent="0.35">
      <c r="A330" s="16">
        <v>42862</v>
      </c>
      <c r="B330" s="17">
        <v>11.26</v>
      </c>
      <c r="C330" s="18">
        <v>2390.9</v>
      </c>
      <c r="D330" s="19">
        <f t="shared" si="21"/>
        <v>0.10500490677134455</v>
      </c>
      <c r="E330" s="19">
        <f t="shared" si="21"/>
        <v>-3.4968678233977535E-3</v>
      </c>
      <c r="F330" s="36">
        <f t="shared" si="22"/>
        <v>1.8312499999999999E-4</v>
      </c>
      <c r="G330" s="24">
        <f t="shared" si="23"/>
        <v>0.10482178177134455</v>
      </c>
      <c r="H330" s="21">
        <f t="shared" si="24"/>
        <v>-3.6799928233977536E-3</v>
      </c>
      <c r="I330" s="17"/>
      <c r="J330" s="17">
        <v>0.879</v>
      </c>
    </row>
    <row r="331" spans="1:10" x14ac:dyDescent="0.35">
      <c r="A331" s="16">
        <v>42855</v>
      </c>
      <c r="B331" s="17">
        <v>10.19</v>
      </c>
      <c r="C331" s="18">
        <v>2399.29</v>
      </c>
      <c r="D331" s="19">
        <f t="shared" si="21"/>
        <v>-0.23383458646616551</v>
      </c>
      <c r="E331" s="19">
        <f t="shared" si="21"/>
        <v>6.3291670161900182E-3</v>
      </c>
      <c r="F331" s="36">
        <f t="shared" si="22"/>
        <v>1.8583333333333334E-4</v>
      </c>
      <c r="G331" s="24">
        <f t="shared" si="23"/>
        <v>-0.23402041979949884</v>
      </c>
      <c r="H331" s="21">
        <f t="shared" si="24"/>
        <v>6.1433336828566852E-3</v>
      </c>
      <c r="I331" s="17"/>
      <c r="J331" s="17">
        <v>0.89200000000000002</v>
      </c>
    </row>
    <row r="332" spans="1:10" x14ac:dyDescent="0.35">
      <c r="A332" s="16">
        <v>42848</v>
      </c>
      <c r="B332" s="17">
        <v>13.3</v>
      </c>
      <c r="C332" s="18">
        <v>2384.1999999999998</v>
      </c>
      <c r="D332" s="19">
        <f t="shared" si="21"/>
        <v>2.3076923076923217E-2</v>
      </c>
      <c r="E332" s="19">
        <f t="shared" si="21"/>
        <v>1.5119066373169732E-2</v>
      </c>
      <c r="F332" s="36">
        <f t="shared" si="22"/>
        <v>1.6729166666666669E-4</v>
      </c>
      <c r="G332" s="24">
        <f t="shared" si="23"/>
        <v>2.2909631410256551E-2</v>
      </c>
      <c r="H332" s="21">
        <f t="shared" si="24"/>
        <v>1.4951774706503065E-2</v>
      </c>
      <c r="I332" s="17"/>
      <c r="J332" s="17">
        <v>0.80300000000000005</v>
      </c>
    </row>
    <row r="333" spans="1:10" x14ac:dyDescent="0.35">
      <c r="A333" s="16">
        <v>42841</v>
      </c>
      <c r="B333" s="17">
        <v>13</v>
      </c>
      <c r="C333" s="18">
        <v>2348.69</v>
      </c>
      <c r="D333" s="19">
        <f t="shared" si="21"/>
        <v>5.6051990251827721E-2</v>
      </c>
      <c r="E333" s="19">
        <f t="shared" si="21"/>
        <v>8.4759226260762155E-3</v>
      </c>
      <c r="F333" s="36">
        <f t="shared" si="22"/>
        <v>1.6354166666666668E-4</v>
      </c>
      <c r="G333" s="24">
        <f t="shared" si="23"/>
        <v>5.5888448585161052E-2</v>
      </c>
      <c r="H333" s="21">
        <f t="shared" si="24"/>
        <v>8.3123809594095495E-3</v>
      </c>
      <c r="I333" s="17"/>
      <c r="J333" s="17">
        <v>0.78500000000000003</v>
      </c>
    </row>
    <row r="334" spans="1:10" x14ac:dyDescent="0.35">
      <c r="A334" s="16">
        <v>42834</v>
      </c>
      <c r="B334" s="17">
        <v>12.31</v>
      </c>
      <c r="C334" s="18">
        <v>2328.9499999999998</v>
      </c>
      <c r="D334" s="19">
        <f t="shared" si="21"/>
        <v>-8.9497041420118273E-2</v>
      </c>
      <c r="E334" s="19">
        <f t="shared" si="21"/>
        <v>-1.1288282092428936E-2</v>
      </c>
      <c r="F334" s="36">
        <f t="shared" si="22"/>
        <v>1.6875000000000004E-4</v>
      </c>
      <c r="G334" s="24">
        <f t="shared" si="23"/>
        <v>-8.9665791420118268E-2</v>
      </c>
      <c r="H334" s="21">
        <f t="shared" si="24"/>
        <v>-1.1457032092428937E-2</v>
      </c>
      <c r="I334" s="17"/>
      <c r="J334" s="17">
        <v>0.81</v>
      </c>
    </row>
    <row r="335" spans="1:10" x14ac:dyDescent="0.35">
      <c r="A335" s="16">
        <v>42827</v>
      </c>
      <c r="B335" s="17">
        <v>13.52</v>
      </c>
      <c r="C335" s="18">
        <v>2355.54</v>
      </c>
      <c r="D335" s="19">
        <f t="shared" si="21"/>
        <v>-7.0790378006872934E-2</v>
      </c>
      <c r="E335" s="19">
        <f t="shared" si="21"/>
        <v>-3.0388704543914402E-3</v>
      </c>
      <c r="F335" s="36">
        <f t="shared" si="22"/>
        <v>1.708333333333333E-4</v>
      </c>
      <c r="G335" s="24">
        <f t="shared" si="23"/>
        <v>-7.0961211340206262E-2</v>
      </c>
      <c r="H335" s="21">
        <f t="shared" si="24"/>
        <v>-3.2097037877247734E-3</v>
      </c>
      <c r="I335" s="17"/>
      <c r="J335" s="17">
        <v>0.82</v>
      </c>
    </row>
    <row r="336" spans="1:10" x14ac:dyDescent="0.35">
      <c r="A336" s="16">
        <v>42820</v>
      </c>
      <c r="B336" s="17">
        <v>14.55</v>
      </c>
      <c r="C336" s="18">
        <v>2362.7199999999998</v>
      </c>
      <c r="D336" s="19">
        <f t="shared" si="21"/>
        <v>6.2043795620438047E-2</v>
      </c>
      <c r="E336" s="19">
        <f t="shared" si="21"/>
        <v>7.994948762361398E-3</v>
      </c>
      <c r="F336" s="36">
        <f t="shared" si="22"/>
        <v>1.5875000000000001E-4</v>
      </c>
      <c r="G336" s="24">
        <f t="shared" si="23"/>
        <v>6.1885045620438048E-2</v>
      </c>
      <c r="H336" s="21">
        <f t="shared" si="24"/>
        <v>7.8361987623613988E-3</v>
      </c>
      <c r="I336" s="17"/>
      <c r="J336" s="17">
        <v>0.76200000000000001</v>
      </c>
    </row>
    <row r="337" spans="1:10" x14ac:dyDescent="0.35">
      <c r="A337" s="16">
        <v>42813</v>
      </c>
      <c r="B337" s="17">
        <v>13.7</v>
      </c>
      <c r="C337" s="18">
        <v>2343.98</v>
      </c>
      <c r="D337" s="19">
        <f t="shared" si="21"/>
        <v>1.5567086730911672E-2</v>
      </c>
      <c r="E337" s="19">
        <f t="shared" si="21"/>
        <v>-1.4409755072006702E-2</v>
      </c>
      <c r="F337" s="36">
        <f t="shared" si="22"/>
        <v>1.6020833333333333E-4</v>
      </c>
      <c r="G337" s="24">
        <f t="shared" si="23"/>
        <v>1.5406878397578339E-2</v>
      </c>
      <c r="H337" s="21">
        <f t="shared" si="24"/>
        <v>-1.4569963405340036E-2</v>
      </c>
      <c r="I337" s="17"/>
      <c r="J337" s="17">
        <v>0.76900000000000002</v>
      </c>
    </row>
    <row r="338" spans="1:10" x14ac:dyDescent="0.35">
      <c r="A338" s="16">
        <v>42806</v>
      </c>
      <c r="B338" s="17">
        <v>13.49</v>
      </c>
      <c r="C338" s="18">
        <v>2378.25</v>
      </c>
      <c r="D338" s="19">
        <f t="shared" si="21"/>
        <v>-3.0194104960460044E-2</v>
      </c>
      <c r="E338" s="19">
        <f t="shared" si="21"/>
        <v>2.381353789092211E-3</v>
      </c>
      <c r="F338" s="36">
        <f t="shared" si="22"/>
        <v>1.5187499999999999E-4</v>
      </c>
      <c r="G338" s="24">
        <f t="shared" si="23"/>
        <v>-3.0345979960460043E-2</v>
      </c>
      <c r="H338" s="21">
        <f t="shared" si="24"/>
        <v>2.2294787890922109E-3</v>
      </c>
      <c r="I338" s="17"/>
      <c r="J338" s="17">
        <v>0.72899999999999998</v>
      </c>
    </row>
    <row r="339" spans="1:10" x14ac:dyDescent="0.35">
      <c r="A339" s="16">
        <v>42799</v>
      </c>
      <c r="B339" s="17">
        <v>13.91</v>
      </c>
      <c r="C339" s="18">
        <v>2372.6</v>
      </c>
      <c r="D339" s="19">
        <f t="shared" si="21"/>
        <v>6.7536454336147411E-2</v>
      </c>
      <c r="E339" s="19">
        <f t="shared" si="21"/>
        <v>-4.4143811474034456E-3</v>
      </c>
      <c r="F339" s="36">
        <f t="shared" si="22"/>
        <v>1.55625E-4</v>
      </c>
      <c r="G339" s="24">
        <f t="shared" si="23"/>
        <v>6.7380829336147405E-2</v>
      </c>
      <c r="H339" s="21">
        <f t="shared" si="24"/>
        <v>-4.5700061474034459E-3</v>
      </c>
      <c r="I339" s="17"/>
      <c r="J339" s="17">
        <v>0.747</v>
      </c>
    </row>
    <row r="340" spans="1:10" x14ac:dyDescent="0.35">
      <c r="A340" s="16">
        <v>42792</v>
      </c>
      <c r="B340" s="17">
        <v>13.03</v>
      </c>
      <c r="C340" s="18">
        <v>2383.12</v>
      </c>
      <c r="D340" s="19">
        <f t="shared" si="21"/>
        <v>-7.7195467422096264E-2</v>
      </c>
      <c r="E340" s="19">
        <f t="shared" si="21"/>
        <v>6.6657091925959033E-3</v>
      </c>
      <c r="F340" s="36">
        <f t="shared" si="22"/>
        <v>1.4708333333333332E-4</v>
      </c>
      <c r="G340" s="24">
        <f t="shared" si="23"/>
        <v>-7.7342550755429604E-2</v>
      </c>
      <c r="H340" s="21">
        <f t="shared" si="24"/>
        <v>6.5186258592625701E-3</v>
      </c>
      <c r="I340" s="17"/>
      <c r="J340" s="17">
        <v>0.70599999999999996</v>
      </c>
    </row>
    <row r="341" spans="1:10" x14ac:dyDescent="0.35">
      <c r="A341" s="16">
        <v>42785</v>
      </c>
      <c r="B341" s="17">
        <v>14.12</v>
      </c>
      <c r="C341" s="18">
        <v>2367.34</v>
      </c>
      <c r="D341" s="19">
        <f t="shared" si="21"/>
        <v>7.5399847677075194E-2</v>
      </c>
      <c r="E341" s="19">
        <f t="shared" si="21"/>
        <v>6.8817094540567503E-3</v>
      </c>
      <c r="F341" s="36">
        <f t="shared" si="22"/>
        <v>1.0729166666666667E-4</v>
      </c>
      <c r="G341" s="24">
        <f t="shared" si="23"/>
        <v>7.5292556010408532E-2</v>
      </c>
      <c r="H341" s="21">
        <f t="shared" si="24"/>
        <v>6.7744177873900833E-3</v>
      </c>
      <c r="I341" s="17"/>
      <c r="J341" s="17">
        <v>0.51500000000000001</v>
      </c>
    </row>
    <row r="342" spans="1:10" x14ac:dyDescent="0.35">
      <c r="A342" s="16">
        <v>42778</v>
      </c>
      <c r="B342" s="17">
        <v>13.13</v>
      </c>
      <c r="C342" s="18">
        <v>2351.16</v>
      </c>
      <c r="D342" s="19">
        <f t="shared" si="21"/>
        <v>-3.3136966126656842E-2</v>
      </c>
      <c r="E342" s="19">
        <f t="shared" si="21"/>
        <v>1.5137515651310274E-2</v>
      </c>
      <c r="F342" s="36">
        <f t="shared" si="22"/>
        <v>1.09375E-4</v>
      </c>
      <c r="G342" s="24">
        <f t="shared" si="23"/>
        <v>-3.3246341126656843E-2</v>
      </c>
      <c r="H342" s="21">
        <f t="shared" si="24"/>
        <v>1.5028140651310274E-2</v>
      </c>
      <c r="I342" s="17"/>
      <c r="J342" s="17">
        <v>0.52500000000000002</v>
      </c>
    </row>
    <row r="343" spans="1:10" x14ac:dyDescent="0.35">
      <c r="A343" s="16">
        <v>42771</v>
      </c>
      <c r="B343" s="17">
        <v>13.58</v>
      </c>
      <c r="C343" s="18">
        <v>2316.1</v>
      </c>
      <c r="D343" s="19">
        <f t="shared" si="21"/>
        <v>0.10947712418300659</v>
      </c>
      <c r="E343" s="19">
        <f t="shared" si="21"/>
        <v>8.1308598340745775E-3</v>
      </c>
      <c r="F343" s="36">
        <f t="shared" si="22"/>
        <v>1.1208333333333334E-4</v>
      </c>
      <c r="G343" s="24">
        <f t="shared" si="23"/>
        <v>0.10936504084967326</v>
      </c>
      <c r="H343" s="21">
        <f t="shared" si="24"/>
        <v>8.0187765007412436E-3</v>
      </c>
      <c r="I343" s="17"/>
      <c r="J343" s="17">
        <v>0.53800000000000003</v>
      </c>
    </row>
    <row r="344" spans="1:10" x14ac:dyDescent="0.35">
      <c r="A344" s="16">
        <v>42764</v>
      </c>
      <c r="B344" s="17">
        <v>12.24</v>
      </c>
      <c r="C344" s="18">
        <v>2297.42</v>
      </c>
      <c r="D344" s="19">
        <f t="shared" si="21"/>
        <v>0.1471415182755389</v>
      </c>
      <c r="E344" s="19">
        <f t="shared" si="21"/>
        <v>1.1897031843082218E-3</v>
      </c>
      <c r="F344" s="36">
        <f t="shared" si="22"/>
        <v>1.0520833333333333E-4</v>
      </c>
      <c r="G344" s="24">
        <f t="shared" si="23"/>
        <v>0.14703630994220557</v>
      </c>
      <c r="H344" s="21">
        <f t="shared" si="24"/>
        <v>1.0844948509748885E-3</v>
      </c>
      <c r="I344" s="17"/>
      <c r="J344" s="17">
        <v>0.505</v>
      </c>
    </row>
    <row r="345" spans="1:10" x14ac:dyDescent="0.35">
      <c r="A345" s="16">
        <v>42757</v>
      </c>
      <c r="B345" s="17">
        <v>10.67</v>
      </c>
      <c r="C345" s="18">
        <v>2294.69</v>
      </c>
      <c r="D345" s="19">
        <f t="shared" si="21"/>
        <v>9.4358974358974335E-2</v>
      </c>
      <c r="E345" s="19">
        <f t="shared" si="21"/>
        <v>1.0293619100871343E-2</v>
      </c>
      <c r="F345" s="36">
        <f t="shared" si="22"/>
        <v>1.0729166666666667E-4</v>
      </c>
      <c r="G345" s="24">
        <f t="shared" si="23"/>
        <v>9.4251682692307673E-2</v>
      </c>
      <c r="H345" s="21">
        <f t="shared" si="24"/>
        <v>1.0186327434204676E-2</v>
      </c>
      <c r="I345" s="17"/>
      <c r="J345" s="17">
        <v>0.51500000000000001</v>
      </c>
    </row>
    <row r="346" spans="1:10" x14ac:dyDescent="0.35">
      <c r="A346" s="16">
        <v>42750</v>
      </c>
      <c r="B346" s="17">
        <v>9.75</v>
      </c>
      <c r="C346" s="18">
        <v>2271.31</v>
      </c>
      <c r="D346" s="19">
        <f t="shared" si="21"/>
        <v>-7.844990548204156E-2</v>
      </c>
      <c r="E346" s="19">
        <f t="shared" si="21"/>
        <v>-1.463967924594578E-3</v>
      </c>
      <c r="F346" s="36">
        <f t="shared" si="22"/>
        <v>1.0354166666666666E-4</v>
      </c>
      <c r="G346" s="24">
        <f t="shared" si="23"/>
        <v>-7.8553447148708225E-2</v>
      </c>
      <c r="H346" s="21">
        <f t="shared" si="24"/>
        <v>-1.5675095912612447E-3</v>
      </c>
      <c r="I346" s="17"/>
      <c r="J346" s="17">
        <v>0.497</v>
      </c>
    </row>
    <row r="347" spans="1:10" x14ac:dyDescent="0.35">
      <c r="A347" s="16">
        <v>42743</v>
      </c>
      <c r="B347" s="17">
        <v>10.58</v>
      </c>
      <c r="C347" s="18">
        <v>2274.64</v>
      </c>
      <c r="D347" s="19">
        <f t="shared" si="21"/>
        <v>-6.5371024734982353E-2</v>
      </c>
      <c r="E347" s="19">
        <f t="shared" si="21"/>
        <v>-1.0276770107775501E-3</v>
      </c>
      <c r="F347" s="36">
        <f t="shared" si="22"/>
        <v>1.1041666666666666E-4</v>
      </c>
      <c r="G347" s="24">
        <f t="shared" si="23"/>
        <v>-6.5481441401649021E-2</v>
      </c>
      <c r="H347" s="21">
        <f t="shared" si="24"/>
        <v>-1.1380936774442168E-3</v>
      </c>
      <c r="I347" s="17"/>
      <c r="J347" s="17">
        <v>0.53</v>
      </c>
    </row>
    <row r="348" spans="1:10" x14ac:dyDescent="0.35">
      <c r="A348" s="16">
        <v>42736</v>
      </c>
      <c r="B348" s="17">
        <v>11.32</v>
      </c>
      <c r="C348" s="18">
        <v>2276.98</v>
      </c>
      <c r="D348" s="19">
        <f t="shared" si="21"/>
        <v>-1.7636684303350414E-3</v>
      </c>
      <c r="E348" s="19">
        <f t="shared" si="21"/>
        <v>1.7040150435718715E-2</v>
      </c>
      <c r="F348" s="36">
        <f t="shared" si="22"/>
        <v>1.0833333333333333E-4</v>
      </c>
      <c r="G348" s="24">
        <f t="shared" si="23"/>
        <v>-1.8720017636683747E-3</v>
      </c>
      <c r="H348" s="21">
        <f t="shared" si="24"/>
        <v>1.6931817102385383E-2</v>
      </c>
      <c r="I348" s="17"/>
      <c r="J348" s="17">
        <v>0.52</v>
      </c>
    </row>
    <row r="349" spans="1:10" x14ac:dyDescent="0.35">
      <c r="A349" s="16">
        <v>42729</v>
      </c>
      <c r="B349" s="17">
        <v>11.34</v>
      </c>
      <c r="C349" s="18">
        <v>2238.83</v>
      </c>
      <c r="D349" s="19">
        <f t="shared" si="21"/>
        <v>-2.0725388601036343E-2</v>
      </c>
      <c r="E349" s="19">
        <f t="shared" si="21"/>
        <v>-1.1025757689538396E-2</v>
      </c>
      <c r="F349" s="36">
        <f t="shared" si="22"/>
        <v>1.0458333333333333E-4</v>
      </c>
      <c r="G349" s="24">
        <f t="shared" si="23"/>
        <v>-2.0829971934369678E-2</v>
      </c>
      <c r="H349" s="21">
        <f t="shared" si="24"/>
        <v>-1.1130341022871729E-2</v>
      </c>
      <c r="I349" s="17"/>
      <c r="J349" s="17">
        <v>0.502</v>
      </c>
    </row>
    <row r="350" spans="1:10" x14ac:dyDescent="0.35">
      <c r="A350" s="16">
        <v>42722</v>
      </c>
      <c r="B350" s="17">
        <v>11.58</v>
      </c>
      <c r="C350" s="18">
        <v>2263.79</v>
      </c>
      <c r="D350" s="19">
        <f t="shared" si="21"/>
        <v>8.6303939962476539E-2</v>
      </c>
      <c r="E350" s="19">
        <f t="shared" si="21"/>
        <v>2.5331367052392473E-3</v>
      </c>
      <c r="F350" s="36">
        <f t="shared" si="22"/>
        <v>1.0833333333333333E-4</v>
      </c>
      <c r="G350" s="24">
        <f t="shared" si="23"/>
        <v>8.6195606629143204E-2</v>
      </c>
      <c r="H350" s="21">
        <f t="shared" si="24"/>
        <v>2.4248033719059137E-3</v>
      </c>
      <c r="I350" s="17"/>
      <c r="J350" s="17">
        <v>0.52</v>
      </c>
    </row>
    <row r="351" spans="1:10" x14ac:dyDescent="0.35">
      <c r="A351" s="16">
        <v>42715</v>
      </c>
      <c r="B351" s="17">
        <v>10.66</v>
      </c>
      <c r="C351" s="18">
        <v>2258.0700000000002</v>
      </c>
      <c r="D351" s="19">
        <f t="shared" si="21"/>
        <v>3.0947775628626717E-2</v>
      </c>
      <c r="E351" s="19">
        <f t="shared" si="21"/>
        <v>-6.4615207587415124E-4</v>
      </c>
      <c r="F351" s="36">
        <f t="shared" si="22"/>
        <v>1.0520833333333333E-4</v>
      </c>
      <c r="G351" s="24">
        <f t="shared" si="23"/>
        <v>3.0842567295293385E-2</v>
      </c>
      <c r="H351" s="21">
        <f t="shared" si="24"/>
        <v>-7.5136040920748459E-4</v>
      </c>
      <c r="I351" s="17"/>
      <c r="J351" s="17">
        <v>0.505</v>
      </c>
    </row>
    <row r="352" spans="1:10" x14ac:dyDescent="0.35">
      <c r="A352" s="16">
        <v>42708</v>
      </c>
      <c r="B352" s="17">
        <v>10.34</v>
      </c>
      <c r="C352" s="18">
        <v>2259.5300000000002</v>
      </c>
      <c r="D352" s="19">
        <f t="shared" si="21"/>
        <v>0.21219226260257917</v>
      </c>
      <c r="E352" s="19">
        <f t="shared" si="21"/>
        <v>3.0830995232555614E-2</v>
      </c>
      <c r="F352" s="36">
        <f t="shared" si="22"/>
        <v>1.1270833333333335E-4</v>
      </c>
      <c r="G352" s="24">
        <f t="shared" si="23"/>
        <v>0.21207955426924585</v>
      </c>
      <c r="H352" s="21">
        <f t="shared" si="24"/>
        <v>3.0718286899222281E-2</v>
      </c>
      <c r="I352" s="17"/>
      <c r="J352" s="17">
        <v>0.54100000000000004</v>
      </c>
    </row>
    <row r="353" spans="1:10" x14ac:dyDescent="0.35">
      <c r="A353" s="16">
        <v>42701</v>
      </c>
      <c r="B353" s="17">
        <v>8.5299999999999994</v>
      </c>
      <c r="C353" s="18">
        <v>2191.9499999999998</v>
      </c>
      <c r="D353" s="19">
        <f t="shared" si="21"/>
        <v>-2.7366020524515422E-2</v>
      </c>
      <c r="E353" s="19">
        <f t="shared" si="21"/>
        <v>-9.6686018930580708E-3</v>
      </c>
      <c r="F353" s="36">
        <f t="shared" si="22"/>
        <v>9.8958333333333331E-5</v>
      </c>
      <c r="G353" s="24">
        <f t="shared" si="23"/>
        <v>-2.7464978857848755E-2</v>
      </c>
      <c r="H353" s="21">
        <f t="shared" si="24"/>
        <v>-9.7675602263914037E-3</v>
      </c>
      <c r="I353" s="17"/>
      <c r="J353" s="17">
        <v>0.47499999999999998</v>
      </c>
    </row>
    <row r="354" spans="1:10" x14ac:dyDescent="0.35">
      <c r="A354" s="16">
        <v>42694</v>
      </c>
      <c r="B354" s="17">
        <v>8.77</v>
      </c>
      <c r="C354" s="18">
        <v>2213.35</v>
      </c>
      <c r="D354" s="19">
        <f t="shared" si="21"/>
        <v>6.8886337543052623E-3</v>
      </c>
      <c r="E354" s="19">
        <f t="shared" si="21"/>
        <v>1.4414042806728089E-2</v>
      </c>
      <c r="F354" s="36">
        <f t="shared" si="22"/>
        <v>1.0458333333333333E-4</v>
      </c>
      <c r="G354" s="24">
        <f t="shared" si="23"/>
        <v>6.784050420971929E-3</v>
      </c>
      <c r="H354" s="21">
        <f t="shared" si="24"/>
        <v>1.4309459473394756E-2</v>
      </c>
      <c r="I354" s="17"/>
      <c r="J354" s="17">
        <v>0.502</v>
      </c>
    </row>
    <row r="355" spans="1:10" x14ac:dyDescent="0.35">
      <c r="A355" s="16">
        <v>42687</v>
      </c>
      <c r="B355" s="17">
        <v>8.7100000000000009</v>
      </c>
      <c r="C355" s="18">
        <v>2181.9</v>
      </c>
      <c r="D355" s="19">
        <f t="shared" si="21"/>
        <v>0.30389221556886237</v>
      </c>
      <c r="E355" s="19">
        <f t="shared" si="21"/>
        <v>8.0620942964726439E-3</v>
      </c>
      <c r="F355" s="36">
        <f t="shared" si="22"/>
        <v>9.0416666666666664E-5</v>
      </c>
      <c r="G355" s="24">
        <f t="shared" si="23"/>
        <v>0.30380179890219572</v>
      </c>
      <c r="H355" s="21">
        <f t="shared" si="24"/>
        <v>7.9716776298059764E-3</v>
      </c>
      <c r="I355" s="17"/>
      <c r="J355" s="17">
        <v>0.434</v>
      </c>
    </row>
    <row r="356" spans="1:10" x14ac:dyDescent="0.35">
      <c r="A356" s="16">
        <v>42680</v>
      </c>
      <c r="B356" s="17">
        <v>6.68</v>
      </c>
      <c r="C356" s="18">
        <v>2164.4499999999998</v>
      </c>
      <c r="D356" s="19">
        <f t="shared" si="21"/>
        <v>1.8292682926829285E-2</v>
      </c>
      <c r="E356" s="19">
        <f t="shared" si="21"/>
        <v>3.8015902703843363E-2</v>
      </c>
      <c r="F356" s="36">
        <f t="shared" si="22"/>
        <v>9.8958333333333331E-5</v>
      </c>
      <c r="G356" s="24">
        <f t="shared" si="23"/>
        <v>1.8193724593495952E-2</v>
      </c>
      <c r="H356" s="21">
        <f t="shared" si="24"/>
        <v>3.7916944370510026E-2</v>
      </c>
      <c r="I356" s="17"/>
      <c r="J356" s="17">
        <v>0.47499999999999998</v>
      </c>
    </row>
    <row r="357" spans="1:10" x14ac:dyDescent="0.35">
      <c r="A357" s="16">
        <v>42673</v>
      </c>
      <c r="B357" s="17">
        <v>6.56</v>
      </c>
      <c r="C357" s="18">
        <v>2085.1799999999998</v>
      </c>
      <c r="D357" s="19">
        <f t="shared" si="21"/>
        <v>-8.8888888888889017E-2</v>
      </c>
      <c r="E357" s="19">
        <f t="shared" si="21"/>
        <v>-1.9389487445977016E-2</v>
      </c>
      <c r="F357" s="36">
        <f t="shared" si="22"/>
        <v>7.7708333333333329E-5</v>
      </c>
      <c r="G357" s="24">
        <f t="shared" si="23"/>
        <v>-8.8966597222222346E-2</v>
      </c>
      <c r="H357" s="21">
        <f t="shared" si="24"/>
        <v>-1.9467195779310349E-2</v>
      </c>
      <c r="I357" s="17"/>
      <c r="J357" s="17">
        <v>0.373</v>
      </c>
    </row>
    <row r="358" spans="1:10" x14ac:dyDescent="0.35">
      <c r="A358" s="16">
        <v>42666</v>
      </c>
      <c r="B358" s="17">
        <v>7.2</v>
      </c>
      <c r="C358" s="18">
        <v>2126.41</v>
      </c>
      <c r="D358" s="19">
        <f t="shared" si="21"/>
        <v>0.10429447852760743</v>
      </c>
      <c r="E358" s="19">
        <f t="shared" si="21"/>
        <v>-6.8887892544228224E-3</v>
      </c>
      <c r="F358" s="36">
        <f t="shared" si="22"/>
        <v>6.0208333333333331E-5</v>
      </c>
      <c r="G358" s="24">
        <f t="shared" si="23"/>
        <v>0.10423427019427409</v>
      </c>
      <c r="H358" s="21">
        <f t="shared" si="24"/>
        <v>-6.9489975877561555E-3</v>
      </c>
      <c r="I358" s="17"/>
      <c r="J358" s="17">
        <v>0.28899999999999998</v>
      </c>
    </row>
    <row r="359" spans="1:10" x14ac:dyDescent="0.35">
      <c r="A359" s="16">
        <v>42659</v>
      </c>
      <c r="B359" s="17">
        <v>6.52</v>
      </c>
      <c r="C359" s="18">
        <v>2141.16</v>
      </c>
      <c r="D359" s="19">
        <f t="shared" si="21"/>
        <v>-3.4074074074074145E-2</v>
      </c>
      <c r="E359" s="19">
        <f t="shared" si="21"/>
        <v>3.8350101735600273E-3</v>
      </c>
      <c r="F359" s="36">
        <f t="shared" si="22"/>
        <v>6.9166666666666663E-5</v>
      </c>
      <c r="G359" s="24">
        <f t="shared" si="23"/>
        <v>-3.4143240740740814E-2</v>
      </c>
      <c r="H359" s="21">
        <f t="shared" si="24"/>
        <v>3.7658435068933607E-3</v>
      </c>
      <c r="I359" s="17"/>
      <c r="J359" s="17">
        <v>0.33200000000000002</v>
      </c>
    </row>
    <row r="360" spans="1:10" x14ac:dyDescent="0.35">
      <c r="A360" s="16">
        <v>42652</v>
      </c>
      <c r="B360" s="17">
        <v>6.75</v>
      </c>
      <c r="C360" s="18">
        <v>2132.98</v>
      </c>
      <c r="D360" s="19">
        <f t="shared" si="21"/>
        <v>0</v>
      </c>
      <c r="E360" s="19">
        <f t="shared" si="21"/>
        <v>-9.6390464958628908E-3</v>
      </c>
      <c r="F360" s="36">
        <f t="shared" si="22"/>
        <v>6.3333333333333332E-5</v>
      </c>
      <c r="G360" s="24">
        <f t="shared" si="23"/>
        <v>-6.3333333333333332E-5</v>
      </c>
      <c r="H360" s="21">
        <f t="shared" si="24"/>
        <v>-9.7023798291962244E-3</v>
      </c>
      <c r="I360" s="17"/>
      <c r="J360" s="17">
        <v>0.30399999999999999</v>
      </c>
    </row>
    <row r="361" spans="1:10" x14ac:dyDescent="0.35">
      <c r="A361" s="16">
        <v>42645</v>
      </c>
      <c r="B361" s="17">
        <v>6.75</v>
      </c>
      <c r="C361" s="18">
        <v>2153.7399999999998</v>
      </c>
      <c r="D361" s="19">
        <f t="shared" si="21"/>
        <v>-2.3154848046309739E-2</v>
      </c>
      <c r="E361" s="19">
        <f t="shared" si="21"/>
        <v>-6.7011949618821509E-3</v>
      </c>
      <c r="F361" s="36">
        <f t="shared" si="22"/>
        <v>6.8125000000000003E-5</v>
      </c>
      <c r="G361" s="24">
        <f t="shared" si="23"/>
        <v>-2.3222973046309738E-2</v>
      </c>
      <c r="H361" s="21">
        <f t="shared" si="24"/>
        <v>-6.7693199618821505E-3</v>
      </c>
      <c r="I361" s="17"/>
      <c r="J361" s="17">
        <v>0.32700000000000001</v>
      </c>
    </row>
    <row r="362" spans="1:10" x14ac:dyDescent="0.35">
      <c r="A362" s="16">
        <v>42638</v>
      </c>
      <c r="B362" s="17">
        <v>6.91</v>
      </c>
      <c r="C362" s="18">
        <v>2168.27</v>
      </c>
      <c r="D362" s="19">
        <f t="shared" si="21"/>
        <v>5.4961832061068749E-2</v>
      </c>
      <c r="E362" s="19">
        <f t="shared" si="21"/>
        <v>1.6538164818056256E-3</v>
      </c>
      <c r="F362" s="36">
        <f t="shared" si="22"/>
        <v>5.9166666666666657E-5</v>
      </c>
      <c r="G362" s="24">
        <f t="shared" si="23"/>
        <v>5.4902665394402084E-2</v>
      </c>
      <c r="H362" s="21">
        <f t="shared" si="24"/>
        <v>1.594649815138959E-3</v>
      </c>
      <c r="I362" s="17"/>
      <c r="J362" s="17">
        <v>0.28399999999999997</v>
      </c>
    </row>
    <row r="363" spans="1:10" x14ac:dyDescent="0.35">
      <c r="A363" s="16">
        <v>42631</v>
      </c>
      <c r="B363" s="17">
        <v>6.55</v>
      </c>
      <c r="C363" s="18">
        <v>2164.69</v>
      </c>
      <c r="D363" s="19">
        <f t="shared" si="21"/>
        <v>8.2644628099173501E-2</v>
      </c>
      <c r="E363" s="19">
        <f t="shared" si="21"/>
        <v>1.1934591147927387E-2</v>
      </c>
      <c r="F363" s="36">
        <f t="shared" si="22"/>
        <v>3.8541666666666671E-5</v>
      </c>
      <c r="G363" s="24">
        <f t="shared" si="23"/>
        <v>8.2606086432506831E-2</v>
      </c>
      <c r="H363" s="21">
        <f t="shared" si="24"/>
        <v>1.1896049481260721E-2</v>
      </c>
      <c r="I363" s="17"/>
      <c r="J363" s="17">
        <v>0.185</v>
      </c>
    </row>
    <row r="364" spans="1:10" x14ac:dyDescent="0.35">
      <c r="A364" s="16">
        <v>42624</v>
      </c>
      <c r="B364" s="17">
        <v>6.05</v>
      </c>
      <c r="C364" s="18">
        <v>2139.16</v>
      </c>
      <c r="D364" s="19">
        <f t="shared" si="21"/>
        <v>2.5423728813559254E-2</v>
      </c>
      <c r="E364" s="19">
        <f t="shared" si="21"/>
        <v>5.3341228775125593E-3</v>
      </c>
      <c r="F364" s="36">
        <f t="shared" si="22"/>
        <v>6.0208333333333331E-5</v>
      </c>
      <c r="G364" s="24">
        <f t="shared" si="23"/>
        <v>2.5363520480225922E-2</v>
      </c>
      <c r="H364" s="21">
        <f t="shared" si="24"/>
        <v>5.2739145441792262E-3</v>
      </c>
      <c r="I364" s="17"/>
      <c r="J364" s="17">
        <v>0.28899999999999998</v>
      </c>
    </row>
    <row r="365" spans="1:10" x14ac:dyDescent="0.35">
      <c r="A365" s="16">
        <v>42617</v>
      </c>
      <c r="B365" s="17">
        <v>5.9</v>
      </c>
      <c r="C365" s="18">
        <v>2127.81</v>
      </c>
      <c r="D365" s="19">
        <f t="shared" si="21"/>
        <v>-0.21438082556591209</v>
      </c>
      <c r="E365" s="19">
        <f t="shared" si="21"/>
        <v>-2.3931412214791004E-2</v>
      </c>
      <c r="F365" s="36">
        <f t="shared" si="22"/>
        <v>7.3958333333333333E-5</v>
      </c>
      <c r="G365" s="24">
        <f t="shared" si="23"/>
        <v>-0.21445478389924544</v>
      </c>
      <c r="H365" s="21">
        <f t="shared" si="24"/>
        <v>-2.4005370548124336E-2</v>
      </c>
      <c r="I365" s="17"/>
      <c r="J365" s="17">
        <v>0.35499999999999998</v>
      </c>
    </row>
    <row r="366" spans="1:10" x14ac:dyDescent="0.35">
      <c r="A366" s="16">
        <v>42610</v>
      </c>
      <c r="B366" s="17">
        <v>7.51</v>
      </c>
      <c r="C366" s="18">
        <v>2179.98</v>
      </c>
      <c r="D366" s="19">
        <f t="shared" si="21"/>
        <v>-2.0860495436766602E-2</v>
      </c>
      <c r="E366" s="19">
        <f t="shared" si="21"/>
        <v>5.0437059713053234E-3</v>
      </c>
      <c r="F366" s="36">
        <f t="shared" si="22"/>
        <v>6.7083333333333342E-5</v>
      </c>
      <c r="G366" s="24">
        <f t="shared" si="23"/>
        <v>-2.0927578770099934E-2</v>
      </c>
      <c r="H366" s="21">
        <f t="shared" si="24"/>
        <v>4.9766226379719903E-3</v>
      </c>
      <c r="I366" s="17"/>
      <c r="J366" s="17">
        <v>0.32200000000000001</v>
      </c>
    </row>
    <row r="367" spans="1:10" x14ac:dyDescent="0.35">
      <c r="A367" s="16">
        <v>42603</v>
      </c>
      <c r="B367" s="17">
        <v>7.67</v>
      </c>
      <c r="C367" s="18">
        <v>2169.04</v>
      </c>
      <c r="D367" s="19">
        <f t="shared" si="21"/>
        <v>6.5616797900263091E-3</v>
      </c>
      <c r="E367" s="19">
        <f t="shared" si="21"/>
        <v>-6.790697248462596E-3</v>
      </c>
      <c r="F367" s="36">
        <f t="shared" si="22"/>
        <v>6.8125000000000003E-5</v>
      </c>
      <c r="G367" s="24">
        <f t="shared" si="23"/>
        <v>6.4935547900263095E-3</v>
      </c>
      <c r="H367" s="21">
        <f t="shared" si="24"/>
        <v>-6.8588222484625956E-3</v>
      </c>
      <c r="I367" s="17"/>
      <c r="J367" s="17">
        <v>0.32700000000000001</v>
      </c>
    </row>
    <row r="368" spans="1:10" x14ac:dyDescent="0.35">
      <c r="A368" s="16">
        <v>42596</v>
      </c>
      <c r="B368" s="17">
        <v>7.62</v>
      </c>
      <c r="C368" s="18">
        <v>2183.87</v>
      </c>
      <c r="D368" s="19">
        <f t="shared" si="21"/>
        <v>0.13224368499257055</v>
      </c>
      <c r="E368" s="19">
        <f t="shared" si="21"/>
        <v>-8.2415695611515183E-5</v>
      </c>
      <c r="F368" s="36">
        <f t="shared" si="22"/>
        <v>6.4374999999999993E-5</v>
      </c>
      <c r="G368" s="24">
        <f t="shared" si="23"/>
        <v>0.13217930999257055</v>
      </c>
      <c r="H368" s="21">
        <f t="shared" si="24"/>
        <v>-1.4679069561151516E-4</v>
      </c>
      <c r="I368" s="17"/>
      <c r="J368" s="17">
        <v>0.309</v>
      </c>
    </row>
    <row r="369" spans="1:10" x14ac:dyDescent="0.35">
      <c r="A369" s="16">
        <v>42589</v>
      </c>
      <c r="B369" s="17">
        <v>6.73</v>
      </c>
      <c r="C369" s="18">
        <v>2184.0500000000002</v>
      </c>
      <c r="D369" s="19">
        <f t="shared" si="21"/>
        <v>1.8154311649016597E-2</v>
      </c>
      <c r="E369" s="19">
        <f t="shared" si="21"/>
        <v>5.4057273222873903E-4</v>
      </c>
      <c r="F369" s="36">
        <f t="shared" si="22"/>
        <v>5.8749999999999991E-5</v>
      </c>
      <c r="G369" s="24">
        <f t="shared" si="23"/>
        <v>1.8095561649016597E-2</v>
      </c>
      <c r="H369" s="21">
        <f t="shared" si="24"/>
        <v>4.8182273222873904E-4</v>
      </c>
      <c r="I369" s="17"/>
      <c r="J369" s="17">
        <v>0.28199999999999997</v>
      </c>
    </row>
    <row r="370" spans="1:10" x14ac:dyDescent="0.35">
      <c r="A370" s="16">
        <v>42582</v>
      </c>
      <c r="B370" s="17">
        <v>6.61</v>
      </c>
      <c r="C370" s="18">
        <v>2182.87</v>
      </c>
      <c r="D370" s="19">
        <f t="shared" si="21"/>
        <v>-3.6443148688046656E-2</v>
      </c>
      <c r="E370" s="19">
        <f t="shared" si="21"/>
        <v>4.2648141332350953E-3</v>
      </c>
      <c r="F370" s="36">
        <f t="shared" si="22"/>
        <v>5.6041666666666669E-5</v>
      </c>
      <c r="G370" s="24">
        <f t="shared" si="23"/>
        <v>-3.6499190354713322E-2</v>
      </c>
      <c r="H370" s="21">
        <f t="shared" si="24"/>
        <v>4.2087724665684284E-3</v>
      </c>
      <c r="I370" s="17"/>
      <c r="J370" s="17">
        <v>0.26900000000000002</v>
      </c>
    </row>
    <row r="371" spans="1:10" x14ac:dyDescent="0.35">
      <c r="A371" s="16">
        <v>42575</v>
      </c>
      <c r="B371" s="17">
        <v>6.86</v>
      </c>
      <c r="C371" s="18">
        <v>2173.6</v>
      </c>
      <c r="D371" s="19">
        <f t="shared" si="21"/>
        <v>0.17465753424657549</v>
      </c>
      <c r="E371" s="19">
        <f t="shared" si="21"/>
        <v>-6.5746219592388577E-4</v>
      </c>
      <c r="F371" s="36">
        <f t="shared" si="22"/>
        <v>5.3958333333333342E-5</v>
      </c>
      <c r="G371" s="24">
        <f t="shared" si="23"/>
        <v>0.17460357591324216</v>
      </c>
      <c r="H371" s="21">
        <f t="shared" si="24"/>
        <v>-7.1142052925721915E-4</v>
      </c>
      <c r="I371" s="17"/>
      <c r="J371" s="17">
        <v>0.25900000000000001</v>
      </c>
    </row>
    <row r="372" spans="1:10" x14ac:dyDescent="0.35">
      <c r="A372" s="16">
        <v>42568</v>
      </c>
      <c r="B372" s="17">
        <v>5.84</v>
      </c>
      <c r="C372" s="18">
        <v>2175.0300000000002</v>
      </c>
      <c r="D372" s="19">
        <f t="shared" si="21"/>
        <v>0.13618677042801552</v>
      </c>
      <c r="E372" s="19">
        <f t="shared" si="21"/>
        <v>6.1478253629023705E-3</v>
      </c>
      <c r="F372" s="36">
        <f t="shared" si="22"/>
        <v>6.6041666666666668E-5</v>
      </c>
      <c r="G372" s="24">
        <f t="shared" si="23"/>
        <v>0.13612072876134887</v>
      </c>
      <c r="H372" s="21">
        <f t="shared" si="24"/>
        <v>6.081783696235704E-3</v>
      </c>
      <c r="I372" s="17"/>
      <c r="J372" s="17">
        <v>0.317</v>
      </c>
    </row>
    <row r="373" spans="1:10" x14ac:dyDescent="0.35">
      <c r="A373" s="16">
        <v>42561</v>
      </c>
      <c r="B373" s="17">
        <v>5.14</v>
      </c>
      <c r="C373" s="18">
        <v>2161.7399999999998</v>
      </c>
      <c r="D373" s="19">
        <f t="shared" si="21"/>
        <v>7.8431372549019329E-3</v>
      </c>
      <c r="E373" s="19">
        <f t="shared" si="21"/>
        <v>1.4949058641250623E-2</v>
      </c>
      <c r="F373" s="36">
        <f t="shared" si="22"/>
        <v>6.6041666666666668E-5</v>
      </c>
      <c r="G373" s="24">
        <f t="shared" si="23"/>
        <v>7.7770955882352664E-3</v>
      </c>
      <c r="H373" s="21">
        <f t="shared" si="24"/>
        <v>1.4883016974583956E-2</v>
      </c>
      <c r="I373" s="17"/>
      <c r="J373" s="17">
        <v>0.317</v>
      </c>
    </row>
    <row r="374" spans="1:10" x14ac:dyDescent="0.35">
      <c r="A374" s="16">
        <v>42554</v>
      </c>
      <c r="B374" s="17">
        <v>5.0999999999999996</v>
      </c>
      <c r="C374" s="18">
        <v>2129.9</v>
      </c>
      <c r="D374" s="19">
        <f t="shared" si="21"/>
        <v>5.9171597633134176E-3</v>
      </c>
      <c r="E374" s="19">
        <f t="shared" si="21"/>
        <v>1.2815330844765827E-2</v>
      </c>
      <c r="F374" s="36">
        <f t="shared" si="22"/>
        <v>5.9791666666666659E-5</v>
      </c>
      <c r="G374" s="24">
        <f t="shared" si="23"/>
        <v>5.8573680966467513E-3</v>
      </c>
      <c r="H374" s="21">
        <f t="shared" si="24"/>
        <v>1.275553917809916E-2</v>
      </c>
      <c r="I374" s="17"/>
      <c r="J374" s="17">
        <v>0.28699999999999998</v>
      </c>
    </row>
    <row r="375" spans="1:10" x14ac:dyDescent="0.35">
      <c r="A375" s="16">
        <v>42547</v>
      </c>
      <c r="B375" s="17">
        <v>5.07</v>
      </c>
      <c r="C375" s="18">
        <v>2102.9499999999998</v>
      </c>
      <c r="D375" s="19">
        <f t="shared" si="21"/>
        <v>3.8934426229508379E-2</v>
      </c>
      <c r="E375" s="19">
        <f t="shared" si="21"/>
        <v>3.2168292096337758E-2</v>
      </c>
      <c r="F375" s="36">
        <f t="shared" si="22"/>
        <v>5.3958333333333342E-5</v>
      </c>
      <c r="G375" s="24">
        <f t="shared" si="23"/>
        <v>3.8880467896175046E-2</v>
      </c>
      <c r="H375" s="21">
        <f t="shared" si="24"/>
        <v>3.2114333763004425E-2</v>
      </c>
      <c r="I375" s="17"/>
      <c r="J375" s="17">
        <v>0.25900000000000001</v>
      </c>
    </row>
    <row r="376" spans="1:10" x14ac:dyDescent="0.35">
      <c r="A376" s="16">
        <v>42540</v>
      </c>
      <c r="B376" s="17">
        <v>4.88</v>
      </c>
      <c r="C376" s="18">
        <v>2037.41</v>
      </c>
      <c r="D376" s="19">
        <f t="shared" si="21"/>
        <v>-7.2243346007604514E-2</v>
      </c>
      <c r="E376" s="19">
        <f t="shared" si="21"/>
        <v>-1.6323712594509376E-2</v>
      </c>
      <c r="F376" s="36">
        <f t="shared" si="22"/>
        <v>5.3958333333333342E-5</v>
      </c>
      <c r="G376" s="24">
        <f t="shared" si="23"/>
        <v>-7.2297304340937854E-2</v>
      </c>
      <c r="H376" s="21">
        <f t="shared" si="24"/>
        <v>-1.6377670927842709E-2</v>
      </c>
      <c r="I376" s="17"/>
      <c r="J376" s="17">
        <v>0.25900000000000001</v>
      </c>
    </row>
    <row r="377" spans="1:10" x14ac:dyDescent="0.35">
      <c r="A377" s="16">
        <v>42533</v>
      </c>
      <c r="B377" s="17">
        <v>5.26</v>
      </c>
      <c r="C377" s="18">
        <v>2071.2199999999998</v>
      </c>
      <c r="D377" s="19">
        <f t="shared" si="21"/>
        <v>0.21759259259259256</v>
      </c>
      <c r="E377" s="19">
        <f t="shared" si="21"/>
        <v>-1.1855520092363458E-2</v>
      </c>
      <c r="F377" s="36">
        <f t="shared" si="22"/>
        <v>5.5416666666666667E-5</v>
      </c>
      <c r="G377" s="24">
        <f t="shared" si="23"/>
        <v>0.21753717592592589</v>
      </c>
      <c r="H377" s="21">
        <f t="shared" si="24"/>
        <v>-1.1910936759030126E-2</v>
      </c>
      <c r="I377" s="17"/>
      <c r="J377" s="17">
        <v>0.26600000000000001</v>
      </c>
    </row>
    <row r="378" spans="1:10" x14ac:dyDescent="0.35">
      <c r="A378" s="16">
        <v>42526</v>
      </c>
      <c r="B378" s="17">
        <v>4.32</v>
      </c>
      <c r="C378" s="18">
        <v>2096.0700000000002</v>
      </c>
      <c r="D378" s="19">
        <f t="shared" si="21"/>
        <v>3.8461538461538547E-2</v>
      </c>
      <c r="E378" s="19">
        <f t="shared" si="21"/>
        <v>-1.4577467808091216E-3</v>
      </c>
      <c r="F378" s="36">
        <f t="shared" si="22"/>
        <v>5.333333333333334E-5</v>
      </c>
      <c r="G378" s="24">
        <f t="shared" si="23"/>
        <v>3.8408205128205211E-2</v>
      </c>
      <c r="H378" s="21">
        <f t="shared" si="24"/>
        <v>-1.511080114142455E-3</v>
      </c>
      <c r="I378" s="17"/>
      <c r="J378" s="17">
        <v>0.25600000000000001</v>
      </c>
    </row>
    <row r="379" spans="1:10" x14ac:dyDescent="0.35">
      <c r="A379" s="16">
        <v>42519</v>
      </c>
      <c r="B379" s="17">
        <v>4.16</v>
      </c>
      <c r="C379" s="18">
        <v>2099.13</v>
      </c>
      <c r="D379" s="19">
        <f t="shared" si="21"/>
        <v>-9.565217391304337E-2</v>
      </c>
      <c r="E379" s="19">
        <f t="shared" si="21"/>
        <v>3.3348260650045702E-5</v>
      </c>
      <c r="F379" s="36">
        <f t="shared" si="22"/>
        <v>6.0208333333333331E-5</v>
      </c>
      <c r="G379" s="24">
        <f t="shared" si="23"/>
        <v>-9.5712382246376709E-2</v>
      </c>
      <c r="H379" s="21">
        <f t="shared" si="24"/>
        <v>-2.6860072683287628E-5</v>
      </c>
      <c r="I379" s="17"/>
      <c r="J379" s="17">
        <v>0.28899999999999998</v>
      </c>
    </row>
    <row r="380" spans="1:10" x14ac:dyDescent="0.35">
      <c r="A380" s="16">
        <v>42512</v>
      </c>
      <c r="B380" s="17">
        <v>4.5999999999999996</v>
      </c>
      <c r="C380" s="18">
        <v>2099.06</v>
      </c>
      <c r="D380" s="19">
        <f t="shared" si="21"/>
        <v>0.18863049095607232</v>
      </c>
      <c r="E380" s="19">
        <f t="shared" si="21"/>
        <v>2.2774226241521589E-2</v>
      </c>
      <c r="F380" s="36">
        <f t="shared" si="22"/>
        <v>6.6041666666666668E-5</v>
      </c>
      <c r="G380" s="24">
        <f t="shared" si="23"/>
        <v>0.18856444928940566</v>
      </c>
      <c r="H380" s="21">
        <f t="shared" si="24"/>
        <v>2.2708184574854923E-2</v>
      </c>
      <c r="I380" s="17"/>
      <c r="J380" s="17">
        <v>0.317</v>
      </c>
    </row>
    <row r="381" spans="1:10" x14ac:dyDescent="0.35">
      <c r="A381" s="16">
        <v>42505</v>
      </c>
      <c r="B381" s="17">
        <v>3.87</v>
      </c>
      <c r="C381" s="18">
        <v>2052.3200000000002</v>
      </c>
      <c r="D381" s="19">
        <f t="shared" si="21"/>
        <v>5.4495912806539648E-2</v>
      </c>
      <c r="E381" s="19">
        <f t="shared" si="21"/>
        <v>2.7899795271206784E-3</v>
      </c>
      <c r="F381" s="36">
        <f t="shared" si="22"/>
        <v>6.6041666666666668E-5</v>
      </c>
      <c r="G381" s="24">
        <f t="shared" si="23"/>
        <v>5.4429871139872979E-2</v>
      </c>
      <c r="H381" s="21">
        <f t="shared" si="24"/>
        <v>2.7239378604540119E-3</v>
      </c>
      <c r="I381" s="17"/>
      <c r="J381" s="17">
        <v>0.317</v>
      </c>
    </row>
    <row r="382" spans="1:10" x14ac:dyDescent="0.35">
      <c r="A382" s="16">
        <v>42498</v>
      </c>
      <c r="B382" s="17">
        <v>3.67</v>
      </c>
      <c r="C382" s="18">
        <v>2046.61</v>
      </c>
      <c r="D382" s="19">
        <f t="shared" si="21"/>
        <v>-2.7173913043478937E-3</v>
      </c>
      <c r="E382" s="19">
        <f t="shared" si="21"/>
        <v>-5.1187571093848083E-3</v>
      </c>
      <c r="F382" s="36">
        <f t="shared" si="22"/>
        <v>5.6458333333333335E-5</v>
      </c>
      <c r="G382" s="24">
        <f t="shared" si="23"/>
        <v>-2.7738496376812269E-3</v>
      </c>
      <c r="H382" s="21">
        <f t="shared" si="24"/>
        <v>-5.175215442718142E-3</v>
      </c>
      <c r="I382" s="17"/>
      <c r="J382" s="17">
        <v>0.27100000000000002</v>
      </c>
    </row>
    <row r="383" spans="1:10" x14ac:dyDescent="0.35">
      <c r="A383" s="16">
        <v>42491</v>
      </c>
      <c r="B383" s="17">
        <v>3.68</v>
      </c>
      <c r="C383" s="18">
        <v>2057.14</v>
      </c>
      <c r="D383" s="19">
        <f t="shared" si="21"/>
        <v>3.6619718309859328E-2</v>
      </c>
      <c r="E383" s="19">
        <f t="shared" si="21"/>
        <v>-3.9509998547427871E-3</v>
      </c>
      <c r="F383" s="36">
        <f t="shared" si="22"/>
        <v>4.0208333333333333E-5</v>
      </c>
      <c r="G383" s="24">
        <f t="shared" si="23"/>
        <v>3.6579509976525995E-2</v>
      </c>
      <c r="H383" s="21">
        <f t="shared" si="24"/>
        <v>-3.9912081880761202E-3</v>
      </c>
      <c r="I383" s="17"/>
      <c r="J383" s="17">
        <v>0.193</v>
      </c>
    </row>
    <row r="384" spans="1:10" x14ac:dyDescent="0.35">
      <c r="A384" s="16">
        <v>42484</v>
      </c>
      <c r="B384" s="17">
        <v>3.55</v>
      </c>
      <c r="C384" s="18">
        <v>2065.3000000000002</v>
      </c>
      <c r="D384" s="19">
        <f t="shared" si="21"/>
        <v>-0.11027568922305775</v>
      </c>
      <c r="E384" s="19">
        <f t="shared" si="21"/>
        <v>-1.2564664033888118E-2</v>
      </c>
      <c r="F384" s="36">
        <f t="shared" si="22"/>
        <v>4.2708333333333326E-5</v>
      </c>
      <c r="G384" s="24">
        <f t="shared" si="23"/>
        <v>-0.11031839755639108</v>
      </c>
      <c r="H384" s="21">
        <f t="shared" si="24"/>
        <v>-1.2607372367221452E-2</v>
      </c>
      <c r="I384" s="17"/>
      <c r="J384" s="17">
        <v>0.20499999999999999</v>
      </c>
    </row>
    <row r="385" spans="1:10" x14ac:dyDescent="0.35">
      <c r="A385" s="16">
        <v>42477</v>
      </c>
      <c r="B385" s="17">
        <v>3.99</v>
      </c>
      <c r="C385" s="18">
        <v>2091.58</v>
      </c>
      <c r="D385" s="19">
        <f t="shared" si="21"/>
        <v>0.47777777777777786</v>
      </c>
      <c r="E385" s="19">
        <f t="shared" si="21"/>
        <v>5.2145160592675932E-3</v>
      </c>
      <c r="F385" s="36">
        <f t="shared" si="22"/>
        <v>4.9166666666666658E-5</v>
      </c>
      <c r="G385" s="24">
        <f t="shared" si="23"/>
        <v>0.4777286111111112</v>
      </c>
      <c r="H385" s="21">
        <f t="shared" si="24"/>
        <v>5.1653493926009262E-3</v>
      </c>
      <c r="I385" s="17"/>
      <c r="J385" s="17">
        <v>0.23599999999999999</v>
      </c>
    </row>
    <row r="386" spans="1:10" x14ac:dyDescent="0.35">
      <c r="A386" s="16">
        <v>42470</v>
      </c>
      <c r="B386" s="17">
        <v>2.7</v>
      </c>
      <c r="C386" s="18">
        <v>2080.73</v>
      </c>
      <c r="D386" s="19">
        <f t="shared" si="21"/>
        <v>-1.4598540145985384E-2</v>
      </c>
      <c r="E386" s="19">
        <f t="shared" si="21"/>
        <v>1.6179917952725109E-2</v>
      </c>
      <c r="F386" s="36">
        <f t="shared" si="22"/>
        <v>4.7499999999999996E-5</v>
      </c>
      <c r="G386" s="24">
        <f t="shared" si="23"/>
        <v>-1.4646040145985384E-2</v>
      </c>
      <c r="H386" s="21">
        <f t="shared" si="24"/>
        <v>1.613241795272511E-2</v>
      </c>
      <c r="I386" s="17"/>
      <c r="J386" s="17">
        <v>0.22800000000000001</v>
      </c>
    </row>
    <row r="387" spans="1:10" x14ac:dyDescent="0.35">
      <c r="A387" s="16">
        <v>42463</v>
      </c>
      <c r="B387" s="17">
        <v>2.74</v>
      </c>
      <c r="C387" s="18">
        <v>2047.6</v>
      </c>
      <c r="D387" s="19">
        <f t="shared" ref="D387:E450" si="25">B387/B388-1</f>
        <v>-3.180212014134276E-2</v>
      </c>
      <c r="E387" s="19">
        <f t="shared" si="25"/>
        <v>-1.2147936587578179E-2</v>
      </c>
      <c r="F387" s="36">
        <f t="shared" ref="F387:F450" si="26">J387/100/12/4</f>
        <v>4.8124999999999997E-5</v>
      </c>
      <c r="G387" s="24">
        <f t="shared" ref="G387:G450" si="27">D387-F387</f>
        <v>-3.1850245141342763E-2</v>
      </c>
      <c r="H387" s="21">
        <f t="shared" ref="H387:H450" si="28">E387-F387</f>
        <v>-1.2196061587578178E-2</v>
      </c>
      <c r="I387" s="17"/>
      <c r="J387" s="17">
        <v>0.23100000000000001</v>
      </c>
    </row>
    <row r="388" spans="1:10" x14ac:dyDescent="0.35">
      <c r="A388" s="16">
        <v>42456</v>
      </c>
      <c r="B388" s="17">
        <v>2.83</v>
      </c>
      <c r="C388" s="18">
        <v>2072.7800000000002</v>
      </c>
      <c r="D388" s="19">
        <f t="shared" si="25"/>
        <v>1.4336917562723928E-2</v>
      </c>
      <c r="E388" s="19">
        <f t="shared" si="25"/>
        <v>1.8094835800662068E-2</v>
      </c>
      <c r="F388" s="36">
        <f t="shared" si="26"/>
        <v>4.854166666666667E-5</v>
      </c>
      <c r="G388" s="24">
        <f t="shared" si="27"/>
        <v>1.428837589605726E-2</v>
      </c>
      <c r="H388" s="21">
        <f t="shared" si="28"/>
        <v>1.8046294133995402E-2</v>
      </c>
      <c r="I388" s="17"/>
      <c r="J388" s="17">
        <v>0.23300000000000001</v>
      </c>
    </row>
    <row r="389" spans="1:10" x14ac:dyDescent="0.35">
      <c r="A389" s="16">
        <v>42449</v>
      </c>
      <c r="B389" s="17">
        <v>2.79</v>
      </c>
      <c r="C389" s="18">
        <v>2035.94</v>
      </c>
      <c r="D389" s="19">
        <f t="shared" si="25"/>
        <v>-4.7781569965870352E-2</v>
      </c>
      <c r="E389" s="19">
        <f t="shared" si="25"/>
        <v>-6.655022004508182E-3</v>
      </c>
      <c r="F389" s="36">
        <f t="shared" si="26"/>
        <v>6.0833333333333333E-5</v>
      </c>
      <c r="G389" s="24">
        <f t="shared" si="27"/>
        <v>-4.7842403299203688E-2</v>
      </c>
      <c r="H389" s="21">
        <f t="shared" si="28"/>
        <v>-6.7158553378415158E-3</v>
      </c>
      <c r="I389" s="17"/>
      <c r="J389" s="17">
        <v>0.29199999999999998</v>
      </c>
    </row>
    <row r="390" spans="1:10" x14ac:dyDescent="0.35">
      <c r="A390" s="16">
        <v>42442</v>
      </c>
      <c r="B390" s="17">
        <v>2.93</v>
      </c>
      <c r="C390" s="18">
        <v>2049.58</v>
      </c>
      <c r="D390" s="19">
        <f t="shared" si="25"/>
        <v>0.16269841269841279</v>
      </c>
      <c r="E390" s="19">
        <f t="shared" si="25"/>
        <v>1.3544721316987918E-2</v>
      </c>
      <c r="F390" s="36">
        <f t="shared" si="26"/>
        <v>6.1249999999999998E-5</v>
      </c>
      <c r="G390" s="24">
        <f t="shared" si="27"/>
        <v>0.16263716269841277</v>
      </c>
      <c r="H390" s="21">
        <f t="shared" si="28"/>
        <v>1.3483471316987917E-2</v>
      </c>
      <c r="I390" s="17"/>
      <c r="J390" s="17">
        <v>0.29399999999999998</v>
      </c>
    </row>
    <row r="391" spans="1:10" x14ac:dyDescent="0.35">
      <c r="A391" s="16">
        <v>42435</v>
      </c>
      <c r="B391" s="17">
        <v>2.52</v>
      </c>
      <c r="C391" s="18">
        <v>2022.19</v>
      </c>
      <c r="D391" s="19">
        <f t="shared" si="25"/>
        <v>6.3291139240506222E-2</v>
      </c>
      <c r="E391" s="19">
        <f t="shared" si="25"/>
        <v>1.1100055500277595E-2</v>
      </c>
      <c r="F391" s="36">
        <f t="shared" si="26"/>
        <v>6.666666666666667E-5</v>
      </c>
      <c r="G391" s="24">
        <f t="shared" si="27"/>
        <v>6.3224472573839549E-2</v>
      </c>
      <c r="H391" s="21">
        <f t="shared" si="28"/>
        <v>1.1033388833610928E-2</v>
      </c>
      <c r="I391" s="17"/>
      <c r="J391" s="17">
        <v>0.32</v>
      </c>
    </row>
    <row r="392" spans="1:10" x14ac:dyDescent="0.35">
      <c r="A392" s="16">
        <v>42428</v>
      </c>
      <c r="B392" s="17">
        <v>2.37</v>
      </c>
      <c r="C392" s="18">
        <v>1999.99</v>
      </c>
      <c r="D392" s="19">
        <f t="shared" si="25"/>
        <v>0.14492753623188426</v>
      </c>
      <c r="E392" s="19">
        <f t="shared" si="25"/>
        <v>2.6662559995893398E-2</v>
      </c>
      <c r="F392" s="36">
        <f t="shared" si="26"/>
        <v>5.7500000000000009E-5</v>
      </c>
      <c r="G392" s="24">
        <f t="shared" si="27"/>
        <v>0.14487003623188427</v>
      </c>
      <c r="H392" s="21">
        <f t="shared" si="28"/>
        <v>2.6605059995893399E-2</v>
      </c>
      <c r="I392" s="17"/>
      <c r="J392" s="17">
        <v>0.27600000000000002</v>
      </c>
    </row>
    <row r="393" spans="1:10" x14ac:dyDescent="0.35">
      <c r="A393" s="16">
        <v>42421</v>
      </c>
      <c r="B393" s="17">
        <v>2.0699999999999998</v>
      </c>
      <c r="C393" s="18">
        <v>1948.05</v>
      </c>
      <c r="D393" s="19">
        <f t="shared" si="25"/>
        <v>8.3769633507853269E-2</v>
      </c>
      <c r="E393" s="19">
        <f t="shared" si="25"/>
        <v>1.5783875105590761E-2</v>
      </c>
      <c r="F393" s="36">
        <f t="shared" si="26"/>
        <v>6.6249999999999998E-5</v>
      </c>
      <c r="G393" s="24">
        <f t="shared" si="27"/>
        <v>8.3703383507853266E-2</v>
      </c>
      <c r="H393" s="21">
        <f t="shared" si="28"/>
        <v>1.5717625105590761E-2</v>
      </c>
      <c r="I393" s="17"/>
      <c r="J393" s="17">
        <v>0.318</v>
      </c>
    </row>
    <row r="394" spans="1:10" x14ac:dyDescent="0.35">
      <c r="A394" s="16">
        <v>42414</v>
      </c>
      <c r="B394" s="17">
        <v>1.91</v>
      </c>
      <c r="C394" s="18">
        <v>1917.78</v>
      </c>
      <c r="D394" s="19">
        <f t="shared" si="25"/>
        <v>4.3715846994535346E-2</v>
      </c>
      <c r="E394" s="19">
        <f t="shared" si="25"/>
        <v>2.8421583243063431E-2</v>
      </c>
      <c r="F394" s="36">
        <f t="shared" si="26"/>
        <v>6.1458333333333327E-5</v>
      </c>
      <c r="G394" s="24">
        <f t="shared" si="27"/>
        <v>4.3654388661202012E-2</v>
      </c>
      <c r="H394" s="21">
        <f t="shared" si="28"/>
        <v>2.8360124909730097E-2</v>
      </c>
      <c r="I394" s="17"/>
      <c r="J394" s="17">
        <v>0.29499999999999998</v>
      </c>
    </row>
    <row r="395" spans="1:10" x14ac:dyDescent="0.35">
      <c r="A395" s="16">
        <v>42407</v>
      </c>
      <c r="B395" s="17">
        <v>1.83</v>
      </c>
      <c r="C395" s="18">
        <v>1864.78</v>
      </c>
      <c r="D395" s="19">
        <f t="shared" si="25"/>
        <v>-7.575757575757569E-2</v>
      </c>
      <c r="E395" s="19">
        <f t="shared" si="25"/>
        <v>-8.1221244115847746E-3</v>
      </c>
      <c r="F395" s="36">
        <f t="shared" si="26"/>
        <v>6.041666666666666E-5</v>
      </c>
      <c r="G395" s="24">
        <f t="shared" si="27"/>
        <v>-7.581799242424235E-2</v>
      </c>
      <c r="H395" s="21">
        <f t="shared" si="28"/>
        <v>-8.1825410782514416E-3</v>
      </c>
      <c r="I395" s="17"/>
      <c r="J395" s="17">
        <v>0.28999999999999998</v>
      </c>
    </row>
    <row r="396" spans="1:10" x14ac:dyDescent="0.35">
      <c r="A396" s="16">
        <v>42400</v>
      </c>
      <c r="B396" s="17">
        <v>1.98</v>
      </c>
      <c r="C396" s="18">
        <v>1880.05</v>
      </c>
      <c r="D396" s="19">
        <f t="shared" si="25"/>
        <v>-0.10000000000000009</v>
      </c>
      <c r="E396" s="19">
        <f t="shared" si="25"/>
        <v>-3.1021935430668446E-2</v>
      </c>
      <c r="F396" s="36">
        <f t="shared" si="26"/>
        <v>6.0833333333333333E-5</v>
      </c>
      <c r="G396" s="24">
        <f t="shared" si="27"/>
        <v>-0.10006083333333342</v>
      </c>
      <c r="H396" s="21">
        <f t="shared" si="28"/>
        <v>-3.1082768764001779E-2</v>
      </c>
      <c r="I396" s="17"/>
      <c r="J396" s="17">
        <v>0.29199999999999998</v>
      </c>
    </row>
    <row r="397" spans="1:10" x14ac:dyDescent="0.35">
      <c r="A397" s="16">
        <v>42393</v>
      </c>
      <c r="B397" s="17">
        <v>2.2000000000000002</v>
      </c>
      <c r="C397" s="18">
        <v>1940.24</v>
      </c>
      <c r="D397" s="19">
        <f t="shared" si="25"/>
        <v>8.9108910891089188E-2</v>
      </c>
      <c r="E397" s="19">
        <f t="shared" si="25"/>
        <v>1.7483874351040818E-2</v>
      </c>
      <c r="F397" s="36">
        <f t="shared" si="26"/>
        <v>6.5624999999999996E-5</v>
      </c>
      <c r="G397" s="24">
        <f t="shared" si="27"/>
        <v>8.9043285891089188E-2</v>
      </c>
      <c r="H397" s="21">
        <f t="shared" si="28"/>
        <v>1.7418249351040818E-2</v>
      </c>
      <c r="I397" s="17"/>
      <c r="J397" s="17">
        <v>0.315</v>
      </c>
    </row>
    <row r="398" spans="1:10" x14ac:dyDescent="0.35">
      <c r="A398" s="16">
        <v>42386</v>
      </c>
      <c r="B398" s="17">
        <v>2.02</v>
      </c>
      <c r="C398" s="18">
        <v>1906.9</v>
      </c>
      <c r="D398" s="19">
        <f t="shared" si="25"/>
        <v>-4.9261083743841194E-3</v>
      </c>
      <c r="E398" s="19">
        <f t="shared" si="25"/>
        <v>1.4130498369967048E-2</v>
      </c>
      <c r="F398" s="36">
        <f t="shared" si="26"/>
        <v>6.2500000000000001E-5</v>
      </c>
      <c r="G398" s="24">
        <f t="shared" si="27"/>
        <v>-4.9886083743841195E-3</v>
      </c>
      <c r="H398" s="21">
        <f t="shared" si="28"/>
        <v>1.4067998369967048E-2</v>
      </c>
      <c r="I398" s="17"/>
      <c r="J398" s="17">
        <v>0.3</v>
      </c>
    </row>
    <row r="399" spans="1:10" x14ac:dyDescent="0.35">
      <c r="A399" s="16">
        <v>42379</v>
      </c>
      <c r="B399" s="17">
        <v>2.0299999999999998</v>
      </c>
      <c r="C399" s="18">
        <v>1880.33</v>
      </c>
      <c r="D399" s="19">
        <f t="shared" si="25"/>
        <v>-5.1401869158878677E-2</v>
      </c>
      <c r="E399" s="19">
        <f t="shared" si="25"/>
        <v>-2.1695811199617054E-2</v>
      </c>
      <c r="F399" s="36">
        <f t="shared" si="26"/>
        <v>4.9374999999999994E-5</v>
      </c>
      <c r="G399" s="24">
        <f t="shared" si="27"/>
        <v>-5.1451244158878674E-2</v>
      </c>
      <c r="H399" s="21">
        <f t="shared" si="28"/>
        <v>-2.1745186199617055E-2</v>
      </c>
      <c r="I399" s="17"/>
      <c r="J399" s="17">
        <v>0.23699999999999999</v>
      </c>
    </row>
    <row r="400" spans="1:10" x14ac:dyDescent="0.35">
      <c r="A400" s="16">
        <v>42372</v>
      </c>
      <c r="B400" s="17">
        <v>2.14</v>
      </c>
      <c r="C400" s="18">
        <v>1922.03</v>
      </c>
      <c r="D400" s="19">
        <f t="shared" si="25"/>
        <v>-0.25435540069686413</v>
      </c>
      <c r="E400" s="19">
        <f t="shared" si="25"/>
        <v>-5.9644607963051821E-2</v>
      </c>
      <c r="F400" s="36">
        <f t="shared" si="26"/>
        <v>4.2291666666666667E-5</v>
      </c>
      <c r="G400" s="24">
        <f t="shared" si="27"/>
        <v>-0.25439769236353083</v>
      </c>
      <c r="H400" s="21">
        <f t="shared" si="28"/>
        <v>-5.9686899629718487E-2</v>
      </c>
      <c r="I400" s="17"/>
      <c r="J400" s="17">
        <v>0.20300000000000001</v>
      </c>
    </row>
    <row r="401" spans="1:10" x14ac:dyDescent="0.35">
      <c r="A401" s="16">
        <v>42365</v>
      </c>
      <c r="B401" s="17">
        <v>2.87</v>
      </c>
      <c r="C401" s="18">
        <v>2043.94</v>
      </c>
      <c r="D401" s="19">
        <f t="shared" si="25"/>
        <v>-1.7123287671232834E-2</v>
      </c>
      <c r="E401" s="19">
        <f t="shared" si="25"/>
        <v>-8.2727233028785374E-3</v>
      </c>
      <c r="F401" s="36">
        <f t="shared" si="26"/>
        <v>3.7083333333333331E-5</v>
      </c>
      <c r="G401" s="24">
        <f t="shared" si="27"/>
        <v>-1.7160371004566168E-2</v>
      </c>
      <c r="H401" s="21">
        <f t="shared" si="28"/>
        <v>-8.3098066362118708E-3</v>
      </c>
      <c r="I401" s="17"/>
      <c r="J401" s="17">
        <v>0.17799999999999999</v>
      </c>
    </row>
    <row r="402" spans="1:10" x14ac:dyDescent="0.35">
      <c r="A402" s="16">
        <v>42358</v>
      </c>
      <c r="B402" s="17">
        <v>2.92</v>
      </c>
      <c r="C402" s="18">
        <v>2060.9899999999998</v>
      </c>
      <c r="D402" s="19">
        <f t="shared" si="25"/>
        <v>0.19183673469387741</v>
      </c>
      <c r="E402" s="19">
        <f t="shared" si="25"/>
        <v>2.7643289870608934E-2</v>
      </c>
      <c r="F402" s="36">
        <f t="shared" si="26"/>
        <v>4.1875000000000001E-5</v>
      </c>
      <c r="G402" s="24">
        <f t="shared" si="27"/>
        <v>0.19179485969387741</v>
      </c>
      <c r="H402" s="21">
        <f t="shared" si="28"/>
        <v>2.7601414870608933E-2</v>
      </c>
      <c r="I402" s="17"/>
      <c r="J402" s="17">
        <v>0.20100000000000001</v>
      </c>
    </row>
    <row r="403" spans="1:10" x14ac:dyDescent="0.35">
      <c r="A403" s="16">
        <v>42351</v>
      </c>
      <c r="B403" s="17">
        <v>2.4500000000000002</v>
      </c>
      <c r="C403" s="18">
        <v>2005.55</v>
      </c>
      <c r="D403" s="19">
        <f t="shared" si="25"/>
        <v>3.8135593220339103E-2</v>
      </c>
      <c r="E403" s="19">
        <f t="shared" si="25"/>
        <v>-3.3890387950525902E-3</v>
      </c>
      <c r="F403" s="36">
        <f t="shared" si="26"/>
        <v>3.9166666666666665E-5</v>
      </c>
      <c r="G403" s="24">
        <f t="shared" si="27"/>
        <v>3.8096426553672437E-2</v>
      </c>
      <c r="H403" s="21">
        <f t="shared" si="28"/>
        <v>-3.4282054617192567E-3</v>
      </c>
      <c r="I403" s="17"/>
      <c r="J403" s="17">
        <v>0.188</v>
      </c>
    </row>
    <row r="404" spans="1:10" x14ac:dyDescent="0.35">
      <c r="A404" s="16">
        <v>42344</v>
      </c>
      <c r="B404" s="17">
        <v>2.36</v>
      </c>
      <c r="C404" s="18">
        <v>2012.37</v>
      </c>
      <c r="D404" s="19">
        <f t="shared" si="25"/>
        <v>3.5087719298245723E-2</v>
      </c>
      <c r="E404" s="19">
        <f t="shared" si="25"/>
        <v>-3.7921489322031543E-2</v>
      </c>
      <c r="F404" s="36">
        <f t="shared" si="26"/>
        <v>4.708333333333333E-5</v>
      </c>
      <c r="G404" s="24">
        <f t="shared" si="27"/>
        <v>3.5040635964912387E-2</v>
      </c>
      <c r="H404" s="21">
        <f t="shared" si="28"/>
        <v>-3.7968572655364879E-2</v>
      </c>
      <c r="I404" s="17"/>
      <c r="J404" s="17">
        <v>0.22600000000000001</v>
      </c>
    </row>
    <row r="405" spans="1:10" x14ac:dyDescent="0.35">
      <c r="A405" s="16">
        <v>42337</v>
      </c>
      <c r="B405" s="17">
        <v>2.2799999999999998</v>
      </c>
      <c r="C405" s="18">
        <v>2091.69</v>
      </c>
      <c r="D405" s="19">
        <f t="shared" si="25"/>
        <v>-2.1459227467811259E-2</v>
      </c>
      <c r="E405" s="19">
        <f t="shared" si="25"/>
        <v>7.5594107487164663E-4</v>
      </c>
      <c r="F405" s="36">
        <f t="shared" si="26"/>
        <v>4.604166666666667E-5</v>
      </c>
      <c r="G405" s="24">
        <f t="shared" si="27"/>
        <v>-2.1505269134477926E-2</v>
      </c>
      <c r="H405" s="21">
        <f t="shared" si="28"/>
        <v>7.0989940820497996E-4</v>
      </c>
      <c r="I405" s="17"/>
      <c r="J405" s="17">
        <v>0.221</v>
      </c>
    </row>
    <row r="406" spans="1:10" x14ac:dyDescent="0.35">
      <c r="A406" s="16">
        <v>42330</v>
      </c>
      <c r="B406" s="17">
        <v>2.33</v>
      </c>
      <c r="C406" s="18">
        <v>2090.11</v>
      </c>
      <c r="D406" s="19">
        <f t="shared" si="25"/>
        <v>4.9549549549549488E-2</v>
      </c>
      <c r="E406" s="19">
        <f t="shared" si="25"/>
        <v>4.4993944963800381E-4</v>
      </c>
      <c r="F406" s="36">
        <f t="shared" si="26"/>
        <v>3.6041666666666664E-5</v>
      </c>
      <c r="G406" s="24">
        <f t="shared" si="27"/>
        <v>4.9513507882882821E-2</v>
      </c>
      <c r="H406" s="21">
        <f t="shared" si="28"/>
        <v>4.1389778297133716E-4</v>
      </c>
      <c r="I406" s="17"/>
      <c r="J406" s="17">
        <v>0.17299999999999999</v>
      </c>
    </row>
    <row r="407" spans="1:10" x14ac:dyDescent="0.35">
      <c r="A407" s="16">
        <v>42323</v>
      </c>
      <c r="B407" s="17">
        <v>2.2200000000000002</v>
      </c>
      <c r="C407" s="18">
        <v>2089.17</v>
      </c>
      <c r="D407" s="19">
        <f t="shared" si="25"/>
        <v>0.11557788944723635</v>
      </c>
      <c r="E407" s="19">
        <f t="shared" si="25"/>
        <v>3.2688429294527088E-2</v>
      </c>
      <c r="F407" s="36">
        <f t="shared" si="26"/>
        <v>2.1666666666666664E-5</v>
      </c>
      <c r="G407" s="24">
        <f t="shared" si="27"/>
        <v>0.11555622278056968</v>
      </c>
      <c r="H407" s="21">
        <f t="shared" si="28"/>
        <v>3.2666762627860418E-2</v>
      </c>
      <c r="I407" s="17"/>
      <c r="J407" s="17">
        <v>0.104</v>
      </c>
    </row>
    <row r="408" spans="1:10" x14ac:dyDescent="0.35">
      <c r="A408" s="16">
        <v>42316</v>
      </c>
      <c r="B408" s="17">
        <v>1.99</v>
      </c>
      <c r="C408" s="18">
        <v>2023.04</v>
      </c>
      <c r="D408" s="19">
        <f t="shared" si="25"/>
        <v>-7.441860465116279E-2</v>
      </c>
      <c r="E408" s="19">
        <f t="shared" si="25"/>
        <v>-3.6280487804878025E-2</v>
      </c>
      <c r="F408" s="36">
        <f t="shared" si="26"/>
        <v>2.6041666666666668E-5</v>
      </c>
      <c r="G408" s="24">
        <f t="shared" si="27"/>
        <v>-7.444464631782946E-2</v>
      </c>
      <c r="H408" s="21">
        <f t="shared" si="28"/>
        <v>-3.6306529471544689E-2</v>
      </c>
      <c r="I408" s="17"/>
      <c r="J408" s="17">
        <v>0.125</v>
      </c>
    </row>
    <row r="409" spans="1:10" x14ac:dyDescent="0.35">
      <c r="A409" s="16">
        <v>42309</v>
      </c>
      <c r="B409" s="17">
        <v>2.15</v>
      </c>
      <c r="C409" s="18">
        <v>2099.1999999999998</v>
      </c>
      <c r="D409" s="19">
        <f t="shared" si="25"/>
        <v>1.4150943396226356E-2</v>
      </c>
      <c r="E409" s="19">
        <f t="shared" si="25"/>
        <v>9.541397353031611E-3</v>
      </c>
      <c r="F409" s="36">
        <f t="shared" si="26"/>
        <v>1.7500000000000002E-5</v>
      </c>
      <c r="G409" s="24">
        <f t="shared" si="27"/>
        <v>1.4133443396226356E-2</v>
      </c>
      <c r="H409" s="21">
        <f t="shared" si="28"/>
        <v>9.5238973530316108E-3</v>
      </c>
      <c r="I409" s="17"/>
      <c r="J409" s="17">
        <v>8.4000000000000005E-2</v>
      </c>
    </row>
    <row r="410" spans="1:10" x14ac:dyDescent="0.35">
      <c r="A410" s="16">
        <v>42302</v>
      </c>
      <c r="B410" s="17">
        <v>2.12</v>
      </c>
      <c r="C410" s="18">
        <v>2079.36</v>
      </c>
      <c r="D410" s="19">
        <f t="shared" si="25"/>
        <v>-4.0723981900452455E-2</v>
      </c>
      <c r="E410" s="19">
        <f t="shared" si="25"/>
        <v>2.0287690046503215E-3</v>
      </c>
      <c r="F410" s="36">
        <f t="shared" si="26"/>
        <v>1.6458333333333335E-5</v>
      </c>
      <c r="G410" s="24">
        <f t="shared" si="27"/>
        <v>-4.0740440233785785E-2</v>
      </c>
      <c r="H410" s="21">
        <f t="shared" si="28"/>
        <v>2.0123106713169883E-3</v>
      </c>
      <c r="I410" s="17"/>
      <c r="J410" s="17">
        <v>7.9000000000000001E-2</v>
      </c>
    </row>
    <row r="411" spans="1:10" x14ac:dyDescent="0.35">
      <c r="A411" s="16">
        <v>42295</v>
      </c>
      <c r="B411" s="17">
        <v>2.21</v>
      </c>
      <c r="C411" s="18">
        <v>2075.15</v>
      </c>
      <c r="D411" s="19">
        <f t="shared" si="25"/>
        <v>0.13917525773195871</v>
      </c>
      <c r="E411" s="19">
        <f t="shared" si="25"/>
        <v>2.0677680991190828E-2</v>
      </c>
      <c r="F411" s="36">
        <f t="shared" si="26"/>
        <v>1.6666666666666669E-6</v>
      </c>
      <c r="G411" s="24">
        <f t="shared" si="27"/>
        <v>0.13917359106529203</v>
      </c>
      <c r="H411" s="21">
        <f t="shared" si="28"/>
        <v>2.0676014324524161E-2</v>
      </c>
      <c r="I411" s="17"/>
      <c r="J411" s="17">
        <v>8.0000000000000002E-3</v>
      </c>
    </row>
    <row r="412" spans="1:10" x14ac:dyDescent="0.35">
      <c r="A412" s="16">
        <v>42288</v>
      </c>
      <c r="B412" s="17">
        <v>1.94</v>
      </c>
      <c r="C412" s="18">
        <v>2033.11</v>
      </c>
      <c r="D412" s="19">
        <f t="shared" si="25"/>
        <v>-1.0204081632653073E-2</v>
      </c>
      <c r="E412" s="19">
        <f t="shared" si="25"/>
        <v>9.0426772677416611E-3</v>
      </c>
      <c r="F412" s="36">
        <f t="shared" si="26"/>
        <v>1.0416666666666667E-6</v>
      </c>
      <c r="G412" s="24">
        <f t="shared" si="27"/>
        <v>-1.0205123299319739E-2</v>
      </c>
      <c r="H412" s="21">
        <f t="shared" si="28"/>
        <v>9.0416356010749946E-3</v>
      </c>
      <c r="I412" s="17"/>
      <c r="J412" s="17">
        <v>5.0000000000000001E-3</v>
      </c>
    </row>
    <row r="413" spans="1:10" x14ac:dyDescent="0.35">
      <c r="A413" s="16">
        <v>42281</v>
      </c>
      <c r="B413" s="17">
        <v>1.96</v>
      </c>
      <c r="C413" s="18">
        <v>2014.89</v>
      </c>
      <c r="D413" s="19">
        <f t="shared" si="25"/>
        <v>7.1038251366120075E-2</v>
      </c>
      <c r="E413" s="19">
        <f t="shared" si="25"/>
        <v>3.2556780911774386E-2</v>
      </c>
      <c r="F413" s="36">
        <f t="shared" si="26"/>
        <v>1.6666666666666669E-6</v>
      </c>
      <c r="G413" s="24">
        <f t="shared" si="27"/>
        <v>7.1036584699453412E-2</v>
      </c>
      <c r="H413" s="21">
        <f t="shared" si="28"/>
        <v>3.2555114245107722E-2</v>
      </c>
      <c r="I413" s="17"/>
      <c r="J413" s="17">
        <v>8.0000000000000002E-3</v>
      </c>
    </row>
    <row r="414" spans="1:10" x14ac:dyDescent="0.35">
      <c r="A414" s="16">
        <v>42274</v>
      </c>
      <c r="B414" s="17">
        <v>1.83</v>
      </c>
      <c r="C414" s="18">
        <v>1951.36</v>
      </c>
      <c r="D414" s="19">
        <f t="shared" si="25"/>
        <v>7.0175438596491224E-2</v>
      </c>
      <c r="E414" s="19">
        <f t="shared" si="25"/>
        <v>1.0365859972868652E-2</v>
      </c>
      <c r="F414" s="36">
        <f t="shared" si="26"/>
        <v>6.2500000000000005E-7</v>
      </c>
      <c r="G414" s="24">
        <f t="shared" si="27"/>
        <v>7.017481359649122E-2</v>
      </c>
      <c r="H414" s="21">
        <f t="shared" si="28"/>
        <v>1.0365234972868651E-2</v>
      </c>
      <c r="I414" s="17"/>
      <c r="J414" s="17">
        <v>3.0000000000000001E-3</v>
      </c>
    </row>
    <row r="415" spans="1:10" x14ac:dyDescent="0.35">
      <c r="A415" s="16">
        <v>42267</v>
      </c>
      <c r="B415" s="17">
        <v>1.71</v>
      </c>
      <c r="C415" s="18">
        <v>1931.34</v>
      </c>
      <c r="D415" s="19">
        <f t="shared" si="25"/>
        <v>-8.5561497326203328E-2</v>
      </c>
      <c r="E415" s="19">
        <f t="shared" si="25"/>
        <v>-1.363104753246891E-2</v>
      </c>
      <c r="F415" s="36">
        <f t="shared" si="26"/>
        <v>-2.708333333333333E-6</v>
      </c>
      <c r="G415" s="24">
        <f t="shared" si="27"/>
        <v>-8.5558788992869991E-2</v>
      </c>
      <c r="H415" s="21">
        <f t="shared" si="28"/>
        <v>-1.3628339199135576E-2</v>
      </c>
      <c r="I415" s="17"/>
      <c r="J415" s="17">
        <v>-1.2999999999999999E-2</v>
      </c>
    </row>
    <row r="416" spans="1:10" x14ac:dyDescent="0.35">
      <c r="A416" s="16">
        <v>42260</v>
      </c>
      <c r="B416" s="17">
        <v>1.87</v>
      </c>
      <c r="C416" s="18">
        <v>1958.03</v>
      </c>
      <c r="D416" s="19">
        <f t="shared" si="25"/>
        <v>-6.9651741293532132E-2</v>
      </c>
      <c r="E416" s="19">
        <f t="shared" si="25"/>
        <v>-1.5399913311746616E-3</v>
      </c>
      <c r="F416" s="36">
        <f t="shared" si="26"/>
        <v>-1.6666666666666669E-6</v>
      </c>
      <c r="G416" s="24">
        <f t="shared" si="27"/>
        <v>-6.9650074626865469E-2</v>
      </c>
      <c r="H416" s="21">
        <f t="shared" si="28"/>
        <v>-1.5383246645079948E-3</v>
      </c>
      <c r="I416" s="17"/>
      <c r="J416" s="17">
        <v>-8.0000000000000002E-3</v>
      </c>
    </row>
    <row r="417" spans="1:10" x14ac:dyDescent="0.35">
      <c r="A417" s="16">
        <v>42253</v>
      </c>
      <c r="B417" s="17">
        <v>2.0099999999999998</v>
      </c>
      <c r="C417" s="18">
        <v>1961.05</v>
      </c>
      <c r="D417" s="19">
        <f t="shared" si="25"/>
        <v>0.10439560439560425</v>
      </c>
      <c r="E417" s="19">
        <f t="shared" si="25"/>
        <v>2.0731618450775979E-2</v>
      </c>
      <c r="F417" s="36">
        <f t="shared" si="26"/>
        <v>6.458333333333333E-6</v>
      </c>
      <c r="G417" s="24">
        <f t="shared" si="27"/>
        <v>0.10438914606227091</v>
      </c>
      <c r="H417" s="21">
        <f t="shared" si="28"/>
        <v>2.0725160117442645E-2</v>
      </c>
      <c r="I417" s="17"/>
      <c r="J417" s="17">
        <v>3.1E-2</v>
      </c>
    </row>
    <row r="418" spans="1:10" x14ac:dyDescent="0.35">
      <c r="A418" s="16">
        <v>42246</v>
      </c>
      <c r="B418" s="17">
        <v>1.82</v>
      </c>
      <c r="C418" s="18">
        <v>1921.22</v>
      </c>
      <c r="D418" s="19">
        <f t="shared" si="25"/>
        <v>-1.6216216216216273E-2</v>
      </c>
      <c r="E418" s="19">
        <f t="shared" si="25"/>
        <v>-3.4014289521185348E-2</v>
      </c>
      <c r="F418" s="36">
        <f t="shared" si="26"/>
        <v>7.4999999999999993E-6</v>
      </c>
      <c r="G418" s="24">
        <f t="shared" si="27"/>
        <v>-1.6223716216216273E-2</v>
      </c>
      <c r="H418" s="21">
        <f t="shared" si="28"/>
        <v>-3.4021789521185349E-2</v>
      </c>
      <c r="I418" s="17"/>
      <c r="J418" s="17">
        <v>3.5999999999999997E-2</v>
      </c>
    </row>
    <row r="419" spans="1:10" x14ac:dyDescent="0.35">
      <c r="A419" s="16">
        <v>42239</v>
      </c>
      <c r="B419" s="17">
        <v>1.85</v>
      </c>
      <c r="C419" s="18">
        <v>1988.87</v>
      </c>
      <c r="D419" s="19">
        <f t="shared" si="25"/>
        <v>3.9325842696629199E-2</v>
      </c>
      <c r="E419" s="19">
        <f t="shared" si="25"/>
        <v>9.1227820933688086E-3</v>
      </c>
      <c r="F419" s="36">
        <f t="shared" si="26"/>
        <v>1.2083333333333333E-5</v>
      </c>
      <c r="G419" s="24">
        <f t="shared" si="27"/>
        <v>3.9313759363295862E-2</v>
      </c>
      <c r="H419" s="21">
        <f t="shared" si="28"/>
        <v>9.1106987600354759E-3</v>
      </c>
      <c r="I419" s="17"/>
      <c r="J419" s="17">
        <v>5.8000000000000003E-2</v>
      </c>
    </row>
    <row r="420" spans="1:10" x14ac:dyDescent="0.35">
      <c r="A420" s="16">
        <v>42232</v>
      </c>
      <c r="B420" s="17">
        <v>1.78</v>
      </c>
      <c r="C420" s="18">
        <v>1970.89</v>
      </c>
      <c r="D420" s="19">
        <f t="shared" si="25"/>
        <v>-3.2608695652173947E-2</v>
      </c>
      <c r="E420" s="19">
        <f t="shared" si="25"/>
        <v>-5.7684768161259115E-2</v>
      </c>
      <c r="F420" s="36">
        <f t="shared" si="26"/>
        <v>6.458333333333333E-6</v>
      </c>
      <c r="G420" s="24">
        <f t="shared" si="27"/>
        <v>-3.2615153985507281E-2</v>
      </c>
      <c r="H420" s="21">
        <f t="shared" si="28"/>
        <v>-5.7691226494592449E-2</v>
      </c>
      <c r="I420" s="17"/>
      <c r="J420" s="17">
        <v>3.1E-2</v>
      </c>
    </row>
    <row r="421" spans="1:10" x14ac:dyDescent="0.35">
      <c r="A421" s="16">
        <v>42225</v>
      </c>
      <c r="B421" s="17">
        <v>1.84</v>
      </c>
      <c r="C421" s="18">
        <v>2091.54</v>
      </c>
      <c r="D421" s="19">
        <f t="shared" si="25"/>
        <v>-0.11961722488038262</v>
      </c>
      <c r="E421" s="19">
        <f t="shared" si="25"/>
        <v>6.7242018319477737E-3</v>
      </c>
      <c r="F421" s="36">
        <f t="shared" si="26"/>
        <v>1.9166666666666667E-5</v>
      </c>
      <c r="G421" s="24">
        <f t="shared" si="27"/>
        <v>-0.11963639154704929</v>
      </c>
      <c r="H421" s="21">
        <f t="shared" si="28"/>
        <v>6.7050351652811072E-3</v>
      </c>
      <c r="I421" s="17"/>
      <c r="J421" s="17">
        <v>9.1999999999999998E-2</v>
      </c>
    </row>
    <row r="422" spans="1:10" x14ac:dyDescent="0.35">
      <c r="A422" s="16">
        <v>42218</v>
      </c>
      <c r="B422" s="17">
        <v>2.09</v>
      </c>
      <c r="C422" s="18">
        <v>2077.5700000000002</v>
      </c>
      <c r="D422" s="19">
        <f t="shared" si="25"/>
        <v>8.2901554404144928E-2</v>
      </c>
      <c r="E422" s="19">
        <f t="shared" si="25"/>
        <v>-1.2486691003118056E-2</v>
      </c>
      <c r="F422" s="36">
        <f t="shared" si="26"/>
        <v>1.375E-5</v>
      </c>
      <c r="G422" s="24">
        <f t="shared" si="27"/>
        <v>8.2887804404144921E-2</v>
      </c>
      <c r="H422" s="21">
        <f t="shared" si="28"/>
        <v>-1.2500441003118055E-2</v>
      </c>
      <c r="I422" s="17"/>
      <c r="J422" s="17">
        <v>6.6000000000000003E-2</v>
      </c>
    </row>
    <row r="423" spans="1:10" x14ac:dyDescent="0.35">
      <c r="A423" s="16">
        <v>42211</v>
      </c>
      <c r="B423" s="17">
        <v>1.93</v>
      </c>
      <c r="C423" s="18">
        <v>2103.84</v>
      </c>
      <c r="D423" s="19">
        <f t="shared" si="25"/>
        <v>0.15568862275449113</v>
      </c>
      <c r="E423" s="19">
        <f t="shared" si="25"/>
        <v>1.1631764960450042E-2</v>
      </c>
      <c r="F423" s="36">
        <f t="shared" si="26"/>
        <v>1.3333333333333335E-5</v>
      </c>
      <c r="G423" s="24">
        <f t="shared" si="27"/>
        <v>0.1556752894211578</v>
      </c>
      <c r="H423" s="21">
        <f t="shared" si="28"/>
        <v>1.1618431627116708E-2</v>
      </c>
      <c r="I423" s="17"/>
      <c r="J423" s="17">
        <v>6.4000000000000001E-2</v>
      </c>
    </row>
    <row r="424" spans="1:10" x14ac:dyDescent="0.35">
      <c r="A424" s="16">
        <v>42204</v>
      </c>
      <c r="B424" s="17">
        <v>1.67</v>
      </c>
      <c r="C424" s="18">
        <v>2079.65</v>
      </c>
      <c r="D424" s="19">
        <f t="shared" si="25"/>
        <v>-6.7039106145251437E-2</v>
      </c>
      <c r="E424" s="19">
        <f t="shared" si="25"/>
        <v>-2.2095888349697113E-2</v>
      </c>
      <c r="F424" s="36">
        <f t="shared" si="26"/>
        <v>7.9166666666666665E-6</v>
      </c>
      <c r="G424" s="24">
        <f t="shared" si="27"/>
        <v>-6.70470228119181E-2</v>
      </c>
      <c r="H424" s="21">
        <f t="shared" si="28"/>
        <v>-2.2103805016363779E-2</v>
      </c>
      <c r="I424" s="17"/>
      <c r="J424" s="17">
        <v>3.7999999999999999E-2</v>
      </c>
    </row>
    <row r="425" spans="1:10" x14ac:dyDescent="0.35">
      <c r="A425" s="16">
        <v>42197</v>
      </c>
      <c r="B425" s="17">
        <v>1.79</v>
      </c>
      <c r="C425" s="18">
        <v>2126.64</v>
      </c>
      <c r="D425" s="19">
        <f t="shared" si="25"/>
        <v>-8.673469387755095E-2</v>
      </c>
      <c r="E425" s="19">
        <f t="shared" si="25"/>
        <v>2.4087218653388698E-2</v>
      </c>
      <c r="F425" s="36">
        <f t="shared" si="26"/>
        <v>4.1666666666666669E-6</v>
      </c>
      <c r="G425" s="24">
        <f t="shared" si="27"/>
        <v>-8.6738860544217616E-2</v>
      </c>
      <c r="H425" s="21">
        <f t="shared" si="28"/>
        <v>2.4083051986722032E-2</v>
      </c>
      <c r="I425" s="17"/>
      <c r="J425" s="17">
        <v>0.02</v>
      </c>
    </row>
    <row r="426" spans="1:10" x14ac:dyDescent="0.35">
      <c r="A426" s="16">
        <v>42190</v>
      </c>
      <c r="B426" s="17">
        <v>1.96</v>
      </c>
      <c r="C426" s="18">
        <v>2076.62</v>
      </c>
      <c r="D426" s="19">
        <f t="shared" si="25"/>
        <v>-0.22529644268774696</v>
      </c>
      <c r="E426" s="19">
        <f t="shared" si="25"/>
        <v>-7.7042344398647877E-5</v>
      </c>
      <c r="F426" s="36">
        <f t="shared" si="26"/>
        <v>3.1249999999999997E-6</v>
      </c>
      <c r="G426" s="24">
        <f t="shared" si="27"/>
        <v>-0.22529956768774695</v>
      </c>
      <c r="H426" s="21">
        <f t="shared" si="28"/>
        <v>-8.0167344398647872E-5</v>
      </c>
      <c r="I426" s="17"/>
      <c r="J426" s="17">
        <v>1.4999999999999999E-2</v>
      </c>
    </row>
    <row r="427" spans="1:10" x14ac:dyDescent="0.35">
      <c r="A427" s="16">
        <v>42183</v>
      </c>
      <c r="B427" s="17">
        <v>2.5299999999999998</v>
      </c>
      <c r="C427" s="18">
        <v>2076.7800000000002</v>
      </c>
      <c r="D427" s="19">
        <f t="shared" si="25"/>
        <v>2.4291497975708287E-2</v>
      </c>
      <c r="E427" s="19">
        <f t="shared" si="25"/>
        <v>-1.1758323855930564E-2</v>
      </c>
      <c r="F427" s="36">
        <f t="shared" si="26"/>
        <v>1.6666666666666669E-6</v>
      </c>
      <c r="G427" s="24">
        <f t="shared" si="27"/>
        <v>2.428983130904162E-2</v>
      </c>
      <c r="H427" s="21">
        <f t="shared" si="28"/>
        <v>-1.1759990522597231E-2</v>
      </c>
      <c r="I427" s="17"/>
      <c r="J427" s="17">
        <v>8.0000000000000002E-3</v>
      </c>
    </row>
    <row r="428" spans="1:10" x14ac:dyDescent="0.35">
      <c r="A428" s="16">
        <v>42176</v>
      </c>
      <c r="B428" s="17">
        <v>2.4700000000000002</v>
      </c>
      <c r="C428" s="18">
        <v>2101.4899999999998</v>
      </c>
      <c r="D428" s="19">
        <f t="shared" si="25"/>
        <v>-4.2635658914728647E-2</v>
      </c>
      <c r="E428" s="19">
        <f t="shared" si="25"/>
        <v>-4.0284551111616773E-3</v>
      </c>
      <c r="F428" s="36">
        <f t="shared" si="26"/>
        <v>1.0416666666666667E-6</v>
      </c>
      <c r="G428" s="24">
        <f t="shared" si="27"/>
        <v>-4.2636700581395313E-2</v>
      </c>
      <c r="H428" s="21">
        <f t="shared" si="28"/>
        <v>-4.0294967778283439E-3</v>
      </c>
      <c r="I428" s="17"/>
      <c r="J428" s="17">
        <v>5.0000000000000001E-3</v>
      </c>
    </row>
    <row r="429" spans="1:10" x14ac:dyDescent="0.35">
      <c r="A429" s="16">
        <v>42169</v>
      </c>
      <c r="B429" s="17">
        <v>2.58</v>
      </c>
      <c r="C429" s="18">
        <v>2109.9899999999998</v>
      </c>
      <c r="D429" s="19">
        <f t="shared" si="25"/>
        <v>0.11688311688311681</v>
      </c>
      <c r="E429" s="19">
        <f t="shared" si="25"/>
        <v>7.5831737587803705E-3</v>
      </c>
      <c r="F429" s="36">
        <f t="shared" si="26"/>
        <v>1.6666666666666669E-6</v>
      </c>
      <c r="G429" s="24">
        <f t="shared" si="27"/>
        <v>0.11688145021645015</v>
      </c>
      <c r="H429" s="21">
        <f t="shared" si="28"/>
        <v>7.5815070921137042E-3</v>
      </c>
      <c r="I429" s="17"/>
      <c r="J429" s="17">
        <v>8.0000000000000002E-3</v>
      </c>
    </row>
    <row r="430" spans="1:10" x14ac:dyDescent="0.35">
      <c r="A430" s="16">
        <v>42162</v>
      </c>
      <c r="B430" s="17">
        <v>2.31</v>
      </c>
      <c r="C430" s="18">
        <v>2094.11</v>
      </c>
      <c r="D430" s="19">
        <f t="shared" si="25"/>
        <v>-8.5836909871245259E-3</v>
      </c>
      <c r="E430" s="19">
        <f t="shared" si="25"/>
        <v>6.1161202773285517E-4</v>
      </c>
      <c r="F430" s="36">
        <f t="shared" si="26"/>
        <v>2.0833333333333334E-6</v>
      </c>
      <c r="G430" s="24">
        <f t="shared" si="27"/>
        <v>-8.585774320457859E-3</v>
      </c>
      <c r="H430" s="21">
        <f t="shared" si="28"/>
        <v>6.0952869439952185E-4</v>
      </c>
      <c r="I430" s="17"/>
      <c r="J430" s="17">
        <v>0.01</v>
      </c>
    </row>
    <row r="431" spans="1:10" x14ac:dyDescent="0.35">
      <c r="A431" s="16">
        <v>42155</v>
      </c>
      <c r="B431" s="17">
        <v>2.33</v>
      </c>
      <c r="C431" s="18">
        <v>2092.83</v>
      </c>
      <c r="D431" s="19">
        <f t="shared" si="25"/>
        <v>2.1929824561403688E-2</v>
      </c>
      <c r="E431" s="19">
        <f t="shared" si="25"/>
        <v>-6.90902016238093E-3</v>
      </c>
      <c r="F431" s="36">
        <f t="shared" si="26"/>
        <v>3.7499999999999997E-6</v>
      </c>
      <c r="G431" s="24">
        <f t="shared" si="27"/>
        <v>2.1926074561403688E-2</v>
      </c>
      <c r="H431" s="21">
        <f t="shared" si="28"/>
        <v>-6.9127701623809303E-3</v>
      </c>
      <c r="I431" s="17"/>
      <c r="J431" s="17">
        <v>1.7999999999999999E-2</v>
      </c>
    </row>
    <row r="432" spans="1:10" x14ac:dyDescent="0.35">
      <c r="A432" s="16">
        <v>42148</v>
      </c>
      <c r="B432" s="17">
        <v>2.2799999999999998</v>
      </c>
      <c r="C432" s="18">
        <v>2107.39</v>
      </c>
      <c r="D432" s="19">
        <f t="shared" si="25"/>
        <v>0</v>
      </c>
      <c r="E432" s="19">
        <f t="shared" si="25"/>
        <v>-8.7815019331534128E-3</v>
      </c>
      <c r="F432" s="36">
        <f t="shared" si="26"/>
        <v>6.2500000000000005E-7</v>
      </c>
      <c r="G432" s="24">
        <f t="shared" si="27"/>
        <v>-6.2500000000000005E-7</v>
      </c>
      <c r="H432" s="21">
        <f t="shared" si="28"/>
        <v>-8.7821269331534134E-3</v>
      </c>
      <c r="I432" s="17"/>
      <c r="J432" s="17">
        <v>3.0000000000000001E-3</v>
      </c>
    </row>
    <row r="433" spans="1:10" x14ac:dyDescent="0.35">
      <c r="A433" s="16">
        <v>42141</v>
      </c>
      <c r="B433" s="17">
        <v>2.2799999999999998</v>
      </c>
      <c r="C433" s="18">
        <v>2126.06</v>
      </c>
      <c r="D433" s="19">
        <f t="shared" si="25"/>
        <v>-1.7241379310344862E-2</v>
      </c>
      <c r="E433" s="19">
        <f t="shared" si="25"/>
        <v>1.5687346011974412E-3</v>
      </c>
      <c r="F433" s="36">
        <f t="shared" si="26"/>
        <v>4.1666666666666669E-6</v>
      </c>
      <c r="G433" s="24">
        <f t="shared" si="27"/>
        <v>-1.7245545977011528E-2</v>
      </c>
      <c r="H433" s="21">
        <f t="shared" si="28"/>
        <v>1.5645679345307746E-3</v>
      </c>
      <c r="I433" s="17"/>
      <c r="J433" s="17">
        <v>0.02</v>
      </c>
    </row>
    <row r="434" spans="1:10" x14ac:dyDescent="0.35">
      <c r="A434" s="16">
        <v>42134</v>
      </c>
      <c r="B434" s="17">
        <v>2.3199999999999998</v>
      </c>
      <c r="C434" s="18">
        <v>2122.73</v>
      </c>
      <c r="D434" s="19">
        <f t="shared" si="25"/>
        <v>4.3290043290042934E-3</v>
      </c>
      <c r="E434" s="19">
        <f t="shared" si="25"/>
        <v>3.1331222532016145E-3</v>
      </c>
      <c r="F434" s="36">
        <f t="shared" si="26"/>
        <v>3.1249999999999997E-6</v>
      </c>
      <c r="G434" s="24">
        <f t="shared" si="27"/>
        <v>4.3258793290042938E-3</v>
      </c>
      <c r="H434" s="21">
        <f t="shared" si="28"/>
        <v>3.1299972532016144E-3</v>
      </c>
      <c r="I434" s="17"/>
      <c r="J434" s="17">
        <v>1.4999999999999999E-2</v>
      </c>
    </row>
    <row r="435" spans="1:10" x14ac:dyDescent="0.35">
      <c r="A435" s="16">
        <v>42127</v>
      </c>
      <c r="B435" s="17">
        <v>2.31</v>
      </c>
      <c r="C435" s="18">
        <v>2116.1</v>
      </c>
      <c r="D435" s="19">
        <f t="shared" si="25"/>
        <v>0</v>
      </c>
      <c r="E435" s="19">
        <f t="shared" si="25"/>
        <v>3.7044239644450361E-3</v>
      </c>
      <c r="F435" s="36">
        <f t="shared" si="26"/>
        <v>1.6666666666666669E-6</v>
      </c>
      <c r="G435" s="24">
        <f t="shared" si="27"/>
        <v>-1.6666666666666669E-6</v>
      </c>
      <c r="H435" s="21">
        <f t="shared" si="28"/>
        <v>3.7027572977783693E-3</v>
      </c>
      <c r="I435" s="17"/>
      <c r="J435" s="17">
        <v>8.0000000000000002E-3</v>
      </c>
    </row>
    <row r="436" spans="1:10" x14ac:dyDescent="0.35">
      <c r="A436" s="16">
        <v>42120</v>
      </c>
      <c r="B436" s="17">
        <v>2.31</v>
      </c>
      <c r="C436" s="18">
        <v>2108.29</v>
      </c>
      <c r="D436" s="19">
        <f t="shared" si="25"/>
        <v>4.3478260869567187E-3</v>
      </c>
      <c r="E436" s="19">
        <f t="shared" si="25"/>
        <v>-4.4387988799116096E-3</v>
      </c>
      <c r="F436" s="36">
        <f t="shared" si="26"/>
        <v>1.6666666666666669E-6</v>
      </c>
      <c r="G436" s="24">
        <f t="shared" si="27"/>
        <v>4.3461594202900524E-3</v>
      </c>
      <c r="H436" s="21">
        <f t="shared" si="28"/>
        <v>-4.4404655465782759E-3</v>
      </c>
      <c r="I436" s="17"/>
      <c r="J436" s="17">
        <v>8.0000000000000002E-3</v>
      </c>
    </row>
    <row r="437" spans="1:10" x14ac:dyDescent="0.35">
      <c r="A437" s="16">
        <v>42113</v>
      </c>
      <c r="B437" s="17">
        <v>2.2999999999999998</v>
      </c>
      <c r="C437" s="18">
        <v>2117.69</v>
      </c>
      <c r="D437" s="19">
        <f t="shared" si="25"/>
        <v>-0.10852713178294582</v>
      </c>
      <c r="E437" s="19">
        <f t="shared" si="25"/>
        <v>1.7542932374902787E-2</v>
      </c>
      <c r="F437" s="36">
        <f t="shared" si="26"/>
        <v>4.1666666666666669E-6</v>
      </c>
      <c r="G437" s="24">
        <f t="shared" si="27"/>
        <v>-0.10853129844961248</v>
      </c>
      <c r="H437" s="21">
        <f t="shared" si="28"/>
        <v>1.753876570823612E-2</v>
      </c>
      <c r="I437" s="17"/>
      <c r="J437" s="17">
        <v>0.02</v>
      </c>
    </row>
    <row r="438" spans="1:10" x14ac:dyDescent="0.35">
      <c r="A438" s="16">
        <v>42106</v>
      </c>
      <c r="B438" s="17">
        <v>2.58</v>
      </c>
      <c r="C438" s="18">
        <v>2081.1799999999998</v>
      </c>
      <c r="D438" s="19">
        <f t="shared" si="25"/>
        <v>-6.5217391304347783E-2</v>
      </c>
      <c r="E438" s="19">
        <f t="shared" si="25"/>
        <v>-9.9331132317822535E-3</v>
      </c>
      <c r="F438" s="36">
        <f t="shared" si="26"/>
        <v>3.7499999999999997E-6</v>
      </c>
      <c r="G438" s="24">
        <f t="shared" si="27"/>
        <v>-6.5221141304347779E-2</v>
      </c>
      <c r="H438" s="21">
        <f t="shared" si="28"/>
        <v>-9.9368632317822538E-3</v>
      </c>
      <c r="I438" s="17"/>
      <c r="J438" s="17">
        <v>1.7999999999999999E-2</v>
      </c>
    </row>
    <row r="439" spans="1:10" x14ac:dyDescent="0.35">
      <c r="A439" s="16">
        <v>42099</v>
      </c>
      <c r="B439" s="17">
        <v>2.76</v>
      </c>
      <c r="C439" s="18">
        <v>2102.06</v>
      </c>
      <c r="D439" s="19">
        <f t="shared" si="25"/>
        <v>2.6022304832713727E-2</v>
      </c>
      <c r="E439" s="19">
        <f t="shared" si="25"/>
        <v>1.6981460695901118E-2</v>
      </c>
      <c r="F439" s="36">
        <f t="shared" si="26"/>
        <v>4.1666666666666669E-6</v>
      </c>
      <c r="G439" s="24">
        <f t="shared" si="27"/>
        <v>2.6018138166047061E-2</v>
      </c>
      <c r="H439" s="21">
        <f t="shared" si="28"/>
        <v>1.6977294029234452E-2</v>
      </c>
      <c r="I439" s="17"/>
      <c r="J439" s="17">
        <v>0.02</v>
      </c>
    </row>
    <row r="440" spans="1:10" x14ac:dyDescent="0.35">
      <c r="A440" s="16">
        <v>42092</v>
      </c>
      <c r="B440" s="17">
        <v>2.69</v>
      </c>
      <c r="C440" s="18">
        <v>2066.96</v>
      </c>
      <c r="D440" s="19">
        <f t="shared" si="25"/>
        <v>-1.1029411764705954E-2</v>
      </c>
      <c r="E440" s="19">
        <f t="shared" si="25"/>
        <v>2.882068102201929E-3</v>
      </c>
      <c r="F440" s="36">
        <f t="shared" si="26"/>
        <v>2.708333333333333E-6</v>
      </c>
      <c r="G440" s="24">
        <f t="shared" si="27"/>
        <v>-1.1032120098039288E-2</v>
      </c>
      <c r="H440" s="21">
        <f t="shared" si="28"/>
        <v>2.8793597688685957E-3</v>
      </c>
      <c r="I440" s="17"/>
      <c r="J440" s="17">
        <v>1.2999999999999999E-2</v>
      </c>
    </row>
    <row r="441" spans="1:10" x14ac:dyDescent="0.35">
      <c r="A441" s="16">
        <v>42085</v>
      </c>
      <c r="B441" s="17">
        <v>2.72</v>
      </c>
      <c r="C441" s="18">
        <v>2061.02</v>
      </c>
      <c r="D441" s="19">
        <f t="shared" si="25"/>
        <v>-2.857142857142847E-2</v>
      </c>
      <c r="E441" s="19">
        <f t="shared" si="25"/>
        <v>-2.2332906408614406E-2</v>
      </c>
      <c r="F441" s="36">
        <f t="shared" si="26"/>
        <v>7.9166666666666665E-6</v>
      </c>
      <c r="G441" s="24">
        <f t="shared" si="27"/>
        <v>-2.8579345238095136E-2</v>
      </c>
      <c r="H441" s="21">
        <f t="shared" si="28"/>
        <v>-2.2340823075281072E-2</v>
      </c>
      <c r="I441" s="17"/>
      <c r="J441" s="17">
        <v>3.7999999999999999E-2</v>
      </c>
    </row>
    <row r="442" spans="1:10" x14ac:dyDescent="0.35">
      <c r="A442" s="16">
        <v>42078</v>
      </c>
      <c r="B442" s="17">
        <v>2.8</v>
      </c>
      <c r="C442" s="18">
        <v>2108.1</v>
      </c>
      <c r="D442" s="19">
        <f t="shared" si="25"/>
        <v>1.8181818181818077E-2</v>
      </c>
      <c r="E442" s="19">
        <f t="shared" si="25"/>
        <v>2.6638745495276117E-2</v>
      </c>
      <c r="F442" s="36">
        <f t="shared" si="26"/>
        <v>1.6666666666666669E-6</v>
      </c>
      <c r="G442" s="24">
        <f t="shared" si="27"/>
        <v>1.818015151515141E-2</v>
      </c>
      <c r="H442" s="21">
        <f t="shared" si="28"/>
        <v>2.663707882860945E-2</v>
      </c>
      <c r="I442" s="17"/>
      <c r="J442" s="17">
        <v>8.0000000000000002E-3</v>
      </c>
    </row>
    <row r="443" spans="1:10" x14ac:dyDescent="0.35">
      <c r="A443" s="16">
        <v>42071</v>
      </c>
      <c r="B443" s="17">
        <v>2.75</v>
      </c>
      <c r="C443" s="18">
        <v>2053.4</v>
      </c>
      <c r="D443" s="19">
        <f t="shared" si="25"/>
        <v>-5.8219178082191791E-2</v>
      </c>
      <c r="E443" s="19">
        <f t="shared" si="25"/>
        <v>-8.6227706806485394E-3</v>
      </c>
      <c r="F443" s="36">
        <f t="shared" si="26"/>
        <v>5.833333333333334E-6</v>
      </c>
      <c r="G443" s="24">
        <f t="shared" si="27"/>
        <v>-5.8225011415525121E-2</v>
      </c>
      <c r="H443" s="21">
        <f t="shared" si="28"/>
        <v>-8.6286040139818727E-3</v>
      </c>
      <c r="I443" s="17"/>
      <c r="J443" s="17">
        <v>2.8000000000000001E-2</v>
      </c>
    </row>
    <row r="444" spans="1:10" x14ac:dyDescent="0.35">
      <c r="A444" s="16">
        <v>42064</v>
      </c>
      <c r="B444" s="17">
        <v>2.92</v>
      </c>
      <c r="C444" s="18">
        <v>2071.2600000000002</v>
      </c>
      <c r="D444" s="19">
        <f t="shared" si="25"/>
        <v>-6.1093247588424382E-2</v>
      </c>
      <c r="E444" s="19">
        <f t="shared" si="25"/>
        <v>-1.5794725588025527E-2</v>
      </c>
      <c r="F444" s="36">
        <f t="shared" si="26"/>
        <v>2.708333333333333E-6</v>
      </c>
      <c r="G444" s="24">
        <f t="shared" si="27"/>
        <v>-6.1095955921757712E-2</v>
      </c>
      <c r="H444" s="21">
        <f t="shared" si="28"/>
        <v>-1.579743392135886E-2</v>
      </c>
      <c r="I444" s="17"/>
      <c r="J444" s="17">
        <v>1.2999999999999999E-2</v>
      </c>
    </row>
    <row r="445" spans="1:10" x14ac:dyDescent="0.35">
      <c r="A445" s="16">
        <v>42057</v>
      </c>
      <c r="B445" s="17">
        <v>3.11</v>
      </c>
      <c r="C445" s="18">
        <v>2104.5</v>
      </c>
      <c r="D445" s="19">
        <f t="shared" si="25"/>
        <v>1.6339869281045694E-2</v>
      </c>
      <c r="E445" s="19">
        <f t="shared" si="25"/>
        <v>-2.7484243946359621E-3</v>
      </c>
      <c r="F445" s="36">
        <f t="shared" si="26"/>
        <v>3.1249999999999997E-6</v>
      </c>
      <c r="G445" s="24">
        <f t="shared" si="27"/>
        <v>1.6336744281045694E-2</v>
      </c>
      <c r="H445" s="21">
        <f t="shared" si="28"/>
        <v>-2.7515493946359622E-3</v>
      </c>
      <c r="I445" s="17"/>
      <c r="J445" s="17">
        <v>1.4999999999999999E-2</v>
      </c>
    </row>
    <row r="446" spans="1:10" x14ac:dyDescent="0.35">
      <c r="A446" s="16">
        <v>42050</v>
      </c>
      <c r="B446" s="17">
        <v>3.06</v>
      </c>
      <c r="C446" s="18">
        <v>2110.3000000000002</v>
      </c>
      <c r="D446" s="19">
        <f t="shared" si="25"/>
        <v>-2.8571428571428581E-2</v>
      </c>
      <c r="E446" s="19">
        <f t="shared" si="25"/>
        <v>6.3471928812250944E-3</v>
      </c>
      <c r="F446" s="36">
        <f t="shared" si="26"/>
        <v>3.1249999999999997E-6</v>
      </c>
      <c r="G446" s="24">
        <f t="shared" si="27"/>
        <v>-2.8574553571428581E-2</v>
      </c>
      <c r="H446" s="21">
        <f t="shared" si="28"/>
        <v>6.3440678812250947E-3</v>
      </c>
      <c r="I446" s="17"/>
      <c r="J446" s="17">
        <v>1.4999999999999999E-2</v>
      </c>
    </row>
    <row r="447" spans="1:10" x14ac:dyDescent="0.35">
      <c r="A447" s="16">
        <v>42043</v>
      </c>
      <c r="B447" s="17">
        <v>3.15</v>
      </c>
      <c r="C447" s="18">
        <v>2096.9899999999998</v>
      </c>
      <c r="D447" s="19">
        <f t="shared" si="25"/>
        <v>3.9603960396039639E-2</v>
      </c>
      <c r="E447" s="19">
        <f t="shared" si="25"/>
        <v>2.0199759665672667E-2</v>
      </c>
      <c r="F447" s="36">
        <f t="shared" si="26"/>
        <v>2.0833333333333334E-6</v>
      </c>
      <c r="G447" s="24">
        <f t="shared" si="27"/>
        <v>3.9601877062706306E-2</v>
      </c>
      <c r="H447" s="21">
        <f t="shared" si="28"/>
        <v>2.0197676332339334E-2</v>
      </c>
      <c r="I447" s="17"/>
      <c r="J447" s="17">
        <v>0.01</v>
      </c>
    </row>
    <row r="448" spans="1:10" x14ac:dyDescent="0.35">
      <c r="A448" s="16">
        <v>42036</v>
      </c>
      <c r="B448" s="17">
        <v>3.03</v>
      </c>
      <c r="C448" s="18">
        <v>2055.4699999999998</v>
      </c>
      <c r="D448" s="19">
        <f t="shared" si="25"/>
        <v>0.17898832684824906</v>
      </c>
      <c r="E448" s="19">
        <f t="shared" si="25"/>
        <v>3.0315941433290305E-2</v>
      </c>
      <c r="F448" s="36">
        <f t="shared" si="26"/>
        <v>4.7916666666666668E-6</v>
      </c>
      <c r="G448" s="24">
        <f t="shared" si="27"/>
        <v>0.17898353518158239</v>
      </c>
      <c r="H448" s="21">
        <f t="shared" si="28"/>
        <v>3.0311149766623639E-2</v>
      </c>
      <c r="I448" s="17"/>
      <c r="J448" s="17">
        <v>2.3E-2</v>
      </c>
    </row>
    <row r="449" spans="1:10" x14ac:dyDescent="0.35">
      <c r="A449" s="16">
        <v>42029</v>
      </c>
      <c r="B449" s="17">
        <v>2.57</v>
      </c>
      <c r="C449" s="18">
        <v>1994.99</v>
      </c>
      <c r="D449" s="19">
        <f t="shared" si="25"/>
        <v>4.8979591836734615E-2</v>
      </c>
      <c r="E449" s="19">
        <f t="shared" si="25"/>
        <v>-2.7697361366981532E-2</v>
      </c>
      <c r="F449" s="36">
        <f t="shared" si="26"/>
        <v>2.708333333333333E-6</v>
      </c>
      <c r="G449" s="24">
        <f t="shared" si="27"/>
        <v>4.8976883503401285E-2</v>
      </c>
      <c r="H449" s="21">
        <f t="shared" si="28"/>
        <v>-2.7700069700314866E-2</v>
      </c>
      <c r="I449" s="17"/>
      <c r="J449" s="17">
        <v>1.2999999999999999E-2</v>
      </c>
    </row>
    <row r="450" spans="1:10" x14ac:dyDescent="0.35">
      <c r="A450" s="16">
        <v>42022</v>
      </c>
      <c r="B450" s="17">
        <v>2.4500000000000002</v>
      </c>
      <c r="C450" s="18">
        <v>2051.8200000000002</v>
      </c>
      <c r="D450" s="19">
        <f t="shared" si="25"/>
        <v>2.5104602510460206E-2</v>
      </c>
      <c r="E450" s="19">
        <f t="shared" si="25"/>
        <v>1.6044210713967333E-2</v>
      </c>
      <c r="F450" s="36">
        <f t="shared" si="26"/>
        <v>3.7499999999999997E-6</v>
      </c>
      <c r="G450" s="24">
        <f t="shared" si="27"/>
        <v>2.5100852510460205E-2</v>
      </c>
      <c r="H450" s="21">
        <f t="shared" si="28"/>
        <v>1.6040460713967333E-2</v>
      </c>
      <c r="I450" s="17"/>
      <c r="J450" s="17">
        <v>1.7999999999999999E-2</v>
      </c>
    </row>
    <row r="451" spans="1:10" x14ac:dyDescent="0.35">
      <c r="A451" s="16">
        <v>42015</v>
      </c>
      <c r="B451" s="17">
        <v>2.39</v>
      </c>
      <c r="C451" s="18">
        <v>2019.42</v>
      </c>
      <c r="D451" s="19">
        <f t="shared" ref="D451:E514" si="29">B451/B452-1</f>
        <v>-9.1254752851710919E-2</v>
      </c>
      <c r="E451" s="19">
        <f t="shared" si="29"/>
        <v>-1.2416801561025204E-2</v>
      </c>
      <c r="F451" s="36">
        <f t="shared" ref="F451:F514" si="30">J451/100/12/4</f>
        <v>5.2083333333333332E-6</v>
      </c>
      <c r="G451" s="24">
        <f t="shared" ref="G451:G514" si="31">D451-F451</f>
        <v>-9.1259961185044258E-2</v>
      </c>
      <c r="H451" s="21">
        <f t="shared" ref="H451:H514" si="32">E451-F451</f>
        <v>-1.2422009894358536E-2</v>
      </c>
      <c r="I451" s="17"/>
      <c r="J451" s="17">
        <v>2.5000000000000001E-2</v>
      </c>
    </row>
    <row r="452" spans="1:10" x14ac:dyDescent="0.35">
      <c r="A452" s="16">
        <v>42008</v>
      </c>
      <c r="B452" s="17">
        <v>2.63</v>
      </c>
      <c r="C452" s="18">
        <v>2044.81</v>
      </c>
      <c r="D452" s="19">
        <f t="shared" si="29"/>
        <v>-2.2304832713754719E-2</v>
      </c>
      <c r="E452" s="19">
        <f t="shared" si="29"/>
        <v>-6.5056845787581086E-3</v>
      </c>
      <c r="F452" s="36">
        <f t="shared" si="30"/>
        <v>4.1666666666666669E-6</v>
      </c>
      <c r="G452" s="24">
        <f t="shared" si="31"/>
        <v>-2.2308999380421385E-2</v>
      </c>
      <c r="H452" s="21">
        <f t="shared" si="32"/>
        <v>-6.5098512454247756E-3</v>
      </c>
      <c r="I452" s="17"/>
      <c r="J452" s="17">
        <v>0.02</v>
      </c>
    </row>
    <row r="453" spans="1:10" x14ac:dyDescent="0.35">
      <c r="A453" s="16">
        <v>42001</v>
      </c>
      <c r="B453" s="17">
        <v>2.69</v>
      </c>
      <c r="C453" s="18">
        <v>2058.1999999999998</v>
      </c>
      <c r="D453" s="19">
        <f t="shared" si="29"/>
        <v>1.5094339622641506E-2</v>
      </c>
      <c r="E453" s="19">
        <f t="shared" si="29"/>
        <v>-1.4635407440742765E-2</v>
      </c>
      <c r="F453" s="36">
        <f t="shared" si="30"/>
        <v>4.1666666666666669E-6</v>
      </c>
      <c r="G453" s="24">
        <f t="shared" si="31"/>
        <v>1.509017295597484E-2</v>
      </c>
      <c r="H453" s="21">
        <f t="shared" si="32"/>
        <v>-1.4639574107409431E-2</v>
      </c>
      <c r="I453" s="17"/>
      <c r="J453" s="17">
        <v>0.02</v>
      </c>
    </row>
    <row r="454" spans="1:10" x14ac:dyDescent="0.35">
      <c r="A454" s="16">
        <v>41994</v>
      </c>
      <c r="B454" s="17">
        <v>2.65</v>
      </c>
      <c r="C454" s="18">
        <v>2088.77</v>
      </c>
      <c r="D454" s="19">
        <f t="shared" si="29"/>
        <v>3.1128404669260812E-2</v>
      </c>
      <c r="E454" s="19">
        <f t="shared" si="29"/>
        <v>8.7508753290028718E-3</v>
      </c>
      <c r="F454" s="36">
        <f t="shared" si="30"/>
        <v>1.0416666666666667E-6</v>
      </c>
      <c r="G454" s="24">
        <f t="shared" si="31"/>
        <v>3.1127363002594145E-2</v>
      </c>
      <c r="H454" s="21">
        <f t="shared" si="32"/>
        <v>8.7498336623362052E-3</v>
      </c>
      <c r="I454" s="17"/>
      <c r="J454" s="17">
        <v>5.0000000000000001E-3</v>
      </c>
    </row>
    <row r="455" spans="1:10" x14ac:dyDescent="0.35">
      <c r="A455" s="16">
        <v>41987</v>
      </c>
      <c r="B455" s="17">
        <v>2.57</v>
      </c>
      <c r="C455" s="18">
        <v>2070.65</v>
      </c>
      <c r="D455" s="19">
        <f t="shared" si="29"/>
        <v>1.9841269841269771E-2</v>
      </c>
      <c r="E455" s="19">
        <f t="shared" si="29"/>
        <v>3.4120249908856204E-2</v>
      </c>
      <c r="F455" s="36">
        <f t="shared" si="30"/>
        <v>6.8750000000000002E-6</v>
      </c>
      <c r="G455" s="24">
        <f t="shared" si="31"/>
        <v>1.9834394841269771E-2</v>
      </c>
      <c r="H455" s="21">
        <f t="shared" si="32"/>
        <v>3.41133749088562E-2</v>
      </c>
      <c r="I455" s="17"/>
      <c r="J455" s="17">
        <v>3.3000000000000002E-2</v>
      </c>
    </row>
    <row r="456" spans="1:10" x14ac:dyDescent="0.35">
      <c r="A456" s="16">
        <v>41980</v>
      </c>
      <c r="B456" s="17">
        <v>2.52</v>
      </c>
      <c r="C456" s="18">
        <v>2002.33</v>
      </c>
      <c r="D456" s="19">
        <f t="shared" si="29"/>
        <v>-5.2631578947368474E-2</v>
      </c>
      <c r="E456" s="19">
        <f t="shared" si="29"/>
        <v>-3.5193724492500134E-2</v>
      </c>
      <c r="F456" s="36">
        <f t="shared" si="30"/>
        <v>4.1666666666666669E-6</v>
      </c>
      <c r="G456" s="24">
        <f t="shared" si="31"/>
        <v>-5.263574561403514E-2</v>
      </c>
      <c r="H456" s="21">
        <f t="shared" si="32"/>
        <v>-3.51978911591668E-2</v>
      </c>
      <c r="I456" s="17"/>
      <c r="J456" s="17">
        <v>0.02</v>
      </c>
    </row>
    <row r="457" spans="1:10" x14ac:dyDescent="0.35">
      <c r="A457" s="16">
        <v>41973</v>
      </c>
      <c r="B457" s="17">
        <v>2.66</v>
      </c>
      <c r="C457" s="18">
        <v>2075.37</v>
      </c>
      <c r="D457" s="19">
        <f t="shared" si="29"/>
        <v>-4.6594982078853042E-2</v>
      </c>
      <c r="E457" s="19">
        <f t="shared" si="29"/>
        <v>3.7773994466907546E-3</v>
      </c>
      <c r="F457" s="36">
        <f t="shared" si="30"/>
        <v>3.7499999999999997E-6</v>
      </c>
      <c r="G457" s="24">
        <f t="shared" si="31"/>
        <v>-4.6598732078853039E-2</v>
      </c>
      <c r="H457" s="21">
        <f t="shared" si="32"/>
        <v>3.7736494466907547E-3</v>
      </c>
      <c r="I457" s="17"/>
      <c r="J457" s="17">
        <v>1.7999999999999999E-2</v>
      </c>
    </row>
    <row r="458" spans="1:10" x14ac:dyDescent="0.35">
      <c r="A458" s="16">
        <v>41966</v>
      </c>
      <c r="B458" s="17">
        <v>2.79</v>
      </c>
      <c r="C458" s="18">
        <v>2067.56</v>
      </c>
      <c r="D458" s="19">
        <f t="shared" si="29"/>
        <v>7.2202166064982976E-3</v>
      </c>
      <c r="E458" s="19">
        <f t="shared" si="29"/>
        <v>1.9675308941118352E-3</v>
      </c>
      <c r="F458" s="36">
        <f t="shared" si="30"/>
        <v>2.708333333333333E-6</v>
      </c>
      <c r="G458" s="24">
        <f t="shared" si="31"/>
        <v>7.2175082731649638E-3</v>
      </c>
      <c r="H458" s="21">
        <f t="shared" si="32"/>
        <v>1.9648225607785019E-3</v>
      </c>
      <c r="I458" s="17"/>
      <c r="J458" s="17">
        <v>1.2999999999999999E-2</v>
      </c>
    </row>
    <row r="459" spans="1:10" x14ac:dyDescent="0.35">
      <c r="A459" s="16">
        <v>41959</v>
      </c>
      <c r="B459" s="17">
        <v>2.77</v>
      </c>
      <c r="C459" s="18">
        <v>2063.5</v>
      </c>
      <c r="D459" s="19">
        <f t="shared" si="29"/>
        <v>6.1302681992337238E-2</v>
      </c>
      <c r="E459" s="19">
        <f t="shared" si="29"/>
        <v>1.1608867449088622E-2</v>
      </c>
      <c r="F459" s="36">
        <f t="shared" si="30"/>
        <v>1.6666666666666669E-6</v>
      </c>
      <c r="G459" s="24">
        <f t="shared" si="31"/>
        <v>6.1301015325670574E-2</v>
      </c>
      <c r="H459" s="21">
        <f t="shared" si="32"/>
        <v>1.1607200782421955E-2</v>
      </c>
      <c r="I459" s="17"/>
      <c r="J459" s="17">
        <v>8.0000000000000002E-3</v>
      </c>
    </row>
    <row r="460" spans="1:10" x14ac:dyDescent="0.35">
      <c r="A460" s="16">
        <v>41952</v>
      </c>
      <c r="B460" s="17">
        <v>2.61</v>
      </c>
      <c r="C460" s="18">
        <v>2039.82</v>
      </c>
      <c r="D460" s="19">
        <f t="shared" si="29"/>
        <v>-6.11510791366906E-2</v>
      </c>
      <c r="E460" s="19">
        <f t="shared" si="29"/>
        <v>3.8879483444229646E-3</v>
      </c>
      <c r="F460" s="36">
        <f t="shared" si="30"/>
        <v>2.708333333333333E-6</v>
      </c>
      <c r="G460" s="24">
        <f t="shared" si="31"/>
        <v>-6.1153787470023931E-2</v>
      </c>
      <c r="H460" s="21">
        <f t="shared" si="32"/>
        <v>3.8852400110896313E-3</v>
      </c>
      <c r="I460" s="17"/>
      <c r="J460" s="17">
        <v>1.2999999999999999E-2</v>
      </c>
    </row>
    <row r="461" spans="1:10" x14ac:dyDescent="0.35">
      <c r="A461" s="16">
        <v>41945</v>
      </c>
      <c r="B461" s="17">
        <v>2.78</v>
      </c>
      <c r="C461" s="18">
        <v>2031.92</v>
      </c>
      <c r="D461" s="19">
        <f t="shared" si="29"/>
        <v>-7.1428571428571175E-3</v>
      </c>
      <c r="E461" s="19">
        <f t="shared" si="29"/>
        <v>6.8729714328188418E-3</v>
      </c>
      <c r="F461" s="36">
        <f t="shared" si="30"/>
        <v>4.7916666666666668E-6</v>
      </c>
      <c r="G461" s="24">
        <f t="shared" si="31"/>
        <v>-7.1476488095237843E-3</v>
      </c>
      <c r="H461" s="21">
        <f t="shared" si="32"/>
        <v>6.868179766152175E-3</v>
      </c>
      <c r="I461" s="17"/>
      <c r="J461" s="17">
        <v>2.3E-2</v>
      </c>
    </row>
    <row r="462" spans="1:10" x14ac:dyDescent="0.35">
      <c r="A462" s="16">
        <v>41938</v>
      </c>
      <c r="B462" s="17">
        <v>2.8</v>
      </c>
      <c r="C462" s="18">
        <v>2018.05</v>
      </c>
      <c r="D462" s="19">
        <f t="shared" si="29"/>
        <v>4.4776119402984982E-2</v>
      </c>
      <c r="E462" s="19">
        <f t="shared" si="29"/>
        <v>2.7217013305642856E-2</v>
      </c>
      <c r="F462" s="36">
        <f t="shared" si="30"/>
        <v>1.6666666666666669E-6</v>
      </c>
      <c r="G462" s="24">
        <f t="shared" si="31"/>
        <v>4.4774452736318318E-2</v>
      </c>
      <c r="H462" s="21">
        <f t="shared" si="32"/>
        <v>2.7215346638976189E-2</v>
      </c>
      <c r="I462" s="17"/>
      <c r="J462" s="17">
        <v>8.0000000000000002E-3</v>
      </c>
    </row>
    <row r="463" spans="1:10" x14ac:dyDescent="0.35">
      <c r="A463" s="16">
        <v>41931</v>
      </c>
      <c r="B463" s="17">
        <v>2.68</v>
      </c>
      <c r="C463" s="18">
        <v>1964.58</v>
      </c>
      <c r="D463" s="19">
        <f t="shared" si="29"/>
        <v>-1.4705882352941235E-2</v>
      </c>
      <c r="E463" s="19">
        <f t="shared" si="29"/>
        <v>4.1245309419321918E-2</v>
      </c>
      <c r="F463" s="36">
        <f t="shared" si="30"/>
        <v>2.0833333333333334E-6</v>
      </c>
      <c r="G463" s="24">
        <f t="shared" si="31"/>
        <v>-1.4707965686274568E-2</v>
      </c>
      <c r="H463" s="21">
        <f t="shared" si="32"/>
        <v>4.1243226085988585E-2</v>
      </c>
      <c r="I463" s="17"/>
      <c r="J463" s="17">
        <v>0.01</v>
      </c>
    </row>
    <row r="464" spans="1:10" x14ac:dyDescent="0.35">
      <c r="A464" s="16">
        <v>41924</v>
      </c>
      <c r="B464" s="17">
        <v>2.72</v>
      </c>
      <c r="C464" s="18">
        <v>1886.76</v>
      </c>
      <c r="D464" s="19">
        <f t="shared" si="29"/>
        <v>0</v>
      </c>
      <c r="E464" s="19">
        <f t="shared" si="29"/>
        <v>-1.0161951178566109E-2</v>
      </c>
      <c r="F464" s="36">
        <f t="shared" si="30"/>
        <v>5.833333333333334E-6</v>
      </c>
      <c r="G464" s="24">
        <f t="shared" si="31"/>
        <v>-5.833333333333334E-6</v>
      </c>
      <c r="H464" s="21">
        <f t="shared" si="32"/>
        <v>-1.0167784511899442E-2</v>
      </c>
      <c r="I464" s="17"/>
      <c r="J464" s="17">
        <v>2.8000000000000001E-2</v>
      </c>
    </row>
    <row r="465" spans="1:10" x14ac:dyDescent="0.35">
      <c r="A465" s="16">
        <v>41917</v>
      </c>
      <c r="B465" s="17">
        <v>2.72</v>
      </c>
      <c r="C465" s="18">
        <v>1906.13</v>
      </c>
      <c r="D465" s="19">
        <f t="shared" si="29"/>
        <v>-0.19999999999999996</v>
      </c>
      <c r="E465" s="19">
        <f t="shared" si="29"/>
        <v>-3.1388790080796758E-2</v>
      </c>
      <c r="F465" s="36">
        <f t="shared" si="30"/>
        <v>2.0833333333333334E-6</v>
      </c>
      <c r="G465" s="24">
        <f t="shared" si="31"/>
        <v>-0.2000020833333333</v>
      </c>
      <c r="H465" s="21">
        <f t="shared" si="32"/>
        <v>-3.1390873414130091E-2</v>
      </c>
      <c r="I465" s="17"/>
      <c r="J465" s="17">
        <v>0.01</v>
      </c>
    </row>
    <row r="466" spans="1:10" x14ac:dyDescent="0.35">
      <c r="A466" s="16">
        <v>41910</v>
      </c>
      <c r="B466" s="17">
        <v>3.4</v>
      </c>
      <c r="C466" s="18">
        <v>1967.9</v>
      </c>
      <c r="D466" s="19">
        <f t="shared" si="29"/>
        <v>-5.555555555555558E-2</v>
      </c>
      <c r="E466" s="19">
        <f t="shared" si="29"/>
        <v>-7.539652520362039E-3</v>
      </c>
      <c r="F466" s="36">
        <f t="shared" si="30"/>
        <v>3.1249999999999997E-6</v>
      </c>
      <c r="G466" s="24">
        <f t="shared" si="31"/>
        <v>-5.555868055555558E-2</v>
      </c>
      <c r="H466" s="21">
        <f t="shared" si="32"/>
        <v>-7.5427775203620387E-3</v>
      </c>
      <c r="I466" s="17"/>
      <c r="J466" s="17">
        <v>1.4999999999999999E-2</v>
      </c>
    </row>
    <row r="467" spans="1:10" x14ac:dyDescent="0.35">
      <c r="A467" s="16">
        <v>41903</v>
      </c>
      <c r="B467" s="17">
        <v>3.6</v>
      </c>
      <c r="C467" s="18">
        <v>1982.85</v>
      </c>
      <c r="D467" s="19">
        <f t="shared" si="29"/>
        <v>-5.5118110236220486E-2</v>
      </c>
      <c r="E467" s="19">
        <f t="shared" si="29"/>
        <v>-1.3703740549144583E-2</v>
      </c>
      <c r="F467" s="36">
        <f t="shared" si="30"/>
        <v>2.708333333333333E-6</v>
      </c>
      <c r="G467" s="24">
        <f t="shared" si="31"/>
        <v>-5.5120818569553816E-2</v>
      </c>
      <c r="H467" s="21">
        <f t="shared" si="32"/>
        <v>-1.3706448882477917E-2</v>
      </c>
      <c r="I467" s="17"/>
      <c r="J467" s="17">
        <v>1.2999999999999999E-2</v>
      </c>
    </row>
    <row r="468" spans="1:10" x14ac:dyDescent="0.35">
      <c r="A468" s="16">
        <v>41896</v>
      </c>
      <c r="B468" s="17">
        <v>3.81</v>
      </c>
      <c r="C468" s="18">
        <v>2010.4</v>
      </c>
      <c r="D468" s="19">
        <f t="shared" si="29"/>
        <v>-3.7878787878787845E-2</v>
      </c>
      <c r="E468" s="19">
        <f t="shared" si="29"/>
        <v>1.252052338406684E-2</v>
      </c>
      <c r="F468" s="36">
        <f t="shared" si="30"/>
        <v>3.7499999999999997E-6</v>
      </c>
      <c r="G468" s="24">
        <f t="shared" si="31"/>
        <v>-3.7882537878787842E-2</v>
      </c>
      <c r="H468" s="21">
        <f t="shared" si="32"/>
        <v>1.2516773384066839E-2</v>
      </c>
      <c r="I468" s="17"/>
      <c r="J468" s="17">
        <v>1.7999999999999999E-2</v>
      </c>
    </row>
    <row r="469" spans="1:10" x14ac:dyDescent="0.35">
      <c r="A469" s="16">
        <v>41889</v>
      </c>
      <c r="B469" s="17">
        <v>3.96</v>
      </c>
      <c r="C469" s="18">
        <v>1985.54</v>
      </c>
      <c r="D469" s="19">
        <f t="shared" si="29"/>
        <v>-4.5783132530120563E-2</v>
      </c>
      <c r="E469" s="19">
        <f t="shared" si="29"/>
        <v>-1.1042431426849575E-2</v>
      </c>
      <c r="F469" s="36">
        <f t="shared" si="30"/>
        <v>3.1249999999999997E-6</v>
      </c>
      <c r="G469" s="24">
        <f t="shared" si="31"/>
        <v>-4.5786257530120562E-2</v>
      </c>
      <c r="H469" s="21">
        <f t="shared" si="32"/>
        <v>-1.1045556426849575E-2</v>
      </c>
      <c r="I469" s="17"/>
      <c r="J469" s="17">
        <v>1.4999999999999999E-2</v>
      </c>
    </row>
    <row r="470" spans="1:10" x14ac:dyDescent="0.35">
      <c r="A470" s="16">
        <v>41882</v>
      </c>
      <c r="B470" s="17">
        <v>4.1500000000000004</v>
      </c>
      <c r="C470" s="18">
        <v>2007.71</v>
      </c>
      <c r="D470" s="19">
        <f t="shared" si="29"/>
        <v>-4.7961630695442237E-3</v>
      </c>
      <c r="E470" s="19">
        <f t="shared" si="29"/>
        <v>2.1663497007542443E-3</v>
      </c>
      <c r="F470" s="36">
        <f t="shared" si="30"/>
        <v>5.833333333333334E-6</v>
      </c>
      <c r="G470" s="24">
        <f t="shared" si="31"/>
        <v>-4.8019964028775571E-3</v>
      </c>
      <c r="H470" s="21">
        <f t="shared" si="32"/>
        <v>2.1605163674209109E-3</v>
      </c>
      <c r="I470" s="17"/>
      <c r="J470" s="17">
        <v>2.8000000000000001E-2</v>
      </c>
    </row>
    <row r="471" spans="1:10" x14ac:dyDescent="0.35">
      <c r="A471" s="16">
        <v>41875</v>
      </c>
      <c r="B471" s="17">
        <v>4.17</v>
      </c>
      <c r="C471" s="18">
        <v>2003.37</v>
      </c>
      <c r="D471" s="19">
        <f t="shared" si="29"/>
        <v>-1.8823529411764683E-2</v>
      </c>
      <c r="E471" s="19">
        <f t="shared" si="29"/>
        <v>7.5286662643330171E-3</v>
      </c>
      <c r="F471" s="36">
        <f t="shared" si="30"/>
        <v>5.2083333333333332E-6</v>
      </c>
      <c r="G471" s="24">
        <f t="shared" si="31"/>
        <v>-1.8828737745098016E-2</v>
      </c>
      <c r="H471" s="21">
        <f t="shared" si="32"/>
        <v>7.5234579309996835E-3</v>
      </c>
      <c r="I471" s="17"/>
      <c r="J471" s="17">
        <v>2.5000000000000001E-2</v>
      </c>
    </row>
    <row r="472" spans="1:10" x14ac:dyDescent="0.35">
      <c r="A472" s="16">
        <v>41868</v>
      </c>
      <c r="B472" s="17">
        <v>4.25</v>
      </c>
      <c r="C472" s="18">
        <v>1988.4</v>
      </c>
      <c r="D472" s="19">
        <f t="shared" si="29"/>
        <v>2.9055690072639306E-2</v>
      </c>
      <c r="E472" s="19">
        <f t="shared" si="29"/>
        <v>1.7053185068488963E-2</v>
      </c>
      <c r="F472" s="36">
        <f t="shared" si="30"/>
        <v>4.7916666666666668E-6</v>
      </c>
      <c r="G472" s="24">
        <f t="shared" si="31"/>
        <v>2.905089840597264E-2</v>
      </c>
      <c r="H472" s="21">
        <f t="shared" si="32"/>
        <v>1.7048393401822296E-2</v>
      </c>
      <c r="I472" s="17"/>
      <c r="J472" s="17">
        <v>2.3E-2</v>
      </c>
    </row>
    <row r="473" spans="1:10" x14ac:dyDescent="0.35">
      <c r="A473" s="16">
        <v>41861</v>
      </c>
      <c r="B473" s="17">
        <v>4.13</v>
      </c>
      <c r="C473" s="18">
        <v>1955.06</v>
      </c>
      <c r="D473" s="19">
        <f t="shared" si="29"/>
        <v>2.4271844660193054E-3</v>
      </c>
      <c r="E473" s="19">
        <f t="shared" si="29"/>
        <v>1.2150611672249401E-2</v>
      </c>
      <c r="F473" s="36">
        <f t="shared" si="30"/>
        <v>5.833333333333334E-6</v>
      </c>
      <c r="G473" s="24">
        <f t="shared" si="31"/>
        <v>2.421351132685972E-3</v>
      </c>
      <c r="H473" s="21">
        <f t="shared" si="32"/>
        <v>1.2144778338916067E-2</v>
      </c>
      <c r="I473" s="17"/>
      <c r="J473" s="17">
        <v>2.8000000000000001E-2</v>
      </c>
    </row>
    <row r="474" spans="1:10" x14ac:dyDescent="0.35">
      <c r="A474" s="16">
        <v>41854</v>
      </c>
      <c r="B474" s="17">
        <v>4.12</v>
      </c>
      <c r="C474" s="18">
        <v>1931.59</v>
      </c>
      <c r="D474" s="19">
        <f t="shared" si="29"/>
        <v>3.7783375314861534E-2</v>
      </c>
      <c r="E474" s="19">
        <f t="shared" si="29"/>
        <v>3.3451938809963E-3</v>
      </c>
      <c r="F474" s="36">
        <f t="shared" si="30"/>
        <v>5.2083333333333332E-6</v>
      </c>
      <c r="G474" s="24">
        <f t="shared" si="31"/>
        <v>3.7778166981528201E-2</v>
      </c>
      <c r="H474" s="21">
        <f t="shared" si="32"/>
        <v>3.3399855476629668E-3</v>
      </c>
      <c r="I474" s="17"/>
      <c r="J474" s="17">
        <v>2.5000000000000001E-2</v>
      </c>
    </row>
    <row r="475" spans="1:10" x14ac:dyDescent="0.35">
      <c r="A475" s="16">
        <v>41847</v>
      </c>
      <c r="B475" s="17">
        <v>3.97</v>
      </c>
      <c r="C475" s="18">
        <v>1925.15</v>
      </c>
      <c r="D475" s="19">
        <f t="shared" si="29"/>
        <v>5.5851063829787329E-2</v>
      </c>
      <c r="E475" s="19">
        <f t="shared" si="29"/>
        <v>-2.688617730016063E-2</v>
      </c>
      <c r="F475" s="36">
        <f t="shared" si="30"/>
        <v>5.2083333333333332E-6</v>
      </c>
      <c r="G475" s="24">
        <f t="shared" si="31"/>
        <v>5.5845855496453996E-2</v>
      </c>
      <c r="H475" s="21">
        <f t="shared" si="32"/>
        <v>-2.6891385633493962E-2</v>
      </c>
      <c r="I475" s="17"/>
      <c r="J475" s="17">
        <v>2.5000000000000001E-2</v>
      </c>
    </row>
    <row r="476" spans="1:10" x14ac:dyDescent="0.35">
      <c r="A476" s="16">
        <v>41840</v>
      </c>
      <c r="B476" s="17">
        <v>3.76</v>
      </c>
      <c r="C476" s="18">
        <v>1978.34</v>
      </c>
      <c r="D476" s="19">
        <f t="shared" si="29"/>
        <v>-1.8276762402088864E-2</v>
      </c>
      <c r="E476" s="19">
        <f t="shared" si="29"/>
        <v>6.0660593867112311E-5</v>
      </c>
      <c r="F476" s="36">
        <f t="shared" si="30"/>
        <v>6.2499999999999995E-6</v>
      </c>
      <c r="G476" s="24">
        <f t="shared" si="31"/>
        <v>-1.8283012402088863E-2</v>
      </c>
      <c r="H476" s="21">
        <f t="shared" si="32"/>
        <v>5.4410593867112308E-5</v>
      </c>
      <c r="I476" s="17"/>
      <c r="J476" s="17">
        <v>0.03</v>
      </c>
    </row>
    <row r="477" spans="1:10" x14ac:dyDescent="0.35">
      <c r="A477" s="16">
        <v>41833</v>
      </c>
      <c r="B477" s="17">
        <v>3.83</v>
      </c>
      <c r="C477" s="18">
        <v>1978.22</v>
      </c>
      <c r="D477" s="19">
        <f t="shared" si="29"/>
        <v>-0.1235697940503433</v>
      </c>
      <c r="E477" s="19">
        <f t="shared" si="29"/>
        <v>5.4127680336659711E-3</v>
      </c>
      <c r="F477" s="36">
        <f t="shared" si="30"/>
        <v>3.1249999999999997E-6</v>
      </c>
      <c r="G477" s="24">
        <f t="shared" si="31"/>
        <v>-0.1235729190503433</v>
      </c>
      <c r="H477" s="21">
        <f t="shared" si="32"/>
        <v>5.4096430336659715E-3</v>
      </c>
      <c r="I477" s="17"/>
      <c r="J477" s="17">
        <v>1.4999999999999999E-2</v>
      </c>
    </row>
    <row r="478" spans="1:10" x14ac:dyDescent="0.35">
      <c r="A478" s="16">
        <v>41826</v>
      </c>
      <c r="B478" s="17">
        <v>4.37</v>
      </c>
      <c r="C478" s="18">
        <v>1967.57</v>
      </c>
      <c r="D478" s="19">
        <f t="shared" si="29"/>
        <v>3.0660377358490587E-2</v>
      </c>
      <c r="E478" s="19">
        <f t="shared" si="29"/>
        <v>-9.0005238133613608E-3</v>
      </c>
      <c r="F478" s="36">
        <f t="shared" si="30"/>
        <v>4.1666666666666669E-6</v>
      </c>
      <c r="G478" s="24">
        <f t="shared" si="31"/>
        <v>3.0656210691823921E-2</v>
      </c>
      <c r="H478" s="21">
        <f t="shared" si="32"/>
        <v>-9.004690480028027E-3</v>
      </c>
      <c r="I478" s="17"/>
      <c r="J478" s="17">
        <v>0.02</v>
      </c>
    </row>
    <row r="479" spans="1:10" x14ac:dyDescent="0.35">
      <c r="A479" s="16">
        <v>41819</v>
      </c>
      <c r="B479" s="17">
        <v>4.24</v>
      </c>
      <c r="C479" s="18">
        <v>1985.44</v>
      </c>
      <c r="D479" s="19">
        <f t="shared" si="29"/>
        <v>3.1630170316301776E-2</v>
      </c>
      <c r="E479" s="19">
        <f t="shared" si="29"/>
        <v>1.2483681462140961E-2</v>
      </c>
      <c r="F479" s="36">
        <f t="shared" si="30"/>
        <v>2.0833333333333334E-6</v>
      </c>
      <c r="G479" s="24">
        <f t="shared" si="31"/>
        <v>3.1628086982968442E-2</v>
      </c>
      <c r="H479" s="21">
        <f t="shared" si="32"/>
        <v>1.2481598128807628E-2</v>
      </c>
      <c r="I479" s="17"/>
      <c r="J479" s="17">
        <v>0.01</v>
      </c>
    </row>
    <row r="480" spans="1:10" x14ac:dyDescent="0.35">
      <c r="A480" s="16">
        <v>41812</v>
      </c>
      <c r="B480" s="17">
        <v>4.1100000000000003</v>
      </c>
      <c r="C480" s="18">
        <v>1960.96</v>
      </c>
      <c r="D480" s="19">
        <f t="shared" si="29"/>
        <v>2.4390243902441266E-3</v>
      </c>
      <c r="E480" s="19">
        <f t="shared" si="29"/>
        <v>-9.7306495081173061E-4</v>
      </c>
      <c r="F480" s="36">
        <f t="shared" si="30"/>
        <v>5.833333333333334E-6</v>
      </c>
      <c r="G480" s="24">
        <f t="shared" si="31"/>
        <v>2.4331910569107933E-3</v>
      </c>
      <c r="H480" s="21">
        <f t="shared" si="32"/>
        <v>-9.78898284145064E-4</v>
      </c>
      <c r="I480" s="17"/>
      <c r="J480" s="17">
        <v>2.8000000000000001E-2</v>
      </c>
    </row>
    <row r="481" spans="1:10" x14ac:dyDescent="0.35">
      <c r="A481" s="16">
        <v>41805</v>
      </c>
      <c r="B481" s="17">
        <v>4.0999999999999996</v>
      </c>
      <c r="C481" s="18">
        <v>1962.87</v>
      </c>
      <c r="D481" s="19">
        <f t="shared" si="29"/>
        <v>-4.2056074766355311E-2</v>
      </c>
      <c r="E481" s="19">
        <f t="shared" si="29"/>
        <v>1.3795347491942778E-2</v>
      </c>
      <c r="F481" s="36">
        <f t="shared" si="30"/>
        <v>3.7499999999999997E-6</v>
      </c>
      <c r="G481" s="24">
        <f t="shared" si="31"/>
        <v>-4.2059824766355308E-2</v>
      </c>
      <c r="H481" s="21">
        <f t="shared" si="32"/>
        <v>1.3791597491942777E-2</v>
      </c>
      <c r="I481" s="17"/>
      <c r="J481" s="17">
        <v>1.7999999999999999E-2</v>
      </c>
    </row>
    <row r="482" spans="1:10" x14ac:dyDescent="0.35">
      <c r="A482" s="16">
        <v>41798</v>
      </c>
      <c r="B482" s="17">
        <v>4.28</v>
      </c>
      <c r="C482" s="18">
        <v>1936.16</v>
      </c>
      <c r="D482" s="19">
        <f t="shared" si="29"/>
        <v>5.4187192118226868E-2</v>
      </c>
      <c r="E482" s="19">
        <f t="shared" si="29"/>
        <v>-6.8122127380170205E-3</v>
      </c>
      <c r="F482" s="36">
        <f t="shared" si="30"/>
        <v>7.2916666666666674E-6</v>
      </c>
      <c r="G482" s="24">
        <f t="shared" si="31"/>
        <v>5.4179900451560202E-2</v>
      </c>
      <c r="H482" s="21">
        <f t="shared" si="32"/>
        <v>-6.8195044046836873E-3</v>
      </c>
      <c r="I482" s="17"/>
      <c r="J482" s="17">
        <v>3.5000000000000003E-2</v>
      </c>
    </row>
    <row r="483" spans="1:10" x14ac:dyDescent="0.35">
      <c r="A483" s="16">
        <v>41791</v>
      </c>
      <c r="B483" s="17">
        <v>4.0599999999999996</v>
      </c>
      <c r="C483" s="18">
        <v>1949.44</v>
      </c>
      <c r="D483" s="19">
        <f t="shared" si="29"/>
        <v>1.4999999999999902E-2</v>
      </c>
      <c r="E483" s="19">
        <f t="shared" si="29"/>
        <v>1.3448951688787014E-2</v>
      </c>
      <c r="F483" s="36">
        <f t="shared" si="30"/>
        <v>6.8750000000000002E-6</v>
      </c>
      <c r="G483" s="24">
        <f t="shared" si="31"/>
        <v>1.4993124999999902E-2</v>
      </c>
      <c r="H483" s="21">
        <f t="shared" si="32"/>
        <v>1.3442076688787014E-2</v>
      </c>
      <c r="I483" s="17"/>
      <c r="J483" s="17">
        <v>3.3000000000000002E-2</v>
      </c>
    </row>
    <row r="484" spans="1:10" x14ac:dyDescent="0.35">
      <c r="A484" s="16">
        <v>41784</v>
      </c>
      <c r="B484" s="17">
        <v>4</v>
      </c>
      <c r="C484" s="18">
        <v>1923.57</v>
      </c>
      <c r="D484" s="19">
        <f t="shared" si="29"/>
        <v>-4.9751243781093191E-3</v>
      </c>
      <c r="E484" s="19">
        <f t="shared" si="29"/>
        <v>1.2122934128900864E-2</v>
      </c>
      <c r="F484" s="36">
        <f t="shared" si="30"/>
        <v>7.2916666666666674E-6</v>
      </c>
      <c r="G484" s="24">
        <f t="shared" si="31"/>
        <v>-4.9824160447759858E-3</v>
      </c>
      <c r="H484" s="21">
        <f t="shared" si="32"/>
        <v>1.2115642462234198E-2</v>
      </c>
      <c r="I484" s="17"/>
      <c r="J484" s="17">
        <v>3.5000000000000003E-2</v>
      </c>
    </row>
    <row r="485" spans="1:10" x14ac:dyDescent="0.35">
      <c r="A485" s="16">
        <v>41777</v>
      </c>
      <c r="B485" s="17">
        <v>4.0199999999999996</v>
      </c>
      <c r="C485" s="18">
        <v>1900.53</v>
      </c>
      <c r="D485" s="19">
        <f t="shared" si="29"/>
        <v>0</v>
      </c>
      <c r="E485" s="19">
        <f t="shared" si="29"/>
        <v>1.2072252457584698E-2</v>
      </c>
      <c r="F485" s="36">
        <f t="shared" si="30"/>
        <v>6.8750000000000002E-6</v>
      </c>
      <c r="G485" s="24">
        <f t="shared" si="31"/>
        <v>-6.8750000000000002E-6</v>
      </c>
      <c r="H485" s="21">
        <f t="shared" si="32"/>
        <v>1.2065377457584698E-2</v>
      </c>
      <c r="I485" s="17"/>
      <c r="J485" s="17">
        <v>3.3000000000000002E-2</v>
      </c>
    </row>
    <row r="486" spans="1:10" x14ac:dyDescent="0.35">
      <c r="A486" s="16">
        <v>41770</v>
      </c>
      <c r="B486" s="17">
        <v>4.0199999999999996</v>
      </c>
      <c r="C486" s="18">
        <v>1877.86</v>
      </c>
      <c r="D486" s="19">
        <f t="shared" si="29"/>
        <v>3.8759689922480467E-2</v>
      </c>
      <c r="E486" s="19">
        <f t="shared" si="29"/>
        <v>-3.3005408628261623E-4</v>
      </c>
      <c r="F486" s="36">
        <f t="shared" si="30"/>
        <v>4.1666666666666669E-6</v>
      </c>
      <c r="G486" s="24">
        <f t="shared" si="31"/>
        <v>3.8755523255813801E-2</v>
      </c>
      <c r="H486" s="21">
        <f t="shared" si="32"/>
        <v>-3.3422075294928287E-4</v>
      </c>
      <c r="I486" s="17"/>
      <c r="J486" s="17">
        <v>0.02</v>
      </c>
    </row>
    <row r="487" spans="1:10" x14ac:dyDescent="0.35">
      <c r="A487" s="16">
        <v>41763</v>
      </c>
      <c r="B487" s="17">
        <v>3.87</v>
      </c>
      <c r="C487" s="18">
        <v>1878.48</v>
      </c>
      <c r="D487" s="19">
        <f t="shared" si="29"/>
        <v>-6.067961165048541E-2</v>
      </c>
      <c r="E487" s="19">
        <f t="shared" si="29"/>
        <v>-1.4140361695568204E-3</v>
      </c>
      <c r="F487" s="36">
        <f t="shared" si="30"/>
        <v>5.833333333333334E-6</v>
      </c>
      <c r="G487" s="24">
        <f t="shared" si="31"/>
        <v>-6.068544498381874E-2</v>
      </c>
      <c r="H487" s="21">
        <f t="shared" si="32"/>
        <v>-1.4198695028901538E-3</v>
      </c>
      <c r="I487" s="17"/>
      <c r="J487" s="17">
        <v>2.8000000000000001E-2</v>
      </c>
    </row>
    <row r="488" spans="1:10" x14ac:dyDescent="0.35">
      <c r="A488" s="16">
        <v>41756</v>
      </c>
      <c r="B488" s="17">
        <v>4.12</v>
      </c>
      <c r="C488" s="18">
        <v>1881.14</v>
      </c>
      <c r="D488" s="19">
        <f t="shared" si="29"/>
        <v>1.7283950617283939E-2</v>
      </c>
      <c r="E488" s="19">
        <f t="shared" si="29"/>
        <v>9.5202318342815229E-3</v>
      </c>
      <c r="F488" s="36">
        <f t="shared" si="30"/>
        <v>4.7916666666666668E-6</v>
      </c>
      <c r="G488" s="24">
        <f t="shared" si="31"/>
        <v>1.7279158950617272E-2</v>
      </c>
      <c r="H488" s="21">
        <f t="shared" si="32"/>
        <v>9.515440167614856E-3</v>
      </c>
      <c r="I488" s="17"/>
      <c r="J488" s="17">
        <v>2.3E-2</v>
      </c>
    </row>
    <row r="489" spans="1:10" x14ac:dyDescent="0.35">
      <c r="A489" s="16">
        <v>41749</v>
      </c>
      <c r="B489" s="17">
        <v>4.05</v>
      </c>
      <c r="C489" s="18">
        <v>1863.4</v>
      </c>
      <c r="D489" s="19">
        <f t="shared" si="29"/>
        <v>9.7560975609755962E-2</v>
      </c>
      <c r="E489" s="19">
        <f t="shared" si="29"/>
        <v>-7.7754242968597342E-4</v>
      </c>
      <c r="F489" s="36">
        <f t="shared" si="30"/>
        <v>3.1249999999999997E-6</v>
      </c>
      <c r="G489" s="24">
        <f t="shared" si="31"/>
        <v>9.7557850609755956E-2</v>
      </c>
      <c r="H489" s="21">
        <f t="shared" si="32"/>
        <v>-7.8066742968597341E-4</v>
      </c>
      <c r="I489" s="17"/>
      <c r="J489" s="17">
        <v>1.4999999999999999E-2</v>
      </c>
    </row>
    <row r="490" spans="1:10" x14ac:dyDescent="0.35">
      <c r="A490" s="16">
        <v>41742</v>
      </c>
      <c r="B490" s="17">
        <v>3.69</v>
      </c>
      <c r="C490" s="18">
        <v>1864.85</v>
      </c>
      <c r="D490" s="19">
        <f t="shared" si="29"/>
        <v>1.0958904109588996E-2</v>
      </c>
      <c r="E490" s="19">
        <f t="shared" si="29"/>
        <v>2.7075106433366747E-2</v>
      </c>
      <c r="F490" s="36">
        <f t="shared" si="30"/>
        <v>6.2499999999999995E-6</v>
      </c>
      <c r="G490" s="24">
        <f t="shared" si="31"/>
        <v>1.0952654109588997E-2</v>
      </c>
      <c r="H490" s="21">
        <f t="shared" si="32"/>
        <v>2.7068856433366748E-2</v>
      </c>
      <c r="I490" s="17"/>
      <c r="J490" s="17">
        <v>0.03</v>
      </c>
    </row>
    <row r="491" spans="1:10" x14ac:dyDescent="0.35">
      <c r="A491" s="16">
        <v>41735</v>
      </c>
      <c r="B491" s="17">
        <v>3.65</v>
      </c>
      <c r="C491" s="18">
        <v>1815.69</v>
      </c>
      <c r="D491" s="19">
        <f t="shared" si="29"/>
        <v>-8.9775561097256817E-2</v>
      </c>
      <c r="E491" s="19">
        <f t="shared" si="29"/>
        <v>-2.6486657480335962E-2</v>
      </c>
      <c r="F491" s="36">
        <f t="shared" si="30"/>
        <v>7.9166666666666665E-6</v>
      </c>
      <c r="G491" s="24">
        <f t="shared" si="31"/>
        <v>-8.978347776392348E-2</v>
      </c>
      <c r="H491" s="21">
        <f t="shared" si="32"/>
        <v>-2.6494574147002629E-2</v>
      </c>
      <c r="I491" s="17"/>
      <c r="J491" s="17">
        <v>3.7999999999999999E-2</v>
      </c>
    </row>
    <row r="492" spans="1:10" x14ac:dyDescent="0.35">
      <c r="A492" s="16">
        <v>41728</v>
      </c>
      <c r="B492" s="17">
        <v>4.01</v>
      </c>
      <c r="C492" s="18">
        <v>1865.09</v>
      </c>
      <c r="D492" s="19">
        <f t="shared" si="29"/>
        <v>3.3505154639175139E-2</v>
      </c>
      <c r="E492" s="19">
        <f t="shared" si="29"/>
        <v>4.0212745340812983E-3</v>
      </c>
      <c r="F492" s="36">
        <f t="shared" si="30"/>
        <v>5.2083333333333332E-6</v>
      </c>
      <c r="G492" s="24">
        <f t="shared" si="31"/>
        <v>3.3499946305841806E-2</v>
      </c>
      <c r="H492" s="21">
        <f t="shared" si="32"/>
        <v>4.0160662007479647E-3</v>
      </c>
      <c r="I492" s="17"/>
      <c r="J492" s="17">
        <v>2.5000000000000001E-2</v>
      </c>
    </row>
    <row r="493" spans="1:10" x14ac:dyDescent="0.35">
      <c r="A493" s="16">
        <v>41721</v>
      </c>
      <c r="B493" s="17">
        <v>3.88</v>
      </c>
      <c r="C493" s="18">
        <v>1857.62</v>
      </c>
      <c r="D493" s="19">
        <f t="shared" si="29"/>
        <v>-3.9603960396039639E-2</v>
      </c>
      <c r="E493" s="19">
        <f t="shared" si="29"/>
        <v>-4.7682317896406978E-3</v>
      </c>
      <c r="F493" s="36">
        <f t="shared" si="30"/>
        <v>8.5416666666666665E-6</v>
      </c>
      <c r="G493" s="24">
        <f t="shared" si="31"/>
        <v>-3.9612502062706306E-2</v>
      </c>
      <c r="H493" s="21">
        <f t="shared" si="32"/>
        <v>-4.7767734563073641E-3</v>
      </c>
      <c r="I493" s="17"/>
      <c r="J493" s="17">
        <v>4.1000000000000002E-2</v>
      </c>
    </row>
    <row r="494" spans="1:10" x14ac:dyDescent="0.35">
      <c r="A494" s="16">
        <v>41714</v>
      </c>
      <c r="B494" s="17">
        <v>4.04</v>
      </c>
      <c r="C494" s="18">
        <v>1866.52</v>
      </c>
      <c r="D494" s="19">
        <f t="shared" si="29"/>
        <v>4.9350649350649256E-2</v>
      </c>
      <c r="E494" s="19">
        <f t="shared" si="29"/>
        <v>1.3790443912162553E-2</v>
      </c>
      <c r="F494" s="36">
        <f t="shared" si="30"/>
        <v>1.1041666666666666E-5</v>
      </c>
      <c r="G494" s="24">
        <f t="shared" si="31"/>
        <v>4.9339607683982586E-2</v>
      </c>
      <c r="H494" s="21">
        <f t="shared" si="32"/>
        <v>1.3779402245495887E-2</v>
      </c>
      <c r="I494" s="17"/>
      <c r="J494" s="17">
        <v>5.2999999999999999E-2</v>
      </c>
    </row>
    <row r="495" spans="1:10" x14ac:dyDescent="0.35">
      <c r="A495" s="16">
        <v>41707</v>
      </c>
      <c r="B495" s="17">
        <v>3.85</v>
      </c>
      <c r="C495" s="18">
        <v>1841.13</v>
      </c>
      <c r="D495" s="19">
        <f t="shared" si="29"/>
        <v>-2.5316455696202556E-2</v>
      </c>
      <c r="E495" s="19">
        <f t="shared" si="29"/>
        <v>-1.9653468509722827E-2</v>
      </c>
      <c r="F495" s="36">
        <f t="shared" si="30"/>
        <v>1.1041666666666666E-5</v>
      </c>
      <c r="G495" s="24">
        <f t="shared" si="31"/>
        <v>-2.5327497362869222E-2</v>
      </c>
      <c r="H495" s="21">
        <f t="shared" si="32"/>
        <v>-1.9664510176389493E-2</v>
      </c>
      <c r="I495" s="17"/>
      <c r="J495" s="17">
        <v>5.2999999999999999E-2</v>
      </c>
    </row>
    <row r="496" spans="1:10" x14ac:dyDescent="0.35">
      <c r="A496" s="16">
        <v>41700</v>
      </c>
      <c r="B496" s="17">
        <v>3.95</v>
      </c>
      <c r="C496" s="18">
        <v>1878.04</v>
      </c>
      <c r="D496" s="19">
        <f t="shared" si="29"/>
        <v>6.4690026954177915E-2</v>
      </c>
      <c r="E496" s="19">
        <f t="shared" si="29"/>
        <v>9.997579929549083E-3</v>
      </c>
      <c r="F496" s="36">
        <f t="shared" si="30"/>
        <v>1.1041666666666666E-5</v>
      </c>
      <c r="G496" s="24">
        <f t="shared" si="31"/>
        <v>6.4678985287511245E-2</v>
      </c>
      <c r="H496" s="21">
        <f t="shared" si="32"/>
        <v>9.9865382628824169E-3</v>
      </c>
      <c r="I496" s="17"/>
      <c r="J496" s="17">
        <v>5.2999999999999999E-2</v>
      </c>
    </row>
    <row r="497" spans="1:10" x14ac:dyDescent="0.35">
      <c r="A497" s="16">
        <v>41693</v>
      </c>
      <c r="B497" s="17">
        <v>3.71</v>
      </c>
      <c r="C497" s="18">
        <v>1859.45</v>
      </c>
      <c r="D497" s="19">
        <f t="shared" si="29"/>
        <v>5.4200542005420349E-3</v>
      </c>
      <c r="E497" s="19">
        <f t="shared" si="29"/>
        <v>1.2634445200816913E-2</v>
      </c>
      <c r="F497" s="36">
        <f t="shared" si="30"/>
        <v>1.0624999999999999E-5</v>
      </c>
      <c r="G497" s="24">
        <f t="shared" si="31"/>
        <v>5.4094292005420347E-3</v>
      </c>
      <c r="H497" s="21">
        <f t="shared" si="32"/>
        <v>1.2623820200816913E-2</v>
      </c>
      <c r="I497" s="17"/>
      <c r="J497" s="17">
        <v>5.0999999999999997E-2</v>
      </c>
    </row>
    <row r="498" spans="1:10" x14ac:dyDescent="0.35">
      <c r="A498" s="16">
        <v>41686</v>
      </c>
      <c r="B498" s="17">
        <v>3.69</v>
      </c>
      <c r="C498" s="18">
        <v>1836.25</v>
      </c>
      <c r="D498" s="19">
        <f t="shared" si="29"/>
        <v>0</v>
      </c>
      <c r="E498" s="19">
        <f t="shared" si="29"/>
        <v>-1.2944420574014792E-3</v>
      </c>
      <c r="F498" s="36">
        <f t="shared" si="30"/>
        <v>8.5416666666666665E-6</v>
      </c>
      <c r="G498" s="24">
        <f t="shared" si="31"/>
        <v>-8.5416666666666665E-6</v>
      </c>
      <c r="H498" s="21">
        <f t="shared" si="32"/>
        <v>-1.3029837240681459E-3</v>
      </c>
      <c r="I498" s="17"/>
      <c r="J498" s="17">
        <v>4.1000000000000002E-2</v>
      </c>
    </row>
    <row r="499" spans="1:10" x14ac:dyDescent="0.35">
      <c r="A499" s="16">
        <v>41679</v>
      </c>
      <c r="B499" s="17">
        <v>3.69</v>
      </c>
      <c r="C499" s="18">
        <v>1838.63</v>
      </c>
      <c r="D499" s="19">
        <f t="shared" si="29"/>
        <v>6.3400576368876083E-2</v>
      </c>
      <c r="E499" s="19">
        <f t="shared" si="29"/>
        <v>2.3155001057306057E-2</v>
      </c>
      <c r="F499" s="36">
        <f t="shared" si="30"/>
        <v>4.1666666666666669E-6</v>
      </c>
      <c r="G499" s="24">
        <f t="shared" si="31"/>
        <v>6.3396409702209416E-2</v>
      </c>
      <c r="H499" s="21">
        <f t="shared" si="32"/>
        <v>2.3150834390639391E-2</v>
      </c>
      <c r="I499" s="17"/>
      <c r="J499" s="17">
        <v>0.02</v>
      </c>
    </row>
    <row r="500" spans="1:10" x14ac:dyDescent="0.35">
      <c r="A500" s="16">
        <v>41672</v>
      </c>
      <c r="B500" s="17">
        <v>3.47</v>
      </c>
      <c r="C500" s="18">
        <v>1797.02</v>
      </c>
      <c r="D500" s="19">
        <f t="shared" si="29"/>
        <v>1.1661807580174877E-2</v>
      </c>
      <c r="E500" s="19">
        <f t="shared" si="29"/>
        <v>8.0949629471724904E-3</v>
      </c>
      <c r="F500" s="36">
        <f t="shared" si="30"/>
        <v>1.7916666666666667E-5</v>
      </c>
      <c r="G500" s="24">
        <f t="shared" si="31"/>
        <v>1.1643890913508211E-2</v>
      </c>
      <c r="H500" s="21">
        <f t="shared" si="32"/>
        <v>8.0770462805058243E-3</v>
      </c>
      <c r="I500" s="17"/>
      <c r="J500" s="17">
        <v>8.5999999999999993E-2</v>
      </c>
    </row>
    <row r="501" spans="1:10" x14ac:dyDescent="0.35">
      <c r="A501" s="16">
        <v>41665</v>
      </c>
      <c r="B501" s="17">
        <v>3.43</v>
      </c>
      <c r="C501" s="18">
        <v>1782.59</v>
      </c>
      <c r="D501" s="19">
        <f t="shared" si="29"/>
        <v>-1.1527377521613813E-2</v>
      </c>
      <c r="E501" s="19">
        <f t="shared" si="29"/>
        <v>-4.3009791709722744E-3</v>
      </c>
      <c r="F501" s="36">
        <f t="shared" si="30"/>
        <v>4.1666666666666669E-6</v>
      </c>
      <c r="G501" s="24">
        <f t="shared" si="31"/>
        <v>-1.1531544188280479E-2</v>
      </c>
      <c r="H501" s="21">
        <f t="shared" si="32"/>
        <v>-4.3051458376389415E-3</v>
      </c>
      <c r="I501" s="17"/>
      <c r="J501" s="17">
        <v>0.02</v>
      </c>
    </row>
    <row r="502" spans="1:10" x14ac:dyDescent="0.35">
      <c r="A502" s="16">
        <v>41658</v>
      </c>
      <c r="B502" s="17">
        <v>3.47</v>
      </c>
      <c r="C502" s="18">
        <v>1790.29</v>
      </c>
      <c r="D502" s="19">
        <f t="shared" si="29"/>
        <v>-0.16985645933014348</v>
      </c>
      <c r="E502" s="19">
        <f t="shared" si="29"/>
        <v>-2.6328384184478248E-2</v>
      </c>
      <c r="F502" s="36">
        <f t="shared" si="30"/>
        <v>9.5833333333333336E-6</v>
      </c>
      <c r="G502" s="24">
        <f t="shared" si="31"/>
        <v>-0.16986604266347682</v>
      </c>
      <c r="H502" s="21">
        <f t="shared" si="32"/>
        <v>-2.6337967517811582E-2</v>
      </c>
      <c r="I502" s="17"/>
      <c r="J502" s="17">
        <v>4.5999999999999999E-2</v>
      </c>
    </row>
    <row r="503" spans="1:10" x14ac:dyDescent="0.35">
      <c r="A503" s="16">
        <v>41651</v>
      </c>
      <c r="B503" s="17">
        <v>4.18</v>
      </c>
      <c r="C503" s="18">
        <v>1838.7</v>
      </c>
      <c r="D503" s="19">
        <f t="shared" si="29"/>
        <v>2.3980815347721673E-3</v>
      </c>
      <c r="E503" s="19">
        <f t="shared" si="29"/>
        <v>-1.9919994355096504E-3</v>
      </c>
      <c r="F503" s="36">
        <f t="shared" si="30"/>
        <v>7.2916666666666674E-6</v>
      </c>
      <c r="G503" s="24">
        <f t="shared" si="31"/>
        <v>2.3907898681055006E-3</v>
      </c>
      <c r="H503" s="21">
        <f t="shared" si="32"/>
        <v>-1.9992911021763171E-3</v>
      </c>
      <c r="I503" s="17"/>
      <c r="J503" s="17">
        <v>3.5000000000000003E-2</v>
      </c>
    </row>
    <row r="504" spans="1:10" x14ac:dyDescent="0.35">
      <c r="A504" s="16">
        <v>41644</v>
      </c>
      <c r="B504" s="17">
        <v>4.17</v>
      </c>
      <c r="C504" s="18">
        <v>1842.37</v>
      </c>
      <c r="D504" s="19">
        <f t="shared" si="29"/>
        <v>4.2499999999999982E-2</v>
      </c>
      <c r="E504" s="19">
        <f t="shared" si="29"/>
        <v>6.0064323430000233E-3</v>
      </c>
      <c r="F504" s="36">
        <f t="shared" si="30"/>
        <v>8.5416666666666665E-6</v>
      </c>
      <c r="G504" s="24">
        <f t="shared" si="31"/>
        <v>4.2491458333333315E-2</v>
      </c>
      <c r="H504" s="21">
        <f t="shared" si="32"/>
        <v>5.997890676333357E-3</v>
      </c>
      <c r="I504" s="17"/>
      <c r="J504" s="17">
        <v>4.1000000000000002E-2</v>
      </c>
    </row>
    <row r="505" spans="1:10" x14ac:dyDescent="0.35">
      <c r="A505" s="16">
        <v>41637</v>
      </c>
      <c r="B505" s="17">
        <v>4</v>
      </c>
      <c r="C505" s="18">
        <v>1831.37</v>
      </c>
      <c r="D505" s="19">
        <f t="shared" si="29"/>
        <v>5.8201058201058364E-2</v>
      </c>
      <c r="E505" s="19">
        <f t="shared" si="29"/>
        <v>-5.446942543716804E-3</v>
      </c>
      <c r="F505" s="36">
        <f t="shared" si="30"/>
        <v>1.4375000000000002E-5</v>
      </c>
      <c r="G505" s="24">
        <f t="shared" si="31"/>
        <v>5.8186683201058367E-2</v>
      </c>
      <c r="H505" s="21">
        <f t="shared" si="32"/>
        <v>-5.4613175437168036E-3</v>
      </c>
      <c r="I505" s="17"/>
      <c r="J505" s="17">
        <v>6.9000000000000006E-2</v>
      </c>
    </row>
    <row r="506" spans="1:10" x14ac:dyDescent="0.35">
      <c r="A506" s="16">
        <v>41630</v>
      </c>
      <c r="B506" s="17">
        <v>3.78</v>
      </c>
      <c r="C506" s="18">
        <v>1841.4</v>
      </c>
      <c r="D506" s="19">
        <f t="shared" si="29"/>
        <v>2.4390243902439046E-2</v>
      </c>
      <c r="E506" s="19">
        <f t="shared" si="29"/>
        <v>1.2693035329315094E-2</v>
      </c>
      <c r="F506" s="36">
        <f t="shared" si="30"/>
        <v>1.375E-5</v>
      </c>
      <c r="G506" s="24">
        <f t="shared" si="31"/>
        <v>2.4376493902439046E-2</v>
      </c>
      <c r="H506" s="21">
        <f t="shared" si="32"/>
        <v>1.2679285329315094E-2</v>
      </c>
      <c r="I506" s="17"/>
      <c r="J506" s="17">
        <v>6.6000000000000003E-2</v>
      </c>
    </row>
    <row r="507" spans="1:10" x14ac:dyDescent="0.35">
      <c r="A507" s="16">
        <v>41623</v>
      </c>
      <c r="B507" s="17">
        <v>3.69</v>
      </c>
      <c r="C507" s="18">
        <v>1818.32</v>
      </c>
      <c r="D507" s="19">
        <f t="shared" si="29"/>
        <v>0</v>
      </c>
      <c r="E507" s="19">
        <f t="shared" si="29"/>
        <v>2.4220985512471094E-2</v>
      </c>
      <c r="F507" s="36">
        <f t="shared" si="30"/>
        <v>1.375E-5</v>
      </c>
      <c r="G507" s="24">
        <f t="shared" si="31"/>
        <v>-1.375E-5</v>
      </c>
      <c r="H507" s="21">
        <f t="shared" si="32"/>
        <v>2.4207235512471094E-2</v>
      </c>
      <c r="I507" s="17"/>
      <c r="J507" s="17">
        <v>6.6000000000000003E-2</v>
      </c>
    </row>
    <row r="508" spans="1:10" x14ac:dyDescent="0.35">
      <c r="A508" s="16">
        <v>41616</v>
      </c>
      <c r="B508" s="17">
        <v>3.69</v>
      </c>
      <c r="C508" s="18">
        <v>1775.32</v>
      </c>
      <c r="D508" s="19">
        <f t="shared" si="29"/>
        <v>8.1967213114753079E-3</v>
      </c>
      <c r="E508" s="19">
        <f t="shared" si="29"/>
        <v>-1.6492252463866097E-2</v>
      </c>
      <c r="F508" s="36">
        <f t="shared" si="30"/>
        <v>1.375E-5</v>
      </c>
      <c r="G508" s="24">
        <f t="shared" si="31"/>
        <v>8.182971311475308E-3</v>
      </c>
      <c r="H508" s="21">
        <f t="shared" si="32"/>
        <v>-1.6506002463866097E-2</v>
      </c>
      <c r="I508" s="17"/>
      <c r="J508" s="17">
        <v>6.6000000000000003E-2</v>
      </c>
    </row>
    <row r="509" spans="1:10" x14ac:dyDescent="0.35">
      <c r="A509" s="16">
        <v>41609</v>
      </c>
      <c r="B509" s="17">
        <v>3.66</v>
      </c>
      <c r="C509" s="18">
        <v>1805.09</v>
      </c>
      <c r="D509" s="19">
        <f t="shared" si="29"/>
        <v>5.494505494505475E-3</v>
      </c>
      <c r="E509" s="19">
        <f t="shared" si="29"/>
        <v>-3.9871304290040044E-4</v>
      </c>
      <c r="F509" s="36">
        <f t="shared" si="30"/>
        <v>1.2708333333333333E-5</v>
      </c>
      <c r="G509" s="24">
        <f t="shared" si="31"/>
        <v>5.4817971611721417E-3</v>
      </c>
      <c r="H509" s="21">
        <f t="shared" si="32"/>
        <v>-4.1142137623373376E-4</v>
      </c>
      <c r="I509" s="17"/>
      <c r="J509" s="17">
        <v>6.0999999999999999E-2</v>
      </c>
    </row>
    <row r="510" spans="1:10" x14ac:dyDescent="0.35">
      <c r="A510" s="16">
        <v>41602</v>
      </c>
      <c r="B510" s="17">
        <v>3.64</v>
      </c>
      <c r="C510" s="18">
        <v>1805.81</v>
      </c>
      <c r="D510" s="19">
        <f t="shared" si="29"/>
        <v>8.9820359281437279E-2</v>
      </c>
      <c r="E510" s="19">
        <f t="shared" si="29"/>
        <v>5.8179480928211014E-4</v>
      </c>
      <c r="F510" s="36">
        <f t="shared" si="30"/>
        <v>1.2708333333333333E-5</v>
      </c>
      <c r="G510" s="24">
        <f t="shared" si="31"/>
        <v>8.9807650948103945E-2</v>
      </c>
      <c r="H510" s="21">
        <f t="shared" si="32"/>
        <v>5.6908647594877682E-4</v>
      </c>
      <c r="I510" s="17"/>
      <c r="J510" s="17">
        <v>6.0999999999999999E-2</v>
      </c>
    </row>
    <row r="511" spans="1:10" x14ac:dyDescent="0.35">
      <c r="A511" s="16">
        <v>41595</v>
      </c>
      <c r="B511" s="17">
        <v>3.34</v>
      </c>
      <c r="C511" s="18">
        <v>1804.76</v>
      </c>
      <c r="D511" s="19">
        <f t="shared" si="29"/>
        <v>-4.5714285714285707E-2</v>
      </c>
      <c r="E511" s="19">
        <f t="shared" si="29"/>
        <v>3.6592554694190316E-3</v>
      </c>
      <c r="F511" s="36">
        <f t="shared" si="30"/>
        <v>1.5833333333333333E-5</v>
      </c>
      <c r="G511" s="24">
        <f t="shared" si="31"/>
        <v>-4.573011904761904E-2</v>
      </c>
      <c r="H511" s="21">
        <f t="shared" si="32"/>
        <v>3.6434221360856982E-3</v>
      </c>
      <c r="I511" s="17"/>
      <c r="J511" s="17">
        <v>7.5999999999999998E-2</v>
      </c>
    </row>
    <row r="512" spans="1:10" x14ac:dyDescent="0.35">
      <c r="A512" s="16">
        <v>41588</v>
      </c>
      <c r="B512" s="17">
        <v>3.5</v>
      </c>
      <c r="C512" s="18">
        <v>1798.18</v>
      </c>
      <c r="D512" s="19">
        <f t="shared" si="29"/>
        <v>7.0336391437308965E-2</v>
      </c>
      <c r="E512" s="19">
        <f t="shared" si="29"/>
        <v>1.5570904942364683E-2</v>
      </c>
      <c r="F512" s="36">
        <f t="shared" si="30"/>
        <v>1.6458333333333335E-5</v>
      </c>
      <c r="G512" s="24">
        <f t="shared" si="31"/>
        <v>7.0319933103975635E-2</v>
      </c>
      <c r="H512" s="21">
        <f t="shared" si="32"/>
        <v>1.5554446609031349E-2</v>
      </c>
      <c r="I512" s="17"/>
      <c r="J512" s="17">
        <v>7.9000000000000001E-2</v>
      </c>
    </row>
    <row r="513" spans="1:10" x14ac:dyDescent="0.35">
      <c r="A513" s="16">
        <v>41581</v>
      </c>
      <c r="B513" s="17">
        <v>3.27</v>
      </c>
      <c r="C513" s="18">
        <v>1770.61</v>
      </c>
      <c r="D513" s="19">
        <f t="shared" si="29"/>
        <v>-1.2084592145015116E-2</v>
      </c>
      <c r="E513" s="19">
        <f t="shared" si="29"/>
        <v>5.0918462341906778E-3</v>
      </c>
      <c r="F513" s="36">
        <f t="shared" si="30"/>
        <v>1.2708333333333333E-5</v>
      </c>
      <c r="G513" s="24">
        <f t="shared" si="31"/>
        <v>-1.2097300478348449E-2</v>
      </c>
      <c r="H513" s="21">
        <f t="shared" si="32"/>
        <v>5.0791379008573445E-3</v>
      </c>
      <c r="I513" s="17"/>
      <c r="J513" s="17">
        <v>6.0999999999999999E-2</v>
      </c>
    </row>
    <row r="514" spans="1:10" x14ac:dyDescent="0.35">
      <c r="A514" s="16">
        <v>41574</v>
      </c>
      <c r="B514" s="17">
        <v>3.31</v>
      </c>
      <c r="C514" s="18">
        <v>1761.64</v>
      </c>
      <c r="D514" s="19">
        <f t="shared" si="29"/>
        <v>-8.9820359281436168E-3</v>
      </c>
      <c r="E514" s="19">
        <f t="shared" si="29"/>
        <v>1.0626388675794018E-3</v>
      </c>
      <c r="F514" s="36">
        <f t="shared" si="30"/>
        <v>8.5416666666666665E-6</v>
      </c>
      <c r="G514" s="24">
        <f t="shared" si="31"/>
        <v>-8.990577594810284E-3</v>
      </c>
      <c r="H514" s="21">
        <f t="shared" si="32"/>
        <v>1.0540972009127352E-3</v>
      </c>
      <c r="I514" s="17"/>
      <c r="J514" s="17">
        <v>4.1000000000000002E-2</v>
      </c>
    </row>
    <row r="515" spans="1:10" x14ac:dyDescent="0.35">
      <c r="A515" s="16">
        <v>41567</v>
      </c>
      <c r="B515" s="17">
        <v>3.34</v>
      </c>
      <c r="C515" s="18">
        <v>1759.77</v>
      </c>
      <c r="D515" s="19">
        <f t="shared" ref="D515:E522" si="33">B515/B516-1</f>
        <v>-5.3824362606232246E-2</v>
      </c>
      <c r="E515" s="19">
        <f t="shared" si="33"/>
        <v>8.7532244196044662E-3</v>
      </c>
      <c r="F515" s="36">
        <f t="shared" ref="F515:F522" si="34">J515/100/12/4</f>
        <v>7.2916666666666674E-6</v>
      </c>
      <c r="G515" s="24">
        <f t="shared" ref="G515:G522" si="35">D515-F515</f>
        <v>-5.3831654272898911E-2</v>
      </c>
      <c r="H515" s="21">
        <f t="shared" ref="H515:H522" si="36">E515-F515</f>
        <v>8.7459327529378003E-3</v>
      </c>
      <c r="I515" s="17"/>
      <c r="J515" s="17">
        <v>3.5000000000000003E-2</v>
      </c>
    </row>
    <row r="516" spans="1:10" x14ac:dyDescent="0.35">
      <c r="A516" s="16">
        <v>41560</v>
      </c>
      <c r="B516" s="17">
        <v>3.53</v>
      </c>
      <c r="C516" s="18">
        <v>1744.5</v>
      </c>
      <c r="D516" s="19">
        <f t="shared" si="33"/>
        <v>-7.8328981723237656E-2</v>
      </c>
      <c r="E516" s="19">
        <f t="shared" si="33"/>
        <v>2.4248473461718989E-2</v>
      </c>
      <c r="F516" s="36">
        <f t="shared" si="34"/>
        <v>6.2499999999999995E-6</v>
      </c>
      <c r="G516" s="24">
        <f t="shared" si="35"/>
        <v>-7.8335231723237655E-2</v>
      </c>
      <c r="H516" s="21">
        <f t="shared" si="36"/>
        <v>2.424222346171899E-2</v>
      </c>
      <c r="I516" s="17"/>
      <c r="J516" s="17">
        <v>0.03</v>
      </c>
    </row>
    <row r="517" spans="1:10" x14ac:dyDescent="0.35">
      <c r="A517" s="16">
        <v>41553</v>
      </c>
      <c r="B517" s="17">
        <v>3.83</v>
      </c>
      <c r="C517" s="18">
        <v>1703.2</v>
      </c>
      <c r="D517" s="19">
        <f t="shared" si="33"/>
        <v>-2.0460358056266004E-2</v>
      </c>
      <c r="E517" s="19">
        <f t="shared" si="33"/>
        <v>7.5125702454894583E-3</v>
      </c>
      <c r="F517" s="36">
        <f t="shared" si="34"/>
        <v>1.4166666666666668E-5</v>
      </c>
      <c r="G517" s="24">
        <f t="shared" si="35"/>
        <v>-2.0474524722932669E-2</v>
      </c>
      <c r="H517" s="21">
        <f t="shared" si="36"/>
        <v>7.4984035788227916E-3</v>
      </c>
      <c r="I517" s="17"/>
      <c r="J517" s="17">
        <v>6.8000000000000005E-2</v>
      </c>
    </row>
    <row r="518" spans="1:10" x14ac:dyDescent="0.35">
      <c r="A518" s="16">
        <v>41546</v>
      </c>
      <c r="B518" s="17">
        <v>3.91</v>
      </c>
      <c r="C518" s="18">
        <v>1690.5</v>
      </c>
      <c r="D518" s="19">
        <f t="shared" si="33"/>
        <v>1.2953367875647714E-2</v>
      </c>
      <c r="E518" s="19">
        <f t="shared" si="33"/>
        <v>-7.388798581350331E-4</v>
      </c>
      <c r="F518" s="36">
        <f t="shared" si="34"/>
        <v>5.833333333333334E-6</v>
      </c>
      <c r="G518" s="24">
        <f t="shared" si="35"/>
        <v>1.2947534542314381E-2</v>
      </c>
      <c r="H518" s="21">
        <f t="shared" si="36"/>
        <v>-7.4471319146836648E-4</v>
      </c>
      <c r="I518" s="17"/>
      <c r="J518" s="17">
        <v>2.8000000000000001E-2</v>
      </c>
    </row>
    <row r="519" spans="1:10" x14ac:dyDescent="0.35">
      <c r="A519" s="16">
        <v>41539</v>
      </c>
      <c r="B519" s="17">
        <v>3.86</v>
      </c>
      <c r="C519" s="18">
        <v>1691.75</v>
      </c>
      <c r="D519" s="19">
        <f t="shared" si="33"/>
        <v>7.8328981723236879E-3</v>
      </c>
      <c r="E519" s="19">
        <f t="shared" si="33"/>
        <v>-1.0620442011567865E-2</v>
      </c>
      <c r="F519" s="36">
        <f t="shared" si="34"/>
        <v>4.1666666666666669E-6</v>
      </c>
      <c r="G519" s="24">
        <f t="shared" si="35"/>
        <v>7.8287315056570217E-3</v>
      </c>
      <c r="H519" s="21">
        <f t="shared" si="36"/>
        <v>-1.0624608678234532E-2</v>
      </c>
      <c r="I519" s="17"/>
      <c r="J519" s="17">
        <v>0.02</v>
      </c>
    </row>
    <row r="520" spans="1:10" x14ac:dyDescent="0.35">
      <c r="A520" s="16">
        <v>41532</v>
      </c>
      <c r="B520" s="17">
        <v>3.83</v>
      </c>
      <c r="C520" s="18">
        <v>1709.91</v>
      </c>
      <c r="D520" s="19">
        <f t="shared" si="33"/>
        <v>0</v>
      </c>
      <c r="E520" s="19">
        <f t="shared" si="33"/>
        <v>1.2985858920965265E-2</v>
      </c>
      <c r="F520" s="36">
        <f t="shared" si="34"/>
        <v>3.1249999999999997E-6</v>
      </c>
      <c r="G520" s="24">
        <f t="shared" si="35"/>
        <v>-3.1249999999999997E-6</v>
      </c>
      <c r="H520" s="21">
        <f t="shared" si="36"/>
        <v>1.2982733920965266E-2</v>
      </c>
      <c r="I520" s="17"/>
      <c r="J520" s="17">
        <v>1.4999999999999999E-2</v>
      </c>
    </row>
    <row r="521" spans="1:10" x14ac:dyDescent="0.35">
      <c r="A521" s="16">
        <v>41525</v>
      </c>
      <c r="B521" s="17">
        <v>3.83</v>
      </c>
      <c r="C521" s="18">
        <v>1687.99</v>
      </c>
      <c r="D521" s="19">
        <f t="shared" si="33"/>
        <v>7.2829131652661028E-2</v>
      </c>
      <c r="E521" s="19">
        <f t="shared" si="33"/>
        <v>1.9828778916969325E-2</v>
      </c>
      <c r="F521" s="36">
        <f t="shared" si="34"/>
        <v>3.7499999999999997E-6</v>
      </c>
      <c r="G521" s="24">
        <f t="shared" si="35"/>
        <v>7.2825381652661031E-2</v>
      </c>
      <c r="H521" s="21">
        <f t="shared" si="36"/>
        <v>1.9825028916969325E-2</v>
      </c>
      <c r="I521" s="17"/>
      <c r="J521" s="17">
        <v>1.7999999999999999E-2</v>
      </c>
    </row>
    <row r="522" spans="1:10" x14ac:dyDescent="0.35">
      <c r="A522" s="16">
        <v>41518</v>
      </c>
      <c r="B522" s="17">
        <v>3.57</v>
      </c>
      <c r="C522" s="18">
        <v>1655.17</v>
      </c>
      <c r="D522" s="19">
        <f t="shared" si="33"/>
        <v>9.174311926605494E-2</v>
      </c>
      <c r="E522" s="19">
        <f t="shared" si="33"/>
        <v>1.359486089762818E-2</v>
      </c>
      <c r="F522" s="36">
        <f t="shared" si="34"/>
        <v>4.1666666666666669E-6</v>
      </c>
      <c r="G522" s="24">
        <f t="shared" si="35"/>
        <v>9.1738952599388274E-2</v>
      </c>
      <c r="H522" s="21">
        <f t="shared" si="36"/>
        <v>1.3590694230961514E-2</v>
      </c>
      <c r="I522" s="17"/>
      <c r="J522" s="17">
        <v>0.02</v>
      </c>
    </row>
    <row r="523" spans="1:10" x14ac:dyDescent="0.35">
      <c r="A523" s="16">
        <v>41511</v>
      </c>
      <c r="B523" s="17">
        <v>3.27</v>
      </c>
      <c r="C523" s="18">
        <v>1632.97</v>
      </c>
      <c r="D523" s="19"/>
      <c r="E523" s="19"/>
      <c r="F523" s="36"/>
      <c r="G523" s="24"/>
      <c r="H523" s="21"/>
      <c r="I523" s="17"/>
      <c r="J523" s="17">
        <v>2.5000000000000001E-2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6D98-5B56-4663-AC13-D7A23E2125AD}">
  <dimension ref="A1:Q523"/>
  <sheetViews>
    <sheetView zoomScale="70" zoomScaleNormal="70" workbookViewId="0">
      <selection activeCell="O28" sqref="O28"/>
    </sheetView>
  </sheetViews>
  <sheetFormatPr defaultRowHeight="14.5" x14ac:dyDescent="0.35"/>
  <cols>
    <col min="1" max="1" width="14.453125" customWidth="1"/>
    <col min="2" max="2" width="14.453125" style="23" customWidth="1"/>
    <col min="3" max="9" width="14.453125" customWidth="1"/>
    <col min="10" max="10" width="22.1796875" bestFit="1" customWidth="1"/>
    <col min="13" max="13" width="18.1796875" bestFit="1" customWidth="1"/>
    <col min="14" max="14" width="7.81640625" bestFit="1" customWidth="1"/>
    <col min="15" max="16" width="8.08984375" bestFit="1" customWidth="1"/>
    <col min="17" max="17" width="13.7265625" customWidth="1"/>
  </cols>
  <sheetData>
    <row r="1" spans="1:16" x14ac:dyDescent="0.35">
      <c r="A1" s="14" t="s">
        <v>18</v>
      </c>
      <c r="B1" s="14" t="s">
        <v>39</v>
      </c>
      <c r="C1" s="14" t="s">
        <v>19</v>
      </c>
      <c r="D1" s="14" t="s">
        <v>40</v>
      </c>
      <c r="E1" s="15" t="s">
        <v>23</v>
      </c>
      <c r="F1" s="15" t="s">
        <v>21</v>
      </c>
      <c r="G1" s="15" t="s">
        <v>41</v>
      </c>
      <c r="H1" s="15" t="s">
        <v>22</v>
      </c>
      <c r="I1" s="15" t="s">
        <v>20</v>
      </c>
      <c r="J1" s="15" t="s">
        <v>38</v>
      </c>
    </row>
    <row r="2" spans="1:16" x14ac:dyDescent="0.35">
      <c r="A2" s="16">
        <v>45158</v>
      </c>
      <c r="B2" s="17">
        <v>322.98</v>
      </c>
      <c r="C2" s="18">
        <v>4405.71</v>
      </c>
      <c r="D2" s="19">
        <f>B2/B3-1</f>
        <v>2.053842264914052E-2</v>
      </c>
      <c r="E2" s="19">
        <f t="shared" ref="E2:E65" si="0">C2/C3-1</f>
        <v>8.2385329918919226E-3</v>
      </c>
      <c r="F2" s="36">
        <f>J2/100/12/4</f>
        <v>1.1427083333333335E-3</v>
      </c>
      <c r="G2" s="24">
        <f>D2-F2</f>
        <v>1.9395714315807187E-2</v>
      </c>
      <c r="H2" s="21">
        <f>E2-F2</f>
        <v>7.0958246585585893E-3</v>
      </c>
      <c r="I2" s="21">
        <f>SLOPE(G2:G522,H2:H522)</f>
        <v>1.0241767413568472</v>
      </c>
      <c r="J2" s="17">
        <v>5.4850000000000003</v>
      </c>
    </row>
    <row r="3" spans="1:16" x14ac:dyDescent="0.35">
      <c r="A3" s="16">
        <v>45151</v>
      </c>
      <c r="B3" s="17">
        <v>316.48</v>
      </c>
      <c r="C3" s="18">
        <v>4369.71</v>
      </c>
      <c r="D3" s="19">
        <f t="shared" ref="D3:E66" si="1">B3/B4-1</f>
        <v>-1.4111709915578863E-2</v>
      </c>
      <c r="E3" s="19">
        <f t="shared" si="0"/>
        <v>-2.1133275836964227E-2</v>
      </c>
      <c r="F3" s="36">
        <f t="shared" ref="F3:F66" si="2">J3/100/12/4</f>
        <v>1.1343750000000002E-3</v>
      </c>
      <c r="G3" s="24">
        <f t="shared" ref="G3:G66" si="3">D3-F3</f>
        <v>-1.5246084915578863E-2</v>
      </c>
      <c r="H3" s="21">
        <f t="shared" ref="H3:H66" si="4">E3-F3</f>
        <v>-2.2267650836964227E-2</v>
      </c>
      <c r="I3" s="17"/>
      <c r="J3" s="17">
        <v>5.4450000000000003</v>
      </c>
    </row>
    <row r="4" spans="1:16" x14ac:dyDescent="0.35">
      <c r="A4" s="16">
        <v>45144</v>
      </c>
      <c r="B4" s="17">
        <v>321.01</v>
      </c>
      <c r="C4" s="18">
        <v>4464.05</v>
      </c>
      <c r="D4" s="19">
        <f t="shared" si="1"/>
        <v>-2.0654097260357496E-2</v>
      </c>
      <c r="E4" s="19">
        <f t="shared" si="0"/>
        <v>-3.1219085178079142E-3</v>
      </c>
      <c r="F4" s="36">
        <f t="shared" si="2"/>
        <v>1.1316666666666669E-3</v>
      </c>
      <c r="G4" s="24">
        <f t="shared" si="3"/>
        <v>-2.1785763927024162E-2</v>
      </c>
      <c r="H4" s="21">
        <f t="shared" si="4"/>
        <v>-4.2535751844745813E-3</v>
      </c>
      <c r="I4" s="17"/>
      <c r="J4" s="17">
        <v>5.4320000000000004</v>
      </c>
    </row>
    <row r="5" spans="1:16" x14ac:dyDescent="0.35">
      <c r="A5" s="16">
        <v>45137</v>
      </c>
      <c r="B5" s="17">
        <v>327.78</v>
      </c>
      <c r="C5" s="18">
        <v>4478.03</v>
      </c>
      <c r="D5" s="19">
        <f t="shared" si="1"/>
        <v>-3.1297100806809253E-2</v>
      </c>
      <c r="E5" s="19">
        <f t="shared" si="0"/>
        <v>-2.2740019597444872E-2</v>
      </c>
      <c r="F5" s="36">
        <f t="shared" si="2"/>
        <v>1.1312499999999999E-3</v>
      </c>
      <c r="G5" s="24">
        <f t="shared" si="3"/>
        <v>-3.2428350806809253E-2</v>
      </c>
      <c r="H5" s="21">
        <f t="shared" si="4"/>
        <v>-2.3871269597444872E-2</v>
      </c>
      <c r="I5" s="17"/>
      <c r="J5" s="17">
        <v>5.43</v>
      </c>
      <c r="N5" s="51">
        <v>6</v>
      </c>
      <c r="O5" s="51" t="s">
        <v>37</v>
      </c>
      <c r="P5" s="51" t="s">
        <v>36</v>
      </c>
    </row>
    <row r="6" spans="1:16" x14ac:dyDescent="0.35">
      <c r="A6" s="16">
        <v>45130</v>
      </c>
      <c r="B6" s="17">
        <v>338.37</v>
      </c>
      <c r="C6" s="18">
        <v>4582.2299999999996</v>
      </c>
      <c r="D6" s="19">
        <f t="shared" si="1"/>
        <v>-1.5708176978793897E-2</v>
      </c>
      <c r="E6" s="19">
        <f t="shared" si="0"/>
        <v>1.0116084773187151E-2</v>
      </c>
      <c r="F6" s="36">
        <f t="shared" si="2"/>
        <v>1.1316666666666669E-3</v>
      </c>
      <c r="G6" s="24">
        <f t="shared" si="3"/>
        <v>-1.6839843645460564E-2</v>
      </c>
      <c r="H6" s="21">
        <f t="shared" si="4"/>
        <v>8.9844181065204844E-3</v>
      </c>
      <c r="I6" s="17"/>
      <c r="J6" s="17">
        <v>5.4320000000000004</v>
      </c>
      <c r="N6" s="52" t="s">
        <v>44</v>
      </c>
      <c r="O6" s="54">
        <v>0.2944</v>
      </c>
      <c r="P6" s="54">
        <v>0.16589999999999999</v>
      </c>
    </row>
    <row r="7" spans="1:16" x14ac:dyDescent="0.35">
      <c r="A7" s="16">
        <v>45123</v>
      </c>
      <c r="B7" s="17">
        <v>343.77</v>
      </c>
      <c r="C7" s="18">
        <v>4536.34</v>
      </c>
      <c r="D7" s="19">
        <f t="shared" si="1"/>
        <v>-4.2579075425791535E-3</v>
      </c>
      <c r="E7" s="19">
        <f t="shared" si="0"/>
        <v>6.8628451953425262E-3</v>
      </c>
      <c r="F7" s="36">
        <f t="shared" si="2"/>
        <v>1.1300000000000001E-3</v>
      </c>
      <c r="G7" s="24">
        <f t="shared" si="3"/>
        <v>-5.3879075425791534E-3</v>
      </c>
      <c r="H7" s="21">
        <f t="shared" si="4"/>
        <v>5.7328451953425263E-3</v>
      </c>
      <c r="I7" s="17"/>
      <c r="J7" s="17">
        <v>5.4240000000000004</v>
      </c>
      <c r="N7" s="52" t="s">
        <v>45</v>
      </c>
      <c r="O7" s="54">
        <v>0.25669999999999998</v>
      </c>
      <c r="P7" s="54">
        <v>0.1414</v>
      </c>
    </row>
    <row r="8" spans="1:16" x14ac:dyDescent="0.35">
      <c r="A8" s="16">
        <v>45116</v>
      </c>
      <c r="B8" s="17">
        <v>345.24</v>
      </c>
      <c r="C8" s="18">
        <v>4505.42</v>
      </c>
      <c r="D8" s="19">
        <f t="shared" si="1"/>
        <v>2.3782693790403764E-2</v>
      </c>
      <c r="E8" s="19">
        <f t="shared" si="0"/>
        <v>2.4203503108696456E-2</v>
      </c>
      <c r="F8" s="36">
        <f t="shared" si="2"/>
        <v>1.1272916666666666E-3</v>
      </c>
      <c r="G8" s="24">
        <f t="shared" si="3"/>
        <v>2.2655402123737099E-2</v>
      </c>
      <c r="H8" s="21">
        <f t="shared" si="4"/>
        <v>2.307621144202979E-2</v>
      </c>
      <c r="I8" s="17"/>
      <c r="J8" s="17">
        <v>5.4109999999999996</v>
      </c>
      <c r="N8" s="52" t="s">
        <v>46</v>
      </c>
      <c r="O8" s="54">
        <v>0.13850000000000001</v>
      </c>
      <c r="P8" s="54">
        <v>7.0099999999999996E-2</v>
      </c>
    </row>
    <row r="9" spans="1:16" x14ac:dyDescent="0.35">
      <c r="A9" s="16">
        <v>45109</v>
      </c>
      <c r="B9" s="17">
        <v>337.22</v>
      </c>
      <c r="C9" s="18">
        <v>4398.95</v>
      </c>
      <c r="D9" s="19">
        <f t="shared" si="1"/>
        <v>-9.7492218241616024E-3</v>
      </c>
      <c r="E9" s="19">
        <f t="shared" si="0"/>
        <v>-1.1556316539261924E-2</v>
      </c>
      <c r="F9" s="36">
        <f t="shared" si="2"/>
        <v>1.1225E-3</v>
      </c>
      <c r="G9" s="24">
        <f t="shared" si="3"/>
        <v>-1.0871721824161603E-2</v>
      </c>
      <c r="H9" s="21">
        <f t="shared" si="4"/>
        <v>-1.2678816539261924E-2</v>
      </c>
      <c r="I9" s="17"/>
      <c r="J9" s="17">
        <v>5.3879999999999999</v>
      </c>
      <c r="N9" s="52" t="s">
        <v>47</v>
      </c>
      <c r="O9" s="54">
        <v>0.27289999999999998</v>
      </c>
      <c r="P9" s="54">
        <v>0.1128</v>
      </c>
    </row>
    <row r="10" spans="1:16" x14ac:dyDescent="0.35">
      <c r="A10" s="16">
        <v>45102</v>
      </c>
      <c r="B10" s="17">
        <v>340.54</v>
      </c>
      <c r="C10" s="18">
        <v>4450.38</v>
      </c>
      <c r="D10" s="19">
        <f t="shared" si="1"/>
        <v>1.6476628260999382E-2</v>
      </c>
      <c r="E10" s="19">
        <f t="shared" si="0"/>
        <v>2.3468779968401687E-2</v>
      </c>
      <c r="F10" s="36">
        <f t="shared" si="2"/>
        <v>1.1089583333333335E-3</v>
      </c>
      <c r="G10" s="24">
        <f t="shared" si="3"/>
        <v>1.5367669927666049E-2</v>
      </c>
      <c r="H10" s="21">
        <f t="shared" si="4"/>
        <v>2.2359821635068354E-2</v>
      </c>
      <c r="I10" s="17"/>
      <c r="J10" s="17">
        <v>5.3230000000000004</v>
      </c>
      <c r="N10" s="52" t="s">
        <v>48</v>
      </c>
      <c r="O10" s="54">
        <v>0.34370000000000001</v>
      </c>
      <c r="P10" s="54">
        <v>0.11169999999999999</v>
      </c>
    </row>
    <row r="11" spans="1:16" x14ac:dyDescent="0.35">
      <c r="A11" s="16">
        <v>45095</v>
      </c>
      <c r="B11" s="17">
        <v>335.02</v>
      </c>
      <c r="C11" s="18">
        <v>4348.33</v>
      </c>
      <c r="D11" s="19">
        <f t="shared" si="1"/>
        <v>-2.1353664592644539E-2</v>
      </c>
      <c r="E11" s="19">
        <f t="shared" si="0"/>
        <v>-1.389244805072587E-2</v>
      </c>
      <c r="F11" s="36">
        <f t="shared" si="2"/>
        <v>1.1050000000000001E-3</v>
      </c>
      <c r="G11" s="24">
        <f t="shared" si="3"/>
        <v>-2.2458664592644541E-2</v>
      </c>
      <c r="H11" s="21">
        <f t="shared" si="4"/>
        <v>-1.499744805072587E-2</v>
      </c>
      <c r="I11" s="17"/>
      <c r="J11" s="17">
        <v>5.3040000000000003</v>
      </c>
      <c r="N11" s="52" t="s">
        <v>49</v>
      </c>
      <c r="O11" s="55">
        <v>0.2009</v>
      </c>
      <c r="P11" s="55">
        <v>6.5699999999999995E-2</v>
      </c>
    </row>
    <row r="12" spans="1:16" x14ac:dyDescent="0.35">
      <c r="A12" s="16">
        <v>45088</v>
      </c>
      <c r="B12" s="17">
        <v>342.33</v>
      </c>
      <c r="C12" s="18">
        <v>4409.59</v>
      </c>
      <c r="D12" s="19">
        <f t="shared" si="1"/>
        <v>4.7553474708528221E-2</v>
      </c>
      <c r="E12" s="19">
        <f t="shared" si="0"/>
        <v>2.5757991653601264E-2</v>
      </c>
      <c r="F12" s="36">
        <f t="shared" si="2"/>
        <v>1.0902083333333332E-3</v>
      </c>
      <c r="G12" s="24">
        <f t="shared" si="3"/>
        <v>4.6463266375194885E-2</v>
      </c>
      <c r="H12" s="21">
        <f t="shared" si="4"/>
        <v>2.4667783320267932E-2</v>
      </c>
      <c r="I12" s="17"/>
      <c r="J12" s="17">
        <v>5.2329999999999997</v>
      </c>
      <c r="N12" s="52" t="s">
        <v>50</v>
      </c>
      <c r="O12" s="55">
        <v>0.41820000000000002</v>
      </c>
      <c r="P12" s="55">
        <v>0.1472</v>
      </c>
    </row>
    <row r="13" spans="1:16" x14ac:dyDescent="0.35">
      <c r="A13" s="16">
        <v>45081</v>
      </c>
      <c r="B13" s="17">
        <v>326.79000000000002</v>
      </c>
      <c r="C13" s="18">
        <v>4298.8599999999997</v>
      </c>
      <c r="D13" s="19">
        <f t="shared" si="1"/>
        <v>-2.5670840787119675E-2</v>
      </c>
      <c r="E13" s="19">
        <f t="shared" si="0"/>
        <v>3.8506714739734438E-3</v>
      </c>
      <c r="F13" s="36">
        <f t="shared" si="2"/>
        <v>1.096875E-3</v>
      </c>
      <c r="G13" s="24">
        <f t="shared" si="3"/>
        <v>-2.6767715787119676E-2</v>
      </c>
      <c r="H13" s="21">
        <f t="shared" si="4"/>
        <v>2.753796473973444E-3</v>
      </c>
      <c r="I13" s="17"/>
      <c r="J13" s="17">
        <v>5.2649999999999997</v>
      </c>
      <c r="N13" s="52" t="s">
        <v>51</v>
      </c>
      <c r="O13" s="55">
        <v>0.39450000000000002</v>
      </c>
      <c r="P13" s="55">
        <v>0.1542</v>
      </c>
    </row>
    <row r="14" spans="1:16" x14ac:dyDescent="0.35">
      <c r="A14" s="16">
        <v>45074</v>
      </c>
      <c r="B14" s="17">
        <v>335.4</v>
      </c>
      <c r="C14" s="18">
        <v>4282.37</v>
      </c>
      <c r="D14" s="19">
        <f t="shared" si="1"/>
        <v>7.5400282375559513E-3</v>
      </c>
      <c r="E14" s="19">
        <f t="shared" si="0"/>
        <v>1.8290551546207956E-2</v>
      </c>
      <c r="F14" s="36">
        <f t="shared" si="2"/>
        <v>1.1235416666666666E-3</v>
      </c>
      <c r="G14" s="24">
        <f t="shared" si="3"/>
        <v>6.4164865708892845E-3</v>
      </c>
      <c r="H14" s="21">
        <f t="shared" si="4"/>
        <v>1.7167009879541291E-2</v>
      </c>
      <c r="I14" s="17"/>
      <c r="J14" s="17">
        <v>5.3929999999999998</v>
      </c>
      <c r="N14" s="52" t="s">
        <v>52</v>
      </c>
      <c r="O14" s="55">
        <v>0.46229999999999999</v>
      </c>
      <c r="P14" s="55">
        <v>0.19639999999999999</v>
      </c>
    </row>
    <row r="15" spans="1:16" x14ac:dyDescent="0.35">
      <c r="A15" s="16">
        <v>45067</v>
      </c>
      <c r="B15" s="17">
        <v>332.89</v>
      </c>
      <c r="C15" s="18">
        <v>4205.45</v>
      </c>
      <c r="D15" s="19">
        <f t="shared" si="1"/>
        <v>4.5705849092165574E-2</v>
      </c>
      <c r="E15" s="19">
        <f t="shared" si="0"/>
        <v>3.2132786893068754E-3</v>
      </c>
      <c r="F15" s="36">
        <f t="shared" si="2"/>
        <v>1.1087500000000001E-3</v>
      </c>
      <c r="G15" s="24">
        <f t="shared" si="3"/>
        <v>4.4597099092165575E-2</v>
      </c>
      <c r="H15" s="21">
        <f t="shared" si="4"/>
        <v>2.1045286893068751E-3</v>
      </c>
      <c r="I15" s="17"/>
      <c r="J15" s="17">
        <v>5.3220000000000001</v>
      </c>
      <c r="N15" s="52" t="s">
        <v>53</v>
      </c>
      <c r="O15" s="55">
        <v>0.4536</v>
      </c>
      <c r="P15" s="55">
        <v>0.21</v>
      </c>
    </row>
    <row r="16" spans="1:16" x14ac:dyDescent="0.35">
      <c r="A16" s="16">
        <v>45060</v>
      </c>
      <c r="B16" s="17">
        <v>318.33999999999997</v>
      </c>
      <c r="C16" s="18">
        <v>4191.9799999999996</v>
      </c>
      <c r="D16" s="19">
        <f t="shared" si="1"/>
        <v>3.0326568922548924E-2</v>
      </c>
      <c r="E16" s="19">
        <f t="shared" si="0"/>
        <v>1.6464278093538454E-2</v>
      </c>
      <c r="F16" s="36">
        <f t="shared" si="2"/>
        <v>1.0954166666666666E-3</v>
      </c>
      <c r="G16" s="24">
        <f t="shared" si="3"/>
        <v>2.9231152255882256E-2</v>
      </c>
      <c r="H16" s="21">
        <f t="shared" si="4"/>
        <v>1.5368861426871787E-2</v>
      </c>
      <c r="I16" s="17"/>
      <c r="J16" s="17">
        <v>5.258</v>
      </c>
      <c r="N16" s="52" t="s">
        <v>54</v>
      </c>
      <c r="O16" s="55">
        <v>0.38200000000000001</v>
      </c>
      <c r="P16" s="55">
        <v>0.19089999999999999</v>
      </c>
    </row>
    <row r="17" spans="1:17" x14ac:dyDescent="0.35">
      <c r="A17" s="16">
        <v>45053</v>
      </c>
      <c r="B17" s="17">
        <v>308.97000000000003</v>
      </c>
      <c r="C17" s="18">
        <v>4124.08</v>
      </c>
      <c r="D17" s="19">
        <f t="shared" si="1"/>
        <v>-5.4080154514725143E-3</v>
      </c>
      <c r="E17" s="19">
        <f t="shared" si="0"/>
        <v>-2.9422786340284057E-3</v>
      </c>
      <c r="F17" s="36">
        <f t="shared" si="2"/>
        <v>1.0866666666666668E-3</v>
      </c>
      <c r="G17" s="24">
        <f t="shared" si="3"/>
        <v>-6.4946821181391806E-3</v>
      </c>
      <c r="H17" s="21">
        <f t="shared" si="4"/>
        <v>-4.0289453006950721E-3</v>
      </c>
      <c r="I17" s="17"/>
      <c r="J17" s="17">
        <v>5.2160000000000002</v>
      </c>
    </row>
    <row r="18" spans="1:17" x14ac:dyDescent="0.35">
      <c r="A18" s="16">
        <v>45046</v>
      </c>
      <c r="B18" s="17">
        <v>310.64999999999998</v>
      </c>
      <c r="C18" s="18">
        <v>4136.25</v>
      </c>
      <c r="D18" s="19">
        <f t="shared" si="1"/>
        <v>1.1033001366920425E-2</v>
      </c>
      <c r="E18" s="19">
        <f t="shared" si="0"/>
        <v>-7.9698187783607821E-3</v>
      </c>
      <c r="F18" s="36">
        <f t="shared" si="2"/>
        <v>1.096875E-3</v>
      </c>
      <c r="G18" s="24">
        <f t="shared" si="3"/>
        <v>9.9361263669204246E-3</v>
      </c>
      <c r="H18" s="21">
        <f t="shared" si="4"/>
        <v>-9.0666937783607827E-3</v>
      </c>
      <c r="I18" s="17"/>
      <c r="J18" s="17">
        <v>5.2649999999999997</v>
      </c>
    </row>
    <row r="19" spans="1:17" x14ac:dyDescent="0.35">
      <c r="A19" s="16">
        <v>45039</v>
      </c>
      <c r="B19" s="17">
        <v>307.26</v>
      </c>
      <c r="C19" s="18">
        <v>4169.4799999999996</v>
      </c>
      <c r="D19" s="19">
        <f t="shared" si="1"/>
        <v>7.523796192609189E-2</v>
      </c>
      <c r="E19" s="19">
        <f t="shared" si="0"/>
        <v>8.6996071145171161E-3</v>
      </c>
      <c r="F19" s="36">
        <f t="shared" si="2"/>
        <v>1.0633333333333334E-3</v>
      </c>
      <c r="G19" s="24">
        <f t="shared" si="3"/>
        <v>7.4174628592758557E-2</v>
      </c>
      <c r="H19" s="21">
        <f t="shared" si="4"/>
        <v>7.6362737811837824E-3</v>
      </c>
      <c r="I19" s="17"/>
      <c r="J19" s="17">
        <v>5.1040000000000001</v>
      </c>
    </row>
    <row r="20" spans="1:17" x14ac:dyDescent="0.35">
      <c r="A20" s="16">
        <v>45032</v>
      </c>
      <c r="B20" s="17">
        <v>285.76</v>
      </c>
      <c r="C20" s="18">
        <v>4133.5200000000004</v>
      </c>
      <c r="D20" s="19">
        <f t="shared" si="1"/>
        <v>-1.3280212483399723E-3</v>
      </c>
      <c r="E20" s="19">
        <f t="shared" si="0"/>
        <v>-9.9573670014785343E-4</v>
      </c>
      <c r="F20" s="36">
        <f t="shared" si="2"/>
        <v>1.0660416666666667E-3</v>
      </c>
      <c r="G20" s="24">
        <f t="shared" si="3"/>
        <v>-2.3940629150066388E-3</v>
      </c>
      <c r="H20" s="21">
        <f t="shared" si="4"/>
        <v>-2.06177836681452E-3</v>
      </c>
      <c r="I20" s="17"/>
      <c r="J20" s="17">
        <v>5.117</v>
      </c>
    </row>
    <row r="21" spans="1:17" x14ac:dyDescent="0.35">
      <c r="A21" s="16">
        <v>45025</v>
      </c>
      <c r="B21" s="17">
        <v>286.14</v>
      </c>
      <c r="C21" s="18">
        <v>4137.6400000000003</v>
      </c>
      <c r="D21" s="19">
        <f t="shared" si="1"/>
        <v>-1.8724279835391044E-2</v>
      </c>
      <c r="E21" s="19">
        <f t="shared" si="0"/>
        <v>7.9463681053928426E-3</v>
      </c>
      <c r="F21" s="36">
        <f t="shared" si="2"/>
        <v>1.0616666666666667E-3</v>
      </c>
      <c r="G21" s="24">
        <f t="shared" si="3"/>
        <v>-1.978594650205771E-2</v>
      </c>
      <c r="H21" s="21">
        <f t="shared" si="4"/>
        <v>6.8847014387261761E-3</v>
      </c>
      <c r="I21" s="17"/>
      <c r="J21" s="17">
        <v>5.0960000000000001</v>
      </c>
    </row>
    <row r="22" spans="1:17" x14ac:dyDescent="0.35">
      <c r="A22" s="16">
        <v>45018</v>
      </c>
      <c r="B22" s="17">
        <v>291.60000000000002</v>
      </c>
      <c r="C22" s="18">
        <v>4105.0200000000004</v>
      </c>
      <c r="D22" s="19">
        <f t="shared" si="1"/>
        <v>1.144640998959412E-2</v>
      </c>
      <c r="E22" s="19">
        <f t="shared" si="0"/>
        <v>-1.0439708856231356E-3</v>
      </c>
      <c r="F22" s="36">
        <f t="shared" si="2"/>
        <v>1.0306250000000001E-3</v>
      </c>
      <c r="G22" s="24">
        <f t="shared" si="3"/>
        <v>1.0415784989594119E-2</v>
      </c>
      <c r="H22" s="21">
        <f t="shared" si="4"/>
        <v>-2.0745958856231358E-3</v>
      </c>
      <c r="I22" s="17"/>
      <c r="J22" s="17">
        <v>4.9470000000000001</v>
      </c>
      <c r="M22" s="67" t="s">
        <v>62</v>
      </c>
      <c r="N22" s="67" t="s">
        <v>17</v>
      </c>
      <c r="O22" s="67" t="s">
        <v>6</v>
      </c>
      <c r="P22" s="67" t="s">
        <v>6</v>
      </c>
    </row>
    <row r="23" spans="1:17" ht="15" thickBot="1" x14ac:dyDescent="0.4">
      <c r="A23" s="16">
        <v>45011</v>
      </c>
      <c r="B23" s="17">
        <v>288.3</v>
      </c>
      <c r="C23" s="18">
        <v>4109.3100000000004</v>
      </c>
      <c r="D23" s="19">
        <f t="shared" si="1"/>
        <v>2.7551056777274985E-2</v>
      </c>
      <c r="E23" s="19">
        <f t="shared" si="0"/>
        <v>3.4832623602678581E-2</v>
      </c>
      <c r="F23" s="36">
        <f t="shared" si="2"/>
        <v>1.0004166666666666E-3</v>
      </c>
      <c r="G23" s="24">
        <f t="shared" si="3"/>
        <v>2.6550640110608318E-2</v>
      </c>
      <c r="H23" s="21">
        <f t="shared" si="4"/>
        <v>3.3832206936011917E-2</v>
      </c>
      <c r="I23" s="17"/>
      <c r="J23" s="17">
        <v>4.8019999999999996</v>
      </c>
      <c r="M23" s="68" t="s">
        <v>63</v>
      </c>
      <c r="N23" s="74">
        <v>34.15</v>
      </c>
      <c r="O23" s="74">
        <v>-14.62</v>
      </c>
      <c r="P23" s="70">
        <v>8.59</v>
      </c>
    </row>
    <row r="24" spans="1:17" ht="15" thickBot="1" x14ac:dyDescent="0.4">
      <c r="A24" s="16">
        <v>45004</v>
      </c>
      <c r="B24" s="17">
        <v>280.57</v>
      </c>
      <c r="C24" s="18">
        <v>3970.99</v>
      </c>
      <c r="D24" s="19">
        <f t="shared" si="1"/>
        <v>4.0797337436924153E-3</v>
      </c>
      <c r="E24" s="19">
        <f t="shared" si="0"/>
        <v>1.3876690224273736E-2</v>
      </c>
      <c r="F24" s="36">
        <f t="shared" si="2"/>
        <v>9.7708333333333349E-4</v>
      </c>
      <c r="G24" s="24">
        <f t="shared" si="3"/>
        <v>3.102650410359082E-3</v>
      </c>
      <c r="H24" s="21">
        <f t="shared" si="4"/>
        <v>1.2899606890940402E-2</v>
      </c>
      <c r="I24" s="17"/>
      <c r="J24" s="17">
        <v>4.6900000000000004</v>
      </c>
      <c r="M24" s="68" t="s">
        <v>60</v>
      </c>
      <c r="N24" s="74">
        <v>0.55000000000000004</v>
      </c>
      <c r="O24" s="74">
        <v>0.62</v>
      </c>
      <c r="P24" s="68">
        <v>0.61</v>
      </c>
    </row>
    <row r="25" spans="1:17" ht="15.5" x14ac:dyDescent="0.35">
      <c r="A25" s="16">
        <v>44997</v>
      </c>
      <c r="B25" s="17">
        <v>279.43</v>
      </c>
      <c r="C25" s="18">
        <v>3916.64</v>
      </c>
      <c r="D25" s="19">
        <f t="shared" si="1"/>
        <v>0.12405969668932793</v>
      </c>
      <c r="E25" s="19">
        <f t="shared" si="0"/>
        <v>1.4255785829153211E-2</v>
      </c>
      <c r="F25" s="36">
        <f t="shared" si="2"/>
        <v>9.2895833333333329E-4</v>
      </c>
      <c r="G25" s="24">
        <f t="shared" si="3"/>
        <v>0.1231307383559946</v>
      </c>
      <c r="H25" s="21">
        <f t="shared" si="4"/>
        <v>1.3326827495819878E-2</v>
      </c>
      <c r="I25" s="17"/>
      <c r="J25" s="17">
        <v>4.4589999999999996</v>
      </c>
      <c r="M25" s="68" t="s">
        <v>61</v>
      </c>
      <c r="N25" s="72">
        <f>O31/(N23*N24)</f>
        <v>2.066817516305071</v>
      </c>
      <c r="O25" s="72">
        <f>P31/(O23*O24)</f>
        <v>-6.6667402144653813</v>
      </c>
      <c r="P25" s="69">
        <f>T23/(P24*P23)</f>
        <v>0</v>
      </c>
    </row>
    <row r="26" spans="1:17" ht="15.5" x14ac:dyDescent="0.35">
      <c r="A26" s="16">
        <v>44990</v>
      </c>
      <c r="B26" s="17">
        <v>248.59</v>
      </c>
      <c r="C26" s="18">
        <v>3861.59</v>
      </c>
      <c r="D26" s="19">
        <f t="shared" si="1"/>
        <v>-2.6244662932351392E-2</v>
      </c>
      <c r="E26" s="19">
        <f t="shared" si="0"/>
        <v>-4.5493420076922253E-2</v>
      </c>
      <c r="F26" s="36">
        <f t="shared" si="2"/>
        <v>1.0322916666666668E-3</v>
      </c>
      <c r="G26" s="24">
        <f t="shared" si="3"/>
        <v>-2.727695459901806E-2</v>
      </c>
      <c r="H26" s="21">
        <f t="shared" si="4"/>
        <v>-4.6525711743588917E-2</v>
      </c>
      <c r="I26" s="17"/>
      <c r="J26" s="17">
        <v>4.9550000000000001</v>
      </c>
      <c r="M26" s="68" t="s">
        <v>42</v>
      </c>
      <c r="N26" s="72">
        <v>33.76</v>
      </c>
      <c r="O26" s="72">
        <v>45.49</v>
      </c>
      <c r="P26" s="73">
        <v>78.27</v>
      </c>
    </row>
    <row r="27" spans="1:17" x14ac:dyDescent="0.35">
      <c r="A27" s="16">
        <v>44983</v>
      </c>
      <c r="B27" s="17">
        <v>255.29</v>
      </c>
      <c r="C27" s="18">
        <v>4045.64</v>
      </c>
      <c r="D27" s="19">
        <f t="shared" si="1"/>
        <v>2.4355990690955842E-2</v>
      </c>
      <c r="E27" s="19">
        <f t="shared" si="0"/>
        <v>1.9042629293407609E-2</v>
      </c>
      <c r="F27" s="36">
        <f t="shared" si="2"/>
        <v>1.015625E-3</v>
      </c>
      <c r="G27" s="24">
        <f t="shared" si="3"/>
        <v>2.3340365690955843E-2</v>
      </c>
      <c r="H27" s="21">
        <f t="shared" si="4"/>
        <v>1.802700429340761E-2</v>
      </c>
      <c r="I27" s="17"/>
      <c r="J27" s="17">
        <v>4.875</v>
      </c>
    </row>
    <row r="28" spans="1:17" x14ac:dyDescent="0.35">
      <c r="A28" s="16">
        <v>44976</v>
      </c>
      <c r="B28" s="17">
        <v>249.22</v>
      </c>
      <c r="C28" s="18">
        <v>3970.04</v>
      </c>
      <c r="D28" s="19">
        <f t="shared" si="1"/>
        <v>-3.4255599472990839E-2</v>
      </c>
      <c r="E28" s="19">
        <f t="shared" si="0"/>
        <v>-2.6733903885425514E-2</v>
      </c>
      <c r="F28" s="36">
        <f t="shared" si="2"/>
        <v>1.0068750000000002E-3</v>
      </c>
      <c r="G28" s="24">
        <f t="shared" si="3"/>
        <v>-3.5262474472990836E-2</v>
      </c>
      <c r="H28" s="21">
        <f t="shared" si="4"/>
        <v>-2.7740778885425515E-2</v>
      </c>
      <c r="I28" s="17"/>
      <c r="J28" s="17">
        <v>4.8330000000000002</v>
      </c>
    </row>
    <row r="29" spans="1:17" x14ac:dyDescent="0.35">
      <c r="A29" s="16">
        <v>44969</v>
      </c>
      <c r="B29" s="17">
        <v>258.06</v>
      </c>
      <c r="C29" s="18">
        <v>4079.09</v>
      </c>
      <c r="D29" s="19">
        <f t="shared" si="1"/>
        <v>-1.9156214367160862E-2</v>
      </c>
      <c r="E29" s="19">
        <f t="shared" si="0"/>
        <v>-2.7796384758682624E-3</v>
      </c>
      <c r="F29" s="36">
        <f t="shared" si="2"/>
        <v>1.0029166666666667E-3</v>
      </c>
      <c r="G29" s="24">
        <f t="shared" si="3"/>
        <v>-2.0159131033827528E-2</v>
      </c>
      <c r="H29" s="21">
        <f t="shared" si="4"/>
        <v>-3.7825551425349291E-3</v>
      </c>
      <c r="I29" s="17"/>
      <c r="J29" s="17">
        <v>4.8140000000000001</v>
      </c>
    </row>
    <row r="30" spans="1:17" x14ac:dyDescent="0.35">
      <c r="A30" s="16">
        <v>44962</v>
      </c>
      <c r="B30" s="17">
        <v>263.10000000000002</v>
      </c>
      <c r="C30" s="18">
        <v>4090.46</v>
      </c>
      <c r="D30" s="19">
        <f t="shared" si="1"/>
        <v>1.8385910586413701E-2</v>
      </c>
      <c r="E30" s="19">
        <f t="shared" si="0"/>
        <v>-1.1125401307391702E-2</v>
      </c>
      <c r="F30" s="36">
        <f t="shared" si="2"/>
        <v>9.9437499999999982E-4</v>
      </c>
      <c r="G30" s="24">
        <f t="shared" si="3"/>
        <v>1.7391535586413702E-2</v>
      </c>
      <c r="H30" s="21">
        <f t="shared" si="4"/>
        <v>-1.2119776307391703E-2</v>
      </c>
      <c r="I30" s="17"/>
      <c r="J30" s="17">
        <v>4.7729999999999997</v>
      </c>
      <c r="N30" s="22"/>
      <c r="O30" s="22" t="s">
        <v>14</v>
      </c>
      <c r="P30" s="22" t="s">
        <v>6</v>
      </c>
      <c r="Q30" s="22" t="s">
        <v>16</v>
      </c>
    </row>
    <row r="31" spans="1:17" ht="16" thickBot="1" x14ac:dyDescent="0.4">
      <c r="A31" s="16">
        <v>44955</v>
      </c>
      <c r="B31" s="17">
        <v>258.35000000000002</v>
      </c>
      <c r="C31" s="18">
        <v>4136.4799999999996</v>
      </c>
      <c r="D31" s="19">
        <f t="shared" si="1"/>
        <v>4.1062217923920175E-2</v>
      </c>
      <c r="E31" s="19">
        <f t="shared" si="0"/>
        <v>1.6194331983805599E-2</v>
      </c>
      <c r="F31" s="36">
        <f t="shared" si="2"/>
        <v>9.7062500000000003E-4</v>
      </c>
      <c r="G31" s="24">
        <f t="shared" si="3"/>
        <v>4.0091592923920172E-2</v>
      </c>
      <c r="H31" s="21">
        <f t="shared" si="4"/>
        <v>1.52237069838056E-2</v>
      </c>
      <c r="I31" s="17"/>
      <c r="J31" s="17">
        <v>4.6589999999999998</v>
      </c>
      <c r="N31" s="64" t="s">
        <v>37</v>
      </c>
      <c r="O31" s="66">
        <v>38.82</v>
      </c>
      <c r="P31" s="66">
        <v>60.43</v>
      </c>
      <c r="Q31" s="65">
        <f t="shared" ref="Q31" si="5">Q34*100</f>
        <v>0</v>
      </c>
    </row>
    <row r="32" spans="1:17" x14ac:dyDescent="0.35">
      <c r="A32" s="16">
        <v>44948</v>
      </c>
      <c r="B32" s="17">
        <v>248.16</v>
      </c>
      <c r="C32" s="18">
        <v>4070.56</v>
      </c>
      <c r="D32" s="19">
        <f t="shared" si="1"/>
        <v>3.3053034718175001E-2</v>
      </c>
      <c r="E32" s="19">
        <f t="shared" si="0"/>
        <v>2.4656334248768452E-2</v>
      </c>
      <c r="F32" s="36">
        <f t="shared" si="2"/>
        <v>9.7437499999999998E-4</v>
      </c>
      <c r="G32" s="24">
        <f t="shared" si="3"/>
        <v>3.2078659718175001E-2</v>
      </c>
      <c r="H32" s="21">
        <f t="shared" si="4"/>
        <v>2.3681959248768453E-2</v>
      </c>
      <c r="I32" s="17"/>
      <c r="J32" s="17">
        <v>4.6769999999999996</v>
      </c>
    </row>
    <row r="33" spans="1:10" x14ac:dyDescent="0.35">
      <c r="A33" s="16">
        <v>44941</v>
      </c>
      <c r="B33" s="17">
        <v>240.22</v>
      </c>
      <c r="C33" s="18">
        <v>3972.61</v>
      </c>
      <c r="D33" s="19">
        <f t="shared" si="1"/>
        <v>4.1382769719517931E-3</v>
      </c>
      <c r="E33" s="19">
        <f t="shared" si="0"/>
        <v>-6.6215063927043127E-3</v>
      </c>
      <c r="F33" s="36">
        <f t="shared" si="2"/>
        <v>9.7125E-4</v>
      </c>
      <c r="G33" s="24">
        <f t="shared" si="3"/>
        <v>3.1670269719517932E-3</v>
      </c>
      <c r="H33" s="21">
        <f t="shared" si="4"/>
        <v>-7.5927563927043126E-3</v>
      </c>
      <c r="I33" s="17"/>
      <c r="J33" s="17">
        <v>4.6619999999999999</v>
      </c>
    </row>
    <row r="34" spans="1:10" x14ac:dyDescent="0.35">
      <c r="A34" s="16">
        <v>44934</v>
      </c>
      <c r="B34" s="17">
        <v>239.23</v>
      </c>
      <c r="C34" s="18">
        <v>3999.09</v>
      </c>
      <c r="D34" s="19">
        <f t="shared" si="1"/>
        <v>6.3575334548526152E-2</v>
      </c>
      <c r="E34" s="19">
        <f t="shared" si="0"/>
        <v>2.6702917526726155E-2</v>
      </c>
      <c r="F34" s="36">
        <f t="shared" si="2"/>
        <v>9.6249999999999992E-4</v>
      </c>
      <c r="G34" s="24">
        <f t="shared" si="3"/>
        <v>6.2612834548526147E-2</v>
      </c>
      <c r="H34" s="21">
        <f t="shared" si="4"/>
        <v>2.5740417526726154E-2</v>
      </c>
      <c r="I34" s="17"/>
      <c r="J34" s="17">
        <v>4.62</v>
      </c>
    </row>
    <row r="35" spans="1:10" x14ac:dyDescent="0.35">
      <c r="A35" s="16">
        <v>44927</v>
      </c>
      <c r="B35" s="17">
        <v>224.93</v>
      </c>
      <c r="C35" s="18">
        <v>3895.08</v>
      </c>
      <c r="D35" s="19">
        <f t="shared" si="1"/>
        <v>-6.2088232841297608E-2</v>
      </c>
      <c r="E35" s="19">
        <f t="shared" si="0"/>
        <v>1.447584320875106E-2</v>
      </c>
      <c r="F35" s="36">
        <f t="shared" si="2"/>
        <v>9.6375000000000009E-4</v>
      </c>
      <c r="G35" s="24">
        <f t="shared" si="3"/>
        <v>-6.3051982841297607E-2</v>
      </c>
      <c r="H35" s="21">
        <f t="shared" si="4"/>
        <v>1.3512093208751061E-2</v>
      </c>
      <c r="I35" s="17"/>
      <c r="J35" s="17">
        <v>4.6260000000000003</v>
      </c>
    </row>
    <row r="36" spans="1:10" x14ac:dyDescent="0.35">
      <c r="A36" s="16">
        <v>44920</v>
      </c>
      <c r="B36" s="17">
        <v>239.82</v>
      </c>
      <c r="C36" s="18">
        <v>3839.5</v>
      </c>
      <c r="D36" s="19">
        <f t="shared" si="1"/>
        <v>4.5658275038746865E-3</v>
      </c>
      <c r="E36" s="19">
        <f t="shared" si="0"/>
        <v>-1.3836798601755129E-3</v>
      </c>
      <c r="F36" s="36">
        <f t="shared" si="2"/>
        <v>9.1770833333333342E-4</v>
      </c>
      <c r="G36" s="24">
        <f t="shared" si="3"/>
        <v>3.6481191705413532E-3</v>
      </c>
      <c r="H36" s="21">
        <f t="shared" si="4"/>
        <v>-2.3013881935088462E-3</v>
      </c>
      <c r="I36" s="17"/>
      <c r="J36" s="17">
        <v>4.4050000000000002</v>
      </c>
    </row>
    <row r="37" spans="1:10" x14ac:dyDescent="0.35">
      <c r="A37" s="16">
        <v>44913</v>
      </c>
      <c r="B37" s="17">
        <v>238.73</v>
      </c>
      <c r="C37" s="18">
        <v>3844.82</v>
      </c>
      <c r="D37" s="19">
        <f t="shared" si="1"/>
        <v>-2.4357350116473886E-2</v>
      </c>
      <c r="E37" s="19">
        <f t="shared" si="0"/>
        <v>-1.9572417946401854E-3</v>
      </c>
      <c r="F37" s="36">
        <f t="shared" si="2"/>
        <v>9.0312499999999996E-4</v>
      </c>
      <c r="G37" s="24">
        <f t="shared" si="3"/>
        <v>-2.5260475116473887E-2</v>
      </c>
      <c r="H37" s="21">
        <f t="shared" si="4"/>
        <v>-2.8603667946401853E-3</v>
      </c>
      <c r="I37" s="17"/>
      <c r="J37" s="17">
        <v>4.335</v>
      </c>
    </row>
    <row r="38" spans="1:10" x14ac:dyDescent="0.35">
      <c r="A38" s="16">
        <v>44906</v>
      </c>
      <c r="B38" s="17">
        <v>244.69</v>
      </c>
      <c r="C38" s="18">
        <v>3852.36</v>
      </c>
      <c r="D38" s="19">
        <f t="shared" si="1"/>
        <v>-2.974492706380838E-3</v>
      </c>
      <c r="E38" s="19">
        <f t="shared" si="0"/>
        <v>-2.0846994952190667E-2</v>
      </c>
      <c r="F38" s="36">
        <f t="shared" si="2"/>
        <v>8.941666666666667E-4</v>
      </c>
      <c r="G38" s="24">
        <f t="shared" si="3"/>
        <v>-3.8686593730475048E-3</v>
      </c>
      <c r="H38" s="21">
        <f t="shared" si="4"/>
        <v>-2.1741161618857335E-2</v>
      </c>
      <c r="I38" s="17"/>
      <c r="J38" s="17">
        <v>4.2919999999999998</v>
      </c>
    </row>
    <row r="39" spans="1:10" x14ac:dyDescent="0.35">
      <c r="A39" s="16">
        <v>44899</v>
      </c>
      <c r="B39" s="17">
        <v>245.42</v>
      </c>
      <c r="C39" s="18">
        <v>3934.38</v>
      </c>
      <c r="D39" s="19">
        <f t="shared" si="1"/>
        <v>-3.764410634460047E-2</v>
      </c>
      <c r="E39" s="19">
        <f t="shared" si="0"/>
        <v>-3.3725470933516632E-2</v>
      </c>
      <c r="F39" s="36">
        <f t="shared" si="2"/>
        <v>8.9458333333333328E-4</v>
      </c>
      <c r="G39" s="24">
        <f t="shared" si="3"/>
        <v>-3.85386896779338E-2</v>
      </c>
      <c r="H39" s="21">
        <f t="shared" si="4"/>
        <v>-3.4620054266849963E-2</v>
      </c>
      <c r="I39" s="17"/>
      <c r="J39" s="17">
        <v>4.2939999999999996</v>
      </c>
    </row>
    <row r="40" spans="1:10" x14ac:dyDescent="0.35">
      <c r="A40" s="16">
        <v>44892</v>
      </c>
      <c r="B40" s="17">
        <v>255.02</v>
      </c>
      <c r="C40" s="18">
        <v>4071.7</v>
      </c>
      <c r="D40" s="19">
        <f t="shared" si="1"/>
        <v>3.0425471736231779E-2</v>
      </c>
      <c r="E40" s="19">
        <f t="shared" si="0"/>
        <v>1.1321073390758274E-2</v>
      </c>
      <c r="F40" s="36">
        <f t="shared" si="2"/>
        <v>9.0000000000000008E-4</v>
      </c>
      <c r="G40" s="24">
        <f t="shared" si="3"/>
        <v>2.9525471736231778E-2</v>
      </c>
      <c r="H40" s="21">
        <f t="shared" si="4"/>
        <v>1.0421073390758274E-2</v>
      </c>
      <c r="I40" s="17"/>
      <c r="J40" s="17">
        <v>4.32</v>
      </c>
    </row>
    <row r="41" spans="1:10" x14ac:dyDescent="0.35">
      <c r="A41" s="16">
        <v>44885</v>
      </c>
      <c r="B41" s="17">
        <v>247.49</v>
      </c>
      <c r="C41" s="18">
        <v>4026.12</v>
      </c>
      <c r="D41" s="19">
        <f t="shared" si="1"/>
        <v>2.5992869579636979E-2</v>
      </c>
      <c r="E41" s="19">
        <f t="shared" si="0"/>
        <v>1.5327815521493759E-2</v>
      </c>
      <c r="F41" s="36">
        <f t="shared" si="2"/>
        <v>8.9687499999999999E-4</v>
      </c>
      <c r="G41" s="24">
        <f t="shared" si="3"/>
        <v>2.5095994579636981E-2</v>
      </c>
      <c r="H41" s="21">
        <f t="shared" si="4"/>
        <v>1.4430940521493759E-2</v>
      </c>
      <c r="I41" s="17"/>
      <c r="J41" s="17">
        <v>4.3049999999999997</v>
      </c>
    </row>
    <row r="42" spans="1:10" x14ac:dyDescent="0.35">
      <c r="A42" s="16">
        <v>44878</v>
      </c>
      <c r="B42" s="17">
        <v>241.22</v>
      </c>
      <c r="C42" s="18">
        <v>3965.34</v>
      </c>
      <c r="D42" s="19">
        <f t="shared" si="1"/>
        <v>-2.3835538828861691E-2</v>
      </c>
      <c r="E42" s="19">
        <f t="shared" si="0"/>
        <v>-6.9097129175818006E-3</v>
      </c>
      <c r="F42" s="36">
        <f t="shared" si="2"/>
        <v>8.8541666666666673E-4</v>
      </c>
      <c r="G42" s="24">
        <f t="shared" si="3"/>
        <v>-2.4720955495528357E-2</v>
      </c>
      <c r="H42" s="21">
        <f t="shared" si="4"/>
        <v>-7.7951295842484669E-3</v>
      </c>
      <c r="I42" s="17"/>
      <c r="J42" s="17">
        <v>4.25</v>
      </c>
    </row>
    <row r="43" spans="1:10" x14ac:dyDescent="0.35">
      <c r="A43" s="16">
        <v>44871</v>
      </c>
      <c r="B43" s="17">
        <v>247.11</v>
      </c>
      <c r="C43" s="18">
        <v>3992.93</v>
      </c>
      <c r="D43" s="19">
        <f t="shared" si="1"/>
        <v>0.11617507565834062</v>
      </c>
      <c r="E43" s="19">
        <f t="shared" si="0"/>
        <v>5.8978133163596791E-2</v>
      </c>
      <c r="F43" s="36">
        <f t="shared" si="2"/>
        <v>8.7416666666666665E-4</v>
      </c>
      <c r="G43" s="24">
        <f t="shared" si="3"/>
        <v>0.11530090899167396</v>
      </c>
      <c r="H43" s="21">
        <f t="shared" si="4"/>
        <v>5.8103966496930122E-2</v>
      </c>
      <c r="I43" s="17"/>
      <c r="J43" s="17">
        <v>4.1959999999999997</v>
      </c>
    </row>
    <row r="44" spans="1:10" x14ac:dyDescent="0.35">
      <c r="A44" s="16">
        <v>44864</v>
      </c>
      <c r="B44" s="17">
        <v>221.39</v>
      </c>
      <c r="C44" s="18">
        <v>3770.55</v>
      </c>
      <c r="D44" s="19">
        <f t="shared" si="1"/>
        <v>-6.138974859032531E-2</v>
      </c>
      <c r="E44" s="19">
        <f t="shared" si="0"/>
        <v>-3.3455009664040025E-2</v>
      </c>
      <c r="F44" s="36">
        <f t="shared" si="2"/>
        <v>8.5791666666666666E-4</v>
      </c>
      <c r="G44" s="24">
        <f t="shared" si="3"/>
        <v>-6.2247665256991977E-2</v>
      </c>
      <c r="H44" s="21">
        <f t="shared" si="4"/>
        <v>-3.4312926330706692E-2</v>
      </c>
      <c r="I44" s="17"/>
      <c r="J44" s="17">
        <v>4.1180000000000003</v>
      </c>
    </row>
    <row r="45" spans="1:10" x14ac:dyDescent="0.35">
      <c r="A45" s="16">
        <v>44857</v>
      </c>
      <c r="B45" s="17">
        <v>235.87</v>
      </c>
      <c r="C45" s="18">
        <v>3901.06</v>
      </c>
      <c r="D45" s="19">
        <f t="shared" si="1"/>
        <v>-2.581364612588799E-2</v>
      </c>
      <c r="E45" s="19">
        <f t="shared" si="0"/>
        <v>3.9520351742055704E-2</v>
      </c>
      <c r="F45" s="36">
        <f t="shared" si="2"/>
        <v>8.5041666666666653E-4</v>
      </c>
      <c r="G45" s="24">
        <f t="shared" si="3"/>
        <v>-2.6664062792554656E-2</v>
      </c>
      <c r="H45" s="21">
        <f t="shared" si="4"/>
        <v>3.8669935075389038E-2</v>
      </c>
      <c r="I45" s="17"/>
      <c r="J45" s="17">
        <v>4.0819999999999999</v>
      </c>
    </row>
    <row r="46" spans="1:10" x14ac:dyDescent="0.35">
      <c r="A46" s="16">
        <v>44850</v>
      </c>
      <c r="B46" s="17">
        <v>242.12</v>
      </c>
      <c r="C46" s="18">
        <v>3752.75</v>
      </c>
      <c r="D46" s="19">
        <f t="shared" si="1"/>
        <v>5.9327966398319942E-2</v>
      </c>
      <c r="E46" s="19">
        <f t="shared" si="0"/>
        <v>4.7356038257695188E-2</v>
      </c>
      <c r="F46" s="36">
        <f t="shared" si="2"/>
        <v>8.3166666666666664E-4</v>
      </c>
      <c r="G46" s="24">
        <f t="shared" si="3"/>
        <v>5.8496299731653274E-2</v>
      </c>
      <c r="H46" s="21">
        <f t="shared" si="4"/>
        <v>4.652437159102852E-2</v>
      </c>
      <c r="I46" s="17"/>
      <c r="J46" s="17">
        <v>3.992</v>
      </c>
    </row>
    <row r="47" spans="1:10" x14ac:dyDescent="0.35">
      <c r="A47" s="16">
        <v>44843</v>
      </c>
      <c r="B47" s="17">
        <v>228.56</v>
      </c>
      <c r="C47" s="18">
        <v>3583.07</v>
      </c>
      <c r="D47" s="19">
        <f t="shared" si="1"/>
        <v>-2.4248633879781489E-2</v>
      </c>
      <c r="E47" s="19">
        <f t="shared" si="0"/>
        <v>-1.554815559695133E-2</v>
      </c>
      <c r="F47" s="36">
        <f t="shared" si="2"/>
        <v>7.7562499999999995E-4</v>
      </c>
      <c r="G47" s="24">
        <f t="shared" si="3"/>
        <v>-2.5024258879781488E-2</v>
      </c>
      <c r="H47" s="21">
        <f t="shared" si="4"/>
        <v>-1.6323780596951328E-2</v>
      </c>
      <c r="I47" s="17"/>
      <c r="J47" s="17">
        <v>3.7229999999999999</v>
      </c>
    </row>
    <row r="48" spans="1:10" x14ac:dyDescent="0.35">
      <c r="A48" s="16">
        <v>44836</v>
      </c>
      <c r="B48" s="17">
        <v>234.24</v>
      </c>
      <c r="C48" s="18">
        <v>3639.66</v>
      </c>
      <c r="D48" s="19">
        <f t="shared" si="1"/>
        <v>5.7535422928296498E-3</v>
      </c>
      <c r="E48" s="19">
        <f t="shared" si="0"/>
        <v>1.5071312632124911E-2</v>
      </c>
      <c r="F48" s="36">
        <f t="shared" si="2"/>
        <v>7.0375000000000006E-4</v>
      </c>
      <c r="G48" s="24">
        <f t="shared" si="3"/>
        <v>5.0497922928296494E-3</v>
      </c>
      <c r="H48" s="21">
        <f t="shared" si="4"/>
        <v>1.4367562632124912E-2</v>
      </c>
      <c r="I48" s="17"/>
      <c r="J48" s="17">
        <v>3.3780000000000001</v>
      </c>
    </row>
    <row r="49" spans="1:10" x14ac:dyDescent="0.35">
      <c r="A49" s="16">
        <v>44829</v>
      </c>
      <c r="B49" s="17">
        <v>232.9</v>
      </c>
      <c r="C49" s="18">
        <v>3585.62</v>
      </c>
      <c r="D49" s="19">
        <f t="shared" si="1"/>
        <v>-2.1099529253530536E-2</v>
      </c>
      <c r="E49" s="19">
        <f t="shared" si="0"/>
        <v>-2.9137096796029494E-2</v>
      </c>
      <c r="F49" s="36">
        <f t="shared" si="2"/>
        <v>6.8395833333333329E-4</v>
      </c>
      <c r="G49" s="24">
        <f t="shared" si="3"/>
        <v>-2.1783487586863867E-2</v>
      </c>
      <c r="H49" s="21">
        <f t="shared" si="4"/>
        <v>-2.9821055129362825E-2</v>
      </c>
      <c r="I49" s="17"/>
      <c r="J49" s="17">
        <v>3.2829999999999999</v>
      </c>
    </row>
    <row r="50" spans="1:10" x14ac:dyDescent="0.35">
      <c r="A50" s="16">
        <v>44822</v>
      </c>
      <c r="B50" s="17">
        <v>237.92</v>
      </c>
      <c r="C50" s="18">
        <v>3693.23</v>
      </c>
      <c r="D50" s="19">
        <f t="shared" si="1"/>
        <v>-2.7866307101413801E-2</v>
      </c>
      <c r="E50" s="19">
        <f t="shared" si="0"/>
        <v>-4.6497458259430524E-2</v>
      </c>
      <c r="F50" s="36">
        <f t="shared" si="2"/>
        <v>6.6562499999999998E-4</v>
      </c>
      <c r="G50" s="24">
        <f t="shared" si="3"/>
        <v>-2.85319321014138E-2</v>
      </c>
      <c r="H50" s="21">
        <f t="shared" si="4"/>
        <v>-4.7163083259430527E-2</v>
      </c>
      <c r="I50" s="17"/>
      <c r="J50" s="17">
        <v>3.1949999999999998</v>
      </c>
    </row>
    <row r="51" spans="1:10" x14ac:dyDescent="0.35">
      <c r="A51" s="16">
        <v>44815</v>
      </c>
      <c r="B51" s="17">
        <v>244.74</v>
      </c>
      <c r="C51" s="18">
        <v>3873.33</v>
      </c>
      <c r="D51" s="19">
        <f t="shared" si="1"/>
        <v>-7.4567042274824025E-2</v>
      </c>
      <c r="E51" s="19">
        <f t="shared" si="0"/>
        <v>-4.7704161913378784E-2</v>
      </c>
      <c r="F51" s="36">
        <f t="shared" si="2"/>
        <v>6.597916666666666E-4</v>
      </c>
      <c r="G51" s="24">
        <f t="shared" si="3"/>
        <v>-7.5226833941490698E-2</v>
      </c>
      <c r="H51" s="21">
        <f t="shared" si="4"/>
        <v>-4.836395358004545E-2</v>
      </c>
      <c r="I51" s="17"/>
      <c r="J51" s="17">
        <v>3.1669999999999998</v>
      </c>
    </row>
    <row r="52" spans="1:10" x14ac:dyDescent="0.35">
      <c r="A52" s="16">
        <v>44808</v>
      </c>
      <c r="B52" s="17">
        <v>264.45999999999998</v>
      </c>
      <c r="C52" s="18">
        <v>4067.36</v>
      </c>
      <c r="D52" s="19">
        <f t="shared" si="1"/>
        <v>3.2804811372334486E-2</v>
      </c>
      <c r="E52" s="19">
        <f t="shared" si="0"/>
        <v>3.646547374536846E-2</v>
      </c>
      <c r="F52" s="36">
        <f t="shared" si="2"/>
        <v>6.3354166666666669E-4</v>
      </c>
      <c r="G52" s="24">
        <f t="shared" si="3"/>
        <v>3.2171269705667818E-2</v>
      </c>
      <c r="H52" s="21">
        <f t="shared" si="4"/>
        <v>3.5831932078701792E-2</v>
      </c>
      <c r="I52" s="17"/>
      <c r="J52" s="17">
        <v>3.0409999999999999</v>
      </c>
    </row>
    <row r="53" spans="1:10" x14ac:dyDescent="0.35">
      <c r="A53" s="16">
        <v>44801</v>
      </c>
      <c r="B53" s="17">
        <v>256.06</v>
      </c>
      <c r="C53" s="18">
        <v>3924.26</v>
      </c>
      <c r="D53" s="19">
        <f t="shared" si="1"/>
        <v>-4.4872990413666991E-2</v>
      </c>
      <c r="E53" s="19">
        <f t="shared" si="0"/>
        <v>-3.2876091146128439E-2</v>
      </c>
      <c r="F53" s="36">
        <f t="shared" si="2"/>
        <v>6.0604166666666662E-4</v>
      </c>
      <c r="G53" s="24">
        <f t="shared" si="3"/>
        <v>-4.5479032080333659E-2</v>
      </c>
      <c r="H53" s="21">
        <f t="shared" si="4"/>
        <v>-3.3482132812795107E-2</v>
      </c>
      <c r="I53" s="17"/>
      <c r="J53" s="17">
        <v>2.9089999999999998</v>
      </c>
    </row>
    <row r="54" spans="1:10" x14ac:dyDescent="0.35">
      <c r="A54" s="16">
        <v>44794</v>
      </c>
      <c r="B54" s="17">
        <v>268.08999999999997</v>
      </c>
      <c r="C54" s="18">
        <v>4057.66</v>
      </c>
      <c r="D54" s="19">
        <f t="shared" si="1"/>
        <v>-6.3113751528918405E-2</v>
      </c>
      <c r="E54" s="19">
        <f t="shared" si="0"/>
        <v>-4.0397495080974677E-2</v>
      </c>
      <c r="F54" s="36">
        <f t="shared" si="2"/>
        <v>5.9125000000000009E-4</v>
      </c>
      <c r="G54" s="24">
        <f t="shared" si="3"/>
        <v>-6.3705001528918406E-2</v>
      </c>
      <c r="H54" s="21">
        <f t="shared" si="4"/>
        <v>-4.0988745080974678E-2</v>
      </c>
      <c r="I54" s="17"/>
      <c r="J54" s="17">
        <v>2.8380000000000001</v>
      </c>
    </row>
    <row r="55" spans="1:10" x14ac:dyDescent="0.35">
      <c r="A55" s="16">
        <v>44787</v>
      </c>
      <c r="B55" s="17">
        <v>286.14999999999998</v>
      </c>
      <c r="C55" s="18">
        <v>4228.4799999999996</v>
      </c>
      <c r="D55" s="19">
        <f t="shared" si="1"/>
        <v>-1.9732109211743509E-2</v>
      </c>
      <c r="E55" s="19">
        <f t="shared" si="0"/>
        <v>-1.2072006822190784E-2</v>
      </c>
      <c r="F55" s="36">
        <f t="shared" si="2"/>
        <v>5.5958333333333327E-4</v>
      </c>
      <c r="G55" s="24">
        <f t="shared" si="3"/>
        <v>-2.0291692545076841E-2</v>
      </c>
      <c r="H55" s="21">
        <f t="shared" si="4"/>
        <v>-1.2631590155524118E-2</v>
      </c>
      <c r="I55" s="17"/>
      <c r="J55" s="17">
        <v>2.6859999999999999</v>
      </c>
    </row>
    <row r="56" spans="1:10" x14ac:dyDescent="0.35">
      <c r="A56" s="16">
        <v>44780</v>
      </c>
      <c r="B56" s="17">
        <v>291.91000000000003</v>
      </c>
      <c r="C56" s="18">
        <v>4280.1499999999996</v>
      </c>
      <c r="D56" s="19">
        <f t="shared" si="1"/>
        <v>3.1812237107207153E-2</v>
      </c>
      <c r="E56" s="19">
        <f t="shared" si="0"/>
        <v>3.2558218079267842E-2</v>
      </c>
      <c r="F56" s="36">
        <f t="shared" si="2"/>
        <v>5.3395833333333333E-4</v>
      </c>
      <c r="G56" s="24">
        <f t="shared" si="3"/>
        <v>3.1278278773873819E-2</v>
      </c>
      <c r="H56" s="21">
        <f t="shared" si="4"/>
        <v>3.2024259745934508E-2</v>
      </c>
      <c r="I56" s="17"/>
      <c r="J56" s="17">
        <v>2.5630000000000002</v>
      </c>
    </row>
    <row r="57" spans="1:10" x14ac:dyDescent="0.35">
      <c r="A57" s="16">
        <v>44773</v>
      </c>
      <c r="B57" s="17">
        <v>282.91000000000003</v>
      </c>
      <c r="C57" s="18">
        <v>4145.1899999999996</v>
      </c>
      <c r="D57" s="19">
        <f t="shared" si="1"/>
        <v>7.729571845836114E-3</v>
      </c>
      <c r="E57" s="19">
        <f t="shared" si="0"/>
        <v>3.6074948732411904E-3</v>
      </c>
      <c r="F57" s="36">
        <f t="shared" si="2"/>
        <v>5.2708333333333329E-4</v>
      </c>
      <c r="G57" s="24">
        <f t="shared" si="3"/>
        <v>7.2024885125027806E-3</v>
      </c>
      <c r="H57" s="21">
        <f t="shared" si="4"/>
        <v>3.0804115399078571E-3</v>
      </c>
      <c r="I57" s="17"/>
      <c r="J57" s="17">
        <v>2.5299999999999998</v>
      </c>
    </row>
    <row r="58" spans="1:10" x14ac:dyDescent="0.35">
      <c r="A58" s="16">
        <v>44766</v>
      </c>
      <c r="B58" s="17">
        <v>280.74</v>
      </c>
      <c r="C58" s="18">
        <v>4130.29</v>
      </c>
      <c r="D58" s="19">
        <f t="shared" si="1"/>
        <v>7.8276232908280896E-2</v>
      </c>
      <c r="E58" s="19">
        <f t="shared" si="0"/>
        <v>4.2573385197506974E-2</v>
      </c>
      <c r="F58" s="36">
        <f t="shared" si="2"/>
        <v>4.9437500000000002E-4</v>
      </c>
      <c r="G58" s="24">
        <f t="shared" si="3"/>
        <v>7.7781857908280891E-2</v>
      </c>
      <c r="H58" s="21">
        <f t="shared" si="4"/>
        <v>4.2079010197506976E-2</v>
      </c>
      <c r="I58" s="17"/>
      <c r="J58" s="17">
        <v>2.3730000000000002</v>
      </c>
    </row>
    <row r="59" spans="1:10" x14ac:dyDescent="0.35">
      <c r="A59" s="16">
        <v>44759</v>
      </c>
      <c r="B59" s="17">
        <v>260.36</v>
      </c>
      <c r="C59" s="18">
        <v>3961.63</v>
      </c>
      <c r="D59" s="19">
        <f t="shared" si="1"/>
        <v>1.4178871922717384E-2</v>
      </c>
      <c r="E59" s="19">
        <f t="shared" si="0"/>
        <v>2.5489495646051408E-2</v>
      </c>
      <c r="F59" s="36">
        <f t="shared" si="2"/>
        <v>5.0999999999999993E-4</v>
      </c>
      <c r="G59" s="24">
        <f t="shared" si="3"/>
        <v>1.3668871922717384E-2</v>
      </c>
      <c r="H59" s="21">
        <f t="shared" si="4"/>
        <v>2.4979495646051408E-2</v>
      </c>
      <c r="I59" s="17"/>
      <c r="J59" s="17">
        <v>2.448</v>
      </c>
    </row>
    <row r="60" spans="1:10" x14ac:dyDescent="0.35">
      <c r="A60" s="16">
        <v>44752</v>
      </c>
      <c r="B60" s="17">
        <v>256.72000000000003</v>
      </c>
      <c r="C60" s="18">
        <v>3863.16</v>
      </c>
      <c r="D60" s="19">
        <f t="shared" si="1"/>
        <v>-4.0872749009937981E-2</v>
      </c>
      <c r="E60" s="19">
        <f t="shared" si="0"/>
        <v>-9.2886561453360272E-3</v>
      </c>
      <c r="F60" s="36">
        <f t="shared" si="2"/>
        <v>4.8645833333333332E-4</v>
      </c>
      <c r="G60" s="24">
        <f t="shared" si="3"/>
        <v>-4.1359207343271316E-2</v>
      </c>
      <c r="H60" s="21">
        <f t="shared" si="4"/>
        <v>-9.7751144786693608E-3</v>
      </c>
      <c r="I60" s="17"/>
      <c r="J60" s="17">
        <v>2.335</v>
      </c>
    </row>
    <row r="61" spans="1:10" x14ac:dyDescent="0.35">
      <c r="A61" s="16">
        <v>44745</v>
      </c>
      <c r="B61" s="17">
        <v>267.66000000000003</v>
      </c>
      <c r="C61" s="18">
        <v>3899.38</v>
      </c>
      <c r="D61" s="19">
        <f t="shared" si="1"/>
        <v>3.1127205485784959E-2</v>
      </c>
      <c r="E61" s="19">
        <f t="shared" si="0"/>
        <v>1.9357807038869801E-2</v>
      </c>
      <c r="F61" s="36">
        <f t="shared" si="2"/>
        <v>4.0895833333333339E-4</v>
      </c>
      <c r="G61" s="24">
        <f t="shared" si="3"/>
        <v>3.0718247152451625E-2</v>
      </c>
      <c r="H61" s="21">
        <f t="shared" si="4"/>
        <v>1.8948848705536467E-2</v>
      </c>
      <c r="I61" s="17"/>
      <c r="J61" s="17">
        <v>1.9630000000000001</v>
      </c>
    </row>
    <row r="62" spans="1:10" x14ac:dyDescent="0.35">
      <c r="A62" s="16">
        <v>44738</v>
      </c>
      <c r="B62" s="17">
        <v>259.58</v>
      </c>
      <c r="C62" s="18">
        <v>3825.33</v>
      </c>
      <c r="D62" s="19">
        <f>B62/B63-1</f>
        <v>-3.0332461710870451E-2</v>
      </c>
      <c r="E62" s="19">
        <f t="shared" si="0"/>
        <v>-2.2089913951336193E-2</v>
      </c>
      <c r="F62" s="36">
        <f t="shared" si="2"/>
        <v>3.5625000000000001E-4</v>
      </c>
      <c r="G62" s="24">
        <f t="shared" si="3"/>
        <v>-3.068871171087045E-2</v>
      </c>
      <c r="H62" s="21">
        <f t="shared" si="4"/>
        <v>-2.2446163951336192E-2</v>
      </c>
      <c r="I62" s="17"/>
      <c r="J62" s="17">
        <v>1.71</v>
      </c>
    </row>
    <row r="63" spans="1:10" x14ac:dyDescent="0.35">
      <c r="A63" s="16">
        <v>44731</v>
      </c>
      <c r="B63" s="17">
        <v>267.7</v>
      </c>
      <c r="C63" s="18">
        <v>3911.74</v>
      </c>
      <c r="D63" s="19">
        <f t="shared" si="1"/>
        <v>8.0961033716939079E-2</v>
      </c>
      <c r="E63" s="19">
        <f t="shared" si="0"/>
        <v>6.4465391690522456E-2</v>
      </c>
      <c r="F63" s="36">
        <f t="shared" si="2"/>
        <v>3.5145833333333334E-4</v>
      </c>
      <c r="G63" s="24">
        <f t="shared" si="3"/>
        <v>8.0609575383605747E-2</v>
      </c>
      <c r="H63" s="21">
        <f t="shared" si="4"/>
        <v>6.4113933357189123E-2</v>
      </c>
      <c r="I63" s="17"/>
      <c r="J63" s="17">
        <v>1.6870000000000001</v>
      </c>
    </row>
    <row r="64" spans="1:10" x14ac:dyDescent="0.35">
      <c r="A64" s="16">
        <v>44724</v>
      </c>
      <c r="B64" s="17">
        <v>247.65</v>
      </c>
      <c r="C64" s="18">
        <v>3674.84</v>
      </c>
      <c r="D64" s="19">
        <f t="shared" si="1"/>
        <v>-2.1107553658247347E-2</v>
      </c>
      <c r="E64" s="19">
        <f t="shared" si="0"/>
        <v>-5.7941069405208045E-2</v>
      </c>
      <c r="F64" s="36">
        <f t="shared" si="2"/>
        <v>3.3187499999999998E-4</v>
      </c>
      <c r="G64" s="24">
        <f t="shared" si="3"/>
        <v>-2.1439428658247345E-2</v>
      </c>
      <c r="H64" s="21">
        <f t="shared" si="4"/>
        <v>-5.8272944405208048E-2</v>
      </c>
      <c r="I64" s="17"/>
      <c r="J64" s="17">
        <v>1.593</v>
      </c>
    </row>
    <row r="65" spans="1:10" x14ac:dyDescent="0.35">
      <c r="A65" s="16">
        <v>44717</v>
      </c>
      <c r="B65" s="17">
        <v>252.99</v>
      </c>
      <c r="C65" s="18">
        <v>3900.86</v>
      </c>
      <c r="D65" s="19">
        <f t="shared" si="1"/>
        <v>-6.3069402266498709E-2</v>
      </c>
      <c r="E65" s="19">
        <f t="shared" si="0"/>
        <v>-5.054836998057699E-2</v>
      </c>
      <c r="F65" s="36">
        <f t="shared" si="2"/>
        <v>2.8395833333333333E-4</v>
      </c>
      <c r="G65" s="24">
        <f t="shared" si="3"/>
        <v>-6.3353360599832043E-2</v>
      </c>
      <c r="H65" s="21">
        <f t="shared" si="4"/>
        <v>-5.0832328313910324E-2</v>
      </c>
      <c r="I65" s="17"/>
      <c r="J65" s="17">
        <v>1.363</v>
      </c>
    </row>
    <row r="66" spans="1:10" x14ac:dyDescent="0.35">
      <c r="A66" s="16">
        <v>44710</v>
      </c>
      <c r="B66" s="17">
        <v>270.02</v>
      </c>
      <c r="C66" s="18">
        <v>4108.54</v>
      </c>
      <c r="D66" s="19">
        <f t="shared" si="1"/>
        <v>-1.1784511784511897E-2</v>
      </c>
      <c r="E66" s="19">
        <f t="shared" si="1"/>
        <v>-1.1952172072799971E-2</v>
      </c>
      <c r="F66" s="36">
        <f t="shared" si="2"/>
        <v>2.4687500000000002E-4</v>
      </c>
      <c r="G66" s="24">
        <f t="shared" si="3"/>
        <v>-1.2031386784511898E-2</v>
      </c>
      <c r="H66" s="21">
        <f t="shared" si="4"/>
        <v>-1.2199047072799972E-2</v>
      </c>
      <c r="I66" s="17"/>
      <c r="J66" s="17">
        <v>1.1850000000000001</v>
      </c>
    </row>
    <row r="67" spans="1:10" x14ac:dyDescent="0.35">
      <c r="A67" s="16">
        <v>44703</v>
      </c>
      <c r="B67" s="17">
        <v>273.24</v>
      </c>
      <c r="C67" s="18">
        <v>4158.24</v>
      </c>
      <c r="D67" s="19">
        <f t="shared" ref="D67:E130" si="6">B67/B68-1</f>
        <v>8.1881533101045401E-2</v>
      </c>
      <c r="E67" s="19">
        <f t="shared" si="6"/>
        <v>6.5843705784649265E-2</v>
      </c>
      <c r="F67" s="36">
        <f t="shared" ref="F67:F130" si="7">J67/100/12/4</f>
        <v>2.2666666666666668E-4</v>
      </c>
      <c r="G67" s="24">
        <f t="shared" ref="G67:G130" si="8">D67-F67</f>
        <v>8.1654866434378734E-2</v>
      </c>
      <c r="H67" s="21">
        <f t="shared" ref="H67:H130" si="9">E67-F67</f>
        <v>6.5617039117982598E-2</v>
      </c>
      <c r="I67" s="17"/>
      <c r="J67" s="17">
        <v>1.0880000000000001</v>
      </c>
    </row>
    <row r="68" spans="1:10" x14ac:dyDescent="0.35">
      <c r="A68" s="16">
        <v>44696</v>
      </c>
      <c r="B68" s="17">
        <v>252.56</v>
      </c>
      <c r="C68" s="18">
        <v>3901.36</v>
      </c>
      <c r="D68" s="19">
        <f t="shared" si="6"/>
        <v>-3.2781862745098089E-2</v>
      </c>
      <c r="E68" s="19">
        <f t="shared" si="6"/>
        <v>-3.0450633590878406E-2</v>
      </c>
      <c r="F68" s="36">
        <f t="shared" si="7"/>
        <v>2.1541666666666668E-4</v>
      </c>
      <c r="G68" s="24">
        <f t="shared" si="8"/>
        <v>-3.2997279411764759E-2</v>
      </c>
      <c r="H68" s="21">
        <f t="shared" si="9"/>
        <v>-3.0666050257545072E-2</v>
      </c>
      <c r="I68" s="17"/>
      <c r="J68" s="17">
        <v>1.034</v>
      </c>
    </row>
    <row r="69" spans="1:10" x14ac:dyDescent="0.35">
      <c r="A69" s="16">
        <v>44689</v>
      </c>
      <c r="B69" s="17">
        <v>261.12</v>
      </c>
      <c r="C69" s="18">
        <v>4023.89</v>
      </c>
      <c r="D69" s="19">
        <f t="shared" si="6"/>
        <v>-4.9539547919775773E-2</v>
      </c>
      <c r="E69" s="19">
        <f t="shared" si="6"/>
        <v>-2.4118796897660721E-2</v>
      </c>
      <c r="F69" s="36">
        <f t="shared" si="7"/>
        <v>2.0583333333333334E-4</v>
      </c>
      <c r="G69" s="24">
        <f t="shared" si="8"/>
        <v>-4.9745381253109108E-2</v>
      </c>
      <c r="H69" s="21">
        <f t="shared" si="9"/>
        <v>-2.4324630230994054E-2</v>
      </c>
      <c r="I69" s="17"/>
      <c r="J69" s="17">
        <v>0.98799999999999999</v>
      </c>
    </row>
    <row r="70" spans="1:10" x14ac:dyDescent="0.35">
      <c r="A70" s="16">
        <v>44682</v>
      </c>
      <c r="B70" s="17">
        <v>274.73</v>
      </c>
      <c r="C70" s="18">
        <v>4123.34</v>
      </c>
      <c r="D70" s="19">
        <f t="shared" si="6"/>
        <v>-1.0053329489766338E-2</v>
      </c>
      <c r="E70" s="19">
        <f t="shared" si="6"/>
        <v>-2.0789316372736844E-3</v>
      </c>
      <c r="F70" s="36">
        <f t="shared" si="7"/>
        <v>1.7666666666666666E-4</v>
      </c>
      <c r="G70" s="24">
        <f t="shared" si="8"/>
        <v>-1.0229996156433005E-2</v>
      </c>
      <c r="H70" s="21">
        <f t="shared" si="9"/>
        <v>-2.2555983039403509E-3</v>
      </c>
      <c r="I70" s="17"/>
      <c r="J70" s="17">
        <v>0.84799999999999998</v>
      </c>
    </row>
    <row r="71" spans="1:10" x14ac:dyDescent="0.35">
      <c r="A71" s="16">
        <v>44675</v>
      </c>
      <c r="B71" s="17">
        <v>277.52</v>
      </c>
      <c r="C71" s="18">
        <v>4131.93</v>
      </c>
      <c r="D71" s="19">
        <f t="shared" si="6"/>
        <v>1.2735831843228906E-2</v>
      </c>
      <c r="E71" s="19">
        <f t="shared" si="6"/>
        <v>-3.2738109172288699E-2</v>
      </c>
      <c r="F71" s="36">
        <f t="shared" si="7"/>
        <v>1.7520833333333331E-4</v>
      </c>
      <c r="G71" s="24">
        <f t="shared" si="8"/>
        <v>1.2560623509895574E-2</v>
      </c>
      <c r="H71" s="21">
        <f t="shared" si="9"/>
        <v>-3.2913317505622035E-2</v>
      </c>
      <c r="I71" s="17"/>
      <c r="J71" s="17">
        <v>0.84099999999999997</v>
      </c>
    </row>
    <row r="72" spans="1:10" x14ac:dyDescent="0.35">
      <c r="A72" s="16">
        <v>44668</v>
      </c>
      <c r="B72" s="17">
        <v>274.02999999999997</v>
      </c>
      <c r="C72" s="18">
        <v>4271.78</v>
      </c>
      <c r="D72" s="19">
        <f t="shared" si="6"/>
        <v>-2.0726869885287491E-2</v>
      </c>
      <c r="E72" s="19">
        <f t="shared" si="6"/>
        <v>-2.7503135963065195E-2</v>
      </c>
      <c r="F72" s="36">
        <f t="shared" si="7"/>
        <v>1.7249999999999999E-4</v>
      </c>
      <c r="G72" s="24">
        <f t="shared" si="8"/>
        <v>-2.089936988528749E-2</v>
      </c>
      <c r="H72" s="21">
        <f t="shared" si="9"/>
        <v>-2.7675635963065194E-2</v>
      </c>
      <c r="I72" s="17"/>
      <c r="J72" s="17">
        <v>0.82799999999999996</v>
      </c>
    </row>
    <row r="73" spans="1:10" x14ac:dyDescent="0.35">
      <c r="A73" s="16">
        <v>44661</v>
      </c>
      <c r="B73" s="17">
        <v>279.83</v>
      </c>
      <c r="C73" s="18">
        <v>4392.59</v>
      </c>
      <c r="D73" s="19">
        <f t="shared" si="6"/>
        <v>-5.771626763646176E-2</v>
      </c>
      <c r="E73" s="19">
        <f t="shared" si="6"/>
        <v>-2.1319971124796E-2</v>
      </c>
      <c r="F73" s="36">
        <f t="shared" si="7"/>
        <v>1.6395833333333334E-4</v>
      </c>
      <c r="G73" s="24">
        <f t="shared" si="8"/>
        <v>-5.7880225969795092E-2</v>
      </c>
      <c r="H73" s="21">
        <f t="shared" si="9"/>
        <v>-2.1483929458129332E-2</v>
      </c>
      <c r="I73" s="17"/>
      <c r="J73" s="17">
        <v>0.78700000000000003</v>
      </c>
    </row>
    <row r="74" spans="1:10" x14ac:dyDescent="0.35">
      <c r="A74" s="16">
        <v>44654</v>
      </c>
      <c r="B74" s="17">
        <v>296.97000000000003</v>
      </c>
      <c r="C74" s="18">
        <v>4488.28</v>
      </c>
      <c r="D74" s="19">
        <f t="shared" si="6"/>
        <v>-4.0236571650184128E-2</v>
      </c>
      <c r="E74" s="19">
        <f t="shared" si="6"/>
        <v>-1.266647015086253E-2</v>
      </c>
      <c r="F74" s="36">
        <f t="shared" si="7"/>
        <v>1.4541666666666666E-4</v>
      </c>
      <c r="G74" s="24">
        <f t="shared" si="8"/>
        <v>-4.0381988316850796E-2</v>
      </c>
      <c r="H74" s="21">
        <f t="shared" si="9"/>
        <v>-1.2811886817529197E-2</v>
      </c>
      <c r="I74" s="17"/>
      <c r="J74" s="17">
        <v>0.69799999999999995</v>
      </c>
    </row>
    <row r="75" spans="1:10" x14ac:dyDescent="0.35">
      <c r="A75" s="16">
        <v>44647</v>
      </c>
      <c r="B75" s="17">
        <v>309.42</v>
      </c>
      <c r="C75" s="18">
        <v>4545.8599999999997</v>
      </c>
      <c r="D75" s="19">
        <f t="shared" si="6"/>
        <v>1.8901475237091736E-2</v>
      </c>
      <c r="E75" s="19">
        <f t="shared" si="6"/>
        <v>6.2072973163340706E-4</v>
      </c>
      <c r="F75" s="36">
        <f t="shared" si="7"/>
        <v>1.1E-4</v>
      </c>
      <c r="G75" s="24">
        <f t="shared" si="8"/>
        <v>1.8791475237091737E-2</v>
      </c>
      <c r="H75" s="21">
        <f t="shared" si="9"/>
        <v>5.1072973163340709E-4</v>
      </c>
      <c r="I75" s="17"/>
      <c r="J75" s="17">
        <v>0.52800000000000002</v>
      </c>
    </row>
    <row r="76" spans="1:10" x14ac:dyDescent="0.35">
      <c r="A76" s="16">
        <v>44640</v>
      </c>
      <c r="B76" s="17">
        <v>303.68</v>
      </c>
      <c r="C76" s="18">
        <v>4543.04</v>
      </c>
      <c r="D76" s="19">
        <f t="shared" si="6"/>
        <v>1.081782778018181E-2</v>
      </c>
      <c r="E76" s="19">
        <f t="shared" si="6"/>
        <v>1.7913597978082452E-2</v>
      </c>
      <c r="F76" s="36">
        <f t="shared" si="7"/>
        <v>1.1208333333333334E-4</v>
      </c>
      <c r="G76" s="24">
        <f t="shared" si="8"/>
        <v>1.0705744446848476E-2</v>
      </c>
      <c r="H76" s="21">
        <f t="shared" si="9"/>
        <v>1.780151464474912E-2</v>
      </c>
      <c r="I76" s="17"/>
      <c r="J76" s="17">
        <v>0.53800000000000003</v>
      </c>
    </row>
    <row r="77" spans="1:10" x14ac:dyDescent="0.35">
      <c r="A77" s="16">
        <v>44633</v>
      </c>
      <c r="B77" s="17">
        <v>300.43</v>
      </c>
      <c r="C77" s="18">
        <v>4463.09</v>
      </c>
      <c r="D77" s="19">
        <f t="shared" si="6"/>
        <v>7.2696111686364251E-2</v>
      </c>
      <c r="E77" s="19">
        <f t="shared" si="6"/>
        <v>6.1551122538537673E-2</v>
      </c>
      <c r="F77" s="36">
        <f t="shared" si="7"/>
        <v>8.6249999999999996E-5</v>
      </c>
      <c r="G77" s="24">
        <f t="shared" si="8"/>
        <v>7.2609861686364255E-2</v>
      </c>
      <c r="H77" s="21">
        <f t="shared" si="9"/>
        <v>6.146487253853767E-2</v>
      </c>
      <c r="I77" s="17"/>
      <c r="J77" s="17">
        <v>0.41399999999999998</v>
      </c>
    </row>
    <row r="78" spans="1:10" x14ac:dyDescent="0.35">
      <c r="A78" s="16">
        <v>44626</v>
      </c>
      <c r="B78" s="17">
        <v>280.07</v>
      </c>
      <c r="C78" s="18">
        <v>4204.3100000000004</v>
      </c>
      <c r="D78" s="19">
        <f t="shared" si="6"/>
        <v>-3.3774925826261071E-2</v>
      </c>
      <c r="E78" s="19">
        <f t="shared" si="6"/>
        <v>-2.8774252865066297E-2</v>
      </c>
      <c r="F78" s="36">
        <f t="shared" si="7"/>
        <v>8.25E-5</v>
      </c>
      <c r="G78" s="24">
        <f t="shared" si="8"/>
        <v>-3.385742582626107E-2</v>
      </c>
      <c r="H78" s="21">
        <f t="shared" si="9"/>
        <v>-2.8856752865066296E-2</v>
      </c>
      <c r="I78" s="17"/>
      <c r="J78" s="17">
        <v>0.39600000000000002</v>
      </c>
    </row>
    <row r="79" spans="1:10" x14ac:dyDescent="0.35">
      <c r="A79" s="16">
        <v>44619</v>
      </c>
      <c r="B79" s="17">
        <v>289.86</v>
      </c>
      <c r="C79" s="18">
        <v>4328.87</v>
      </c>
      <c r="D79" s="19">
        <f t="shared" si="6"/>
        <v>-2.5058020248225676E-2</v>
      </c>
      <c r="E79" s="19">
        <f t="shared" si="6"/>
        <v>-1.2714898896597604E-2</v>
      </c>
      <c r="F79" s="36">
        <f t="shared" si="7"/>
        <v>6.9791666666666665E-5</v>
      </c>
      <c r="G79" s="24">
        <f t="shared" si="8"/>
        <v>-2.5127811914892342E-2</v>
      </c>
      <c r="H79" s="21">
        <f t="shared" si="9"/>
        <v>-1.278469056326427E-2</v>
      </c>
      <c r="I79" s="17"/>
      <c r="J79" s="17">
        <v>0.33500000000000002</v>
      </c>
    </row>
    <row r="80" spans="1:10" x14ac:dyDescent="0.35">
      <c r="A80" s="16">
        <v>44612</v>
      </c>
      <c r="B80" s="17">
        <v>297.31</v>
      </c>
      <c r="C80" s="18">
        <v>4384.62</v>
      </c>
      <c r="D80" s="19">
        <f t="shared" si="6"/>
        <v>3.257736255339827E-2</v>
      </c>
      <c r="E80" s="19">
        <f t="shared" si="6"/>
        <v>8.2205262516470423E-3</v>
      </c>
      <c r="F80" s="36">
        <f t="shared" si="7"/>
        <v>7.2499999999999987E-5</v>
      </c>
      <c r="G80" s="24">
        <f t="shared" si="8"/>
        <v>3.2504862553398267E-2</v>
      </c>
      <c r="H80" s="21">
        <f t="shared" si="9"/>
        <v>8.1480262516470427E-3</v>
      </c>
      <c r="I80" s="17"/>
      <c r="J80" s="17">
        <v>0.34799999999999998</v>
      </c>
    </row>
    <row r="81" spans="1:10" x14ac:dyDescent="0.35">
      <c r="A81" s="16">
        <v>44605</v>
      </c>
      <c r="B81" s="17">
        <v>287.93</v>
      </c>
      <c r="C81" s="18">
        <v>4348.87</v>
      </c>
      <c r="D81" s="19">
        <f t="shared" si="6"/>
        <v>-2.4098427331887273E-2</v>
      </c>
      <c r="E81" s="19">
        <f t="shared" si="6"/>
        <v>-1.5789926312168578E-2</v>
      </c>
      <c r="F81" s="36">
        <f t="shared" si="7"/>
        <v>7.4583333333333335E-5</v>
      </c>
      <c r="G81" s="24">
        <f t="shared" si="8"/>
        <v>-2.4173010665220606E-2</v>
      </c>
      <c r="H81" s="21">
        <f t="shared" si="9"/>
        <v>-1.5864509645501911E-2</v>
      </c>
      <c r="I81" s="17"/>
      <c r="J81" s="17">
        <v>0.35799999999999998</v>
      </c>
    </row>
    <row r="82" spans="1:10" x14ac:dyDescent="0.35">
      <c r="A82" s="16">
        <v>44598</v>
      </c>
      <c r="B82" s="17">
        <v>295.04000000000002</v>
      </c>
      <c r="C82" s="18">
        <v>4418.6400000000003</v>
      </c>
      <c r="D82" s="19">
        <f t="shared" si="6"/>
        <v>-3.5627900895600417E-2</v>
      </c>
      <c r="E82" s="19">
        <f t="shared" si="6"/>
        <v>-1.8197816262048527E-2</v>
      </c>
      <c r="F82" s="36">
        <f t="shared" si="7"/>
        <v>7.7708333333333329E-5</v>
      </c>
      <c r="G82" s="24">
        <f t="shared" si="8"/>
        <v>-3.5705609228933753E-2</v>
      </c>
      <c r="H82" s="21">
        <f t="shared" si="9"/>
        <v>-1.827552459538186E-2</v>
      </c>
      <c r="I82" s="17"/>
      <c r="J82" s="17">
        <v>0.373</v>
      </c>
    </row>
    <row r="83" spans="1:10" x14ac:dyDescent="0.35">
      <c r="A83" s="16">
        <v>44591</v>
      </c>
      <c r="B83" s="17">
        <v>305.94</v>
      </c>
      <c r="C83" s="18">
        <v>4500.54</v>
      </c>
      <c r="D83" s="19">
        <f t="shared" si="6"/>
        <v>-7.5261143190812341E-3</v>
      </c>
      <c r="E83" s="19">
        <f t="shared" si="6"/>
        <v>1.5499170775184146E-2</v>
      </c>
      <c r="F83" s="36">
        <f t="shared" si="7"/>
        <v>4.958333333333333E-5</v>
      </c>
      <c r="G83" s="24">
        <f t="shared" si="8"/>
        <v>-7.575697652414567E-3</v>
      </c>
      <c r="H83" s="21">
        <f t="shared" si="9"/>
        <v>1.5449587441850812E-2</v>
      </c>
      <c r="I83" s="17"/>
      <c r="J83" s="17">
        <v>0.23799999999999999</v>
      </c>
    </row>
    <row r="84" spans="1:10" x14ac:dyDescent="0.35">
      <c r="A84" s="16">
        <v>44584</v>
      </c>
      <c r="B84" s="17">
        <v>308.26</v>
      </c>
      <c r="C84" s="18">
        <v>4431.8500000000004</v>
      </c>
      <c r="D84" s="19">
        <f t="shared" si="6"/>
        <v>4.1313380400635147E-2</v>
      </c>
      <c r="E84" s="19">
        <f t="shared" si="6"/>
        <v>7.7127193929871218E-3</v>
      </c>
      <c r="F84" s="36">
        <f t="shared" si="7"/>
        <v>3.9583333333333331E-5</v>
      </c>
      <c r="G84" s="24">
        <f t="shared" si="8"/>
        <v>4.1273797067301811E-2</v>
      </c>
      <c r="H84" s="21">
        <f t="shared" si="9"/>
        <v>7.6731360596537885E-3</v>
      </c>
      <c r="I84" s="17"/>
      <c r="J84" s="17">
        <v>0.19</v>
      </c>
    </row>
    <row r="85" spans="1:10" x14ac:dyDescent="0.35">
      <c r="A85" s="16">
        <v>44577</v>
      </c>
      <c r="B85" s="17">
        <v>296.02999999999997</v>
      </c>
      <c r="C85" s="18">
        <v>4397.93</v>
      </c>
      <c r="D85" s="19">
        <f t="shared" si="6"/>
        <v>-4.5680206318504224E-2</v>
      </c>
      <c r="E85" s="19">
        <f t="shared" si="6"/>
        <v>-5.6815038013232289E-2</v>
      </c>
      <c r="F85" s="36">
        <f t="shared" si="7"/>
        <v>3.5416666666666669E-5</v>
      </c>
      <c r="G85" s="24">
        <f t="shared" si="8"/>
        <v>-4.5715622985170894E-2</v>
      </c>
      <c r="H85" s="21">
        <f t="shared" si="9"/>
        <v>-5.6850454679898958E-2</v>
      </c>
      <c r="I85" s="17"/>
      <c r="J85" s="17">
        <v>0.17</v>
      </c>
    </row>
    <row r="86" spans="1:10" x14ac:dyDescent="0.35">
      <c r="A86" s="16">
        <v>44570</v>
      </c>
      <c r="B86" s="17">
        <v>310.2</v>
      </c>
      <c r="C86" s="18">
        <v>4662.8500000000004</v>
      </c>
      <c r="D86" s="19">
        <f t="shared" si="6"/>
        <v>-1.2227741688956906E-2</v>
      </c>
      <c r="E86" s="19">
        <f t="shared" si="6"/>
        <v>-3.0297069501520335E-3</v>
      </c>
      <c r="F86" s="36">
        <f t="shared" si="7"/>
        <v>2.6875000000000003E-5</v>
      </c>
      <c r="G86" s="24">
        <f t="shared" si="8"/>
        <v>-1.2254616688956907E-2</v>
      </c>
      <c r="H86" s="21">
        <f t="shared" si="9"/>
        <v>-3.0565819501520335E-3</v>
      </c>
      <c r="I86" s="17"/>
      <c r="J86" s="17">
        <v>0.129</v>
      </c>
    </row>
    <row r="87" spans="1:10" x14ac:dyDescent="0.35">
      <c r="A87" s="16">
        <v>44563</v>
      </c>
      <c r="B87" s="17">
        <v>314.04000000000002</v>
      </c>
      <c r="C87" s="18">
        <v>4677.0200000000004</v>
      </c>
      <c r="D87" s="19">
        <f t="shared" si="6"/>
        <v>-6.624643196955271E-2</v>
      </c>
      <c r="E87" s="19">
        <f t="shared" si="6"/>
        <v>-1.8706805030443641E-2</v>
      </c>
      <c r="F87" s="36">
        <f t="shared" si="7"/>
        <v>2.0000000000000002E-5</v>
      </c>
      <c r="G87" s="24">
        <f t="shared" si="8"/>
        <v>-6.6266431969552717E-2</v>
      </c>
      <c r="H87" s="21">
        <f t="shared" si="9"/>
        <v>-1.872680503044364E-2</v>
      </c>
      <c r="I87" s="17"/>
      <c r="J87" s="17">
        <v>9.6000000000000002E-2</v>
      </c>
    </row>
    <row r="88" spans="1:10" x14ac:dyDescent="0.35">
      <c r="A88" s="16">
        <v>44556</v>
      </c>
      <c r="B88" s="17">
        <v>336.32</v>
      </c>
      <c r="C88" s="18">
        <v>4766.18</v>
      </c>
      <c r="D88" s="19">
        <f t="shared" si="6"/>
        <v>4.8701783740177085E-3</v>
      </c>
      <c r="E88" s="19">
        <f t="shared" si="6"/>
        <v>8.5488533109878695E-3</v>
      </c>
      <c r="F88" s="36">
        <f t="shared" si="7"/>
        <v>1.1041666666666666E-5</v>
      </c>
      <c r="G88" s="24">
        <f t="shared" si="8"/>
        <v>4.8591367073510415E-3</v>
      </c>
      <c r="H88" s="21">
        <f t="shared" si="9"/>
        <v>8.5378116443212033E-3</v>
      </c>
      <c r="I88" s="17"/>
      <c r="J88" s="17">
        <v>5.2999999999999999E-2</v>
      </c>
    </row>
    <row r="89" spans="1:10" x14ac:dyDescent="0.35">
      <c r="A89" s="16">
        <v>44549</v>
      </c>
      <c r="B89" s="17">
        <v>334.69</v>
      </c>
      <c r="C89" s="18">
        <v>4725.78</v>
      </c>
      <c r="D89" s="19">
        <f t="shared" si="6"/>
        <v>3.3631871525632961E-2</v>
      </c>
      <c r="E89" s="19">
        <f t="shared" si="6"/>
        <v>2.2754423629626874E-2</v>
      </c>
      <c r="F89" s="36">
        <f t="shared" si="7"/>
        <v>1.4791666666666664E-5</v>
      </c>
      <c r="G89" s="24">
        <f t="shared" si="8"/>
        <v>3.3617079858966295E-2</v>
      </c>
      <c r="H89" s="21">
        <f t="shared" si="9"/>
        <v>2.2739631962960208E-2</v>
      </c>
      <c r="I89" s="17"/>
      <c r="J89" s="17">
        <v>7.0999999999999994E-2</v>
      </c>
    </row>
    <row r="90" spans="1:10" x14ac:dyDescent="0.35">
      <c r="A90" s="16">
        <v>44542</v>
      </c>
      <c r="B90" s="17">
        <v>323.8</v>
      </c>
      <c r="C90" s="18">
        <v>4620.6400000000003</v>
      </c>
      <c r="D90" s="19">
        <f t="shared" si="6"/>
        <v>-5.4708939102002696E-2</v>
      </c>
      <c r="E90" s="19">
        <f t="shared" si="6"/>
        <v>-1.9392956736176914E-2</v>
      </c>
      <c r="F90" s="36">
        <f t="shared" si="7"/>
        <v>1.0624999999999999E-5</v>
      </c>
      <c r="G90" s="24">
        <f t="shared" si="8"/>
        <v>-5.4719564102002696E-2</v>
      </c>
      <c r="H90" s="21">
        <f t="shared" si="9"/>
        <v>-1.9403581736176914E-2</v>
      </c>
      <c r="I90" s="17"/>
      <c r="J90" s="17">
        <v>5.0999999999999997E-2</v>
      </c>
    </row>
    <row r="91" spans="1:10" x14ac:dyDescent="0.35">
      <c r="A91" s="16">
        <v>44535</v>
      </c>
      <c r="B91" s="17">
        <v>342.54</v>
      </c>
      <c r="C91" s="18">
        <v>4712.0200000000004</v>
      </c>
      <c r="D91" s="19">
        <f t="shared" si="6"/>
        <v>6.0462524380050287E-2</v>
      </c>
      <c r="E91" s="19">
        <f t="shared" si="6"/>
        <v>3.8248909865305825E-2</v>
      </c>
      <c r="F91" s="36">
        <f t="shared" si="7"/>
        <v>1.3125000000000001E-5</v>
      </c>
      <c r="G91" s="24">
        <f t="shared" si="8"/>
        <v>6.0449399380050284E-2</v>
      </c>
      <c r="H91" s="21">
        <f t="shared" si="9"/>
        <v>3.8235784865305822E-2</v>
      </c>
      <c r="I91" s="17"/>
      <c r="J91" s="17">
        <v>6.3E-2</v>
      </c>
    </row>
    <row r="92" spans="1:10" x14ac:dyDescent="0.35">
      <c r="A92" s="16">
        <v>44528</v>
      </c>
      <c r="B92" s="17">
        <v>323.01</v>
      </c>
      <c r="C92" s="18">
        <v>4538.43</v>
      </c>
      <c r="D92" s="19">
        <f t="shared" si="6"/>
        <v>-2.0231739868963872E-2</v>
      </c>
      <c r="E92" s="19">
        <f t="shared" si="6"/>
        <v>-1.2229520613238898E-2</v>
      </c>
      <c r="F92" s="36">
        <f t="shared" si="7"/>
        <v>1.1041666666666666E-5</v>
      </c>
      <c r="G92" s="24">
        <f t="shared" si="8"/>
        <v>-2.0242781535630538E-2</v>
      </c>
      <c r="H92" s="21">
        <f t="shared" si="9"/>
        <v>-1.2240562279905564E-2</v>
      </c>
      <c r="I92" s="17"/>
      <c r="J92" s="17">
        <v>5.2999999999999999E-2</v>
      </c>
    </row>
    <row r="93" spans="1:10" x14ac:dyDescent="0.35">
      <c r="A93" s="16">
        <v>44521</v>
      </c>
      <c r="B93" s="17">
        <v>329.68</v>
      </c>
      <c r="C93" s="18">
        <v>4594.62</v>
      </c>
      <c r="D93" s="19">
        <f t="shared" si="6"/>
        <v>-3.9141966133310002E-2</v>
      </c>
      <c r="E93" s="19">
        <f t="shared" si="6"/>
        <v>-2.1996781581792968E-2</v>
      </c>
      <c r="F93" s="36">
        <f t="shared" si="7"/>
        <v>1.1041666666666666E-5</v>
      </c>
      <c r="G93" s="24">
        <f t="shared" si="8"/>
        <v>-3.9153007799976672E-2</v>
      </c>
      <c r="H93" s="21">
        <f t="shared" si="9"/>
        <v>-2.2007823248459634E-2</v>
      </c>
      <c r="I93" s="17"/>
      <c r="J93" s="17">
        <v>5.2999999999999999E-2</v>
      </c>
    </row>
    <row r="94" spans="1:10" x14ac:dyDescent="0.35">
      <c r="A94" s="16">
        <v>44514</v>
      </c>
      <c r="B94" s="17">
        <v>343.11</v>
      </c>
      <c r="C94" s="18">
        <v>4697.96</v>
      </c>
      <c r="D94" s="19">
        <f t="shared" si="6"/>
        <v>1.8977191732002741E-2</v>
      </c>
      <c r="E94" s="19">
        <f t="shared" si="6"/>
        <v>3.2266675208472151E-3</v>
      </c>
      <c r="F94" s="36">
        <f t="shared" si="7"/>
        <v>1.0624999999999999E-5</v>
      </c>
      <c r="G94" s="24">
        <f t="shared" si="8"/>
        <v>1.896656673200274E-2</v>
      </c>
      <c r="H94" s="21">
        <f t="shared" si="9"/>
        <v>3.2160425208472153E-3</v>
      </c>
      <c r="I94" s="17"/>
      <c r="J94" s="17">
        <v>5.0999999999999997E-2</v>
      </c>
    </row>
    <row r="95" spans="1:10" x14ac:dyDescent="0.35">
      <c r="A95" s="16">
        <v>44507</v>
      </c>
      <c r="B95" s="17">
        <v>336.72</v>
      </c>
      <c r="C95" s="18">
        <v>4682.8500000000004</v>
      </c>
      <c r="D95" s="19">
        <f t="shared" si="6"/>
        <v>1.963935011605189E-3</v>
      </c>
      <c r="E95" s="19">
        <f t="shared" si="6"/>
        <v>-3.1250465670255023E-3</v>
      </c>
      <c r="F95" s="36">
        <f t="shared" si="7"/>
        <v>1.1041666666666666E-5</v>
      </c>
      <c r="G95" s="24">
        <f t="shared" si="8"/>
        <v>1.9528933449385224E-3</v>
      </c>
      <c r="H95" s="21">
        <f t="shared" si="9"/>
        <v>-3.1360882336921689E-3</v>
      </c>
      <c r="I95" s="17"/>
      <c r="J95" s="17">
        <v>5.2999999999999999E-2</v>
      </c>
    </row>
    <row r="96" spans="1:10" x14ac:dyDescent="0.35">
      <c r="A96" s="16">
        <v>44500</v>
      </c>
      <c r="B96" s="17">
        <v>336.06</v>
      </c>
      <c r="C96" s="18">
        <v>4697.53</v>
      </c>
      <c r="D96" s="19">
        <f t="shared" si="6"/>
        <v>1.3388818527229951E-2</v>
      </c>
      <c r="E96" s="19">
        <f t="shared" si="6"/>
        <v>2.0009206623557541E-2</v>
      </c>
      <c r="F96" s="36">
        <f t="shared" si="7"/>
        <v>9.5833333333333336E-6</v>
      </c>
      <c r="G96" s="24">
        <f t="shared" si="8"/>
        <v>1.3379235193896617E-2</v>
      </c>
      <c r="H96" s="21">
        <f t="shared" si="9"/>
        <v>1.9999623290224207E-2</v>
      </c>
      <c r="I96" s="17"/>
      <c r="J96" s="17">
        <v>4.5999999999999999E-2</v>
      </c>
    </row>
    <row r="97" spans="1:10" x14ac:dyDescent="0.35">
      <c r="A97" s="16">
        <v>44493</v>
      </c>
      <c r="B97" s="17">
        <v>331.62</v>
      </c>
      <c r="C97" s="18">
        <v>4605.38</v>
      </c>
      <c r="D97" s="19">
        <f t="shared" si="6"/>
        <v>7.2648466813300505E-2</v>
      </c>
      <c r="E97" s="19">
        <f t="shared" si="6"/>
        <v>1.3307223481264785E-2</v>
      </c>
      <c r="F97" s="36">
        <f t="shared" si="7"/>
        <v>1.2083333333333333E-5</v>
      </c>
      <c r="G97" s="24">
        <f t="shared" si="8"/>
        <v>7.2636383479967176E-2</v>
      </c>
      <c r="H97" s="21">
        <f t="shared" si="9"/>
        <v>1.3295140147931452E-2</v>
      </c>
      <c r="I97" s="17"/>
      <c r="J97" s="17">
        <v>5.8000000000000003E-2</v>
      </c>
    </row>
    <row r="98" spans="1:10" x14ac:dyDescent="0.35">
      <c r="A98" s="16">
        <v>44486</v>
      </c>
      <c r="B98" s="17">
        <v>309.16000000000003</v>
      </c>
      <c r="C98" s="18">
        <v>4544.8999999999996</v>
      </c>
      <c r="D98" s="19">
        <f t="shared" si="6"/>
        <v>1.62716544492294E-2</v>
      </c>
      <c r="E98" s="19">
        <f t="shared" si="6"/>
        <v>1.6444624354504223E-2</v>
      </c>
      <c r="F98" s="36">
        <f t="shared" si="7"/>
        <v>1.2708333333333333E-5</v>
      </c>
      <c r="G98" s="24">
        <f t="shared" si="8"/>
        <v>1.6258946115896067E-2</v>
      </c>
      <c r="H98" s="21">
        <f t="shared" si="9"/>
        <v>1.6431916021170889E-2</v>
      </c>
      <c r="I98" s="17"/>
      <c r="J98" s="17">
        <v>6.0999999999999999E-2</v>
      </c>
    </row>
    <row r="99" spans="1:10" x14ac:dyDescent="0.35">
      <c r="A99" s="16">
        <v>44479</v>
      </c>
      <c r="B99" s="17">
        <v>304.20999999999998</v>
      </c>
      <c r="C99" s="18">
        <v>4471.37</v>
      </c>
      <c r="D99" s="19">
        <f t="shared" si="6"/>
        <v>3.1744955061895785E-2</v>
      </c>
      <c r="E99" s="19">
        <f t="shared" si="6"/>
        <v>1.8219868104641934E-2</v>
      </c>
      <c r="F99" s="36">
        <f t="shared" si="7"/>
        <v>1.0000000000000001E-5</v>
      </c>
      <c r="G99" s="24">
        <f t="shared" si="8"/>
        <v>3.1734955061895782E-2</v>
      </c>
      <c r="H99" s="21">
        <f t="shared" si="9"/>
        <v>1.8209868104641935E-2</v>
      </c>
      <c r="I99" s="17"/>
      <c r="J99" s="17">
        <v>4.8000000000000001E-2</v>
      </c>
    </row>
    <row r="100" spans="1:10" x14ac:dyDescent="0.35">
      <c r="A100" s="16">
        <v>44472</v>
      </c>
      <c r="B100" s="17">
        <v>294.85000000000002</v>
      </c>
      <c r="C100" s="18">
        <v>4391.3599999999997</v>
      </c>
      <c r="D100" s="19">
        <f t="shared" si="6"/>
        <v>1.9889311656866138E-2</v>
      </c>
      <c r="E100" s="19">
        <f t="shared" si="6"/>
        <v>7.8745940487254806E-3</v>
      </c>
      <c r="F100" s="36">
        <f t="shared" si="7"/>
        <v>1.0624999999999999E-5</v>
      </c>
      <c r="G100" s="24">
        <f t="shared" si="8"/>
        <v>1.9878686656866137E-2</v>
      </c>
      <c r="H100" s="21">
        <f t="shared" si="9"/>
        <v>7.8639690487254804E-3</v>
      </c>
      <c r="I100" s="17"/>
      <c r="J100" s="17">
        <v>5.0999999999999997E-2</v>
      </c>
    </row>
    <row r="101" spans="1:10" x14ac:dyDescent="0.35">
      <c r="A101" s="16">
        <v>44465</v>
      </c>
      <c r="B101" s="17">
        <v>289.10000000000002</v>
      </c>
      <c r="C101" s="18">
        <v>4357.05</v>
      </c>
      <c r="D101" s="19">
        <f t="shared" si="6"/>
        <v>-3.4240855186236874E-2</v>
      </c>
      <c r="E101" s="19">
        <f t="shared" si="6"/>
        <v>-2.2091895822672125E-2</v>
      </c>
      <c r="F101" s="36">
        <f t="shared" si="7"/>
        <v>7.9166666666666665E-6</v>
      </c>
      <c r="G101" s="24">
        <f t="shared" si="8"/>
        <v>-3.4248771852903544E-2</v>
      </c>
      <c r="H101" s="21">
        <f t="shared" si="9"/>
        <v>-2.2099812489338792E-2</v>
      </c>
      <c r="I101" s="17"/>
      <c r="J101" s="17">
        <v>3.7999999999999999E-2</v>
      </c>
    </row>
    <row r="102" spans="1:10" x14ac:dyDescent="0.35">
      <c r="A102" s="16">
        <v>44458</v>
      </c>
      <c r="B102" s="17">
        <v>299.35000000000002</v>
      </c>
      <c r="C102" s="18">
        <v>4455.4799999999996</v>
      </c>
      <c r="D102" s="19">
        <f t="shared" si="6"/>
        <v>-1.7340847700669793E-3</v>
      </c>
      <c r="E102" s="19">
        <f t="shared" si="6"/>
        <v>5.0733252274424157E-3</v>
      </c>
      <c r="F102" s="36">
        <f t="shared" si="7"/>
        <v>7.2916666666666674E-6</v>
      </c>
      <c r="G102" s="24">
        <f t="shared" si="8"/>
        <v>-1.741376436733646E-3</v>
      </c>
      <c r="H102" s="21">
        <f t="shared" si="9"/>
        <v>5.0660335607757489E-3</v>
      </c>
      <c r="I102" s="17"/>
      <c r="J102" s="17">
        <v>3.5000000000000003E-2</v>
      </c>
    </row>
    <row r="103" spans="1:10" x14ac:dyDescent="0.35">
      <c r="A103" s="16">
        <v>44451</v>
      </c>
      <c r="B103" s="17">
        <v>299.87</v>
      </c>
      <c r="C103" s="18">
        <v>4432.99</v>
      </c>
      <c r="D103" s="19">
        <f t="shared" si="6"/>
        <v>1.4067836731933347E-2</v>
      </c>
      <c r="E103" s="19">
        <f t="shared" si="6"/>
        <v>-5.7394955344527432E-3</v>
      </c>
      <c r="F103" s="36">
        <f t="shared" si="7"/>
        <v>7.9166666666666665E-6</v>
      </c>
      <c r="G103" s="24">
        <f t="shared" si="8"/>
        <v>1.4059920065266681E-2</v>
      </c>
      <c r="H103" s="21">
        <f t="shared" si="9"/>
        <v>-5.7474122011194097E-3</v>
      </c>
      <c r="I103" s="17"/>
      <c r="J103" s="17">
        <v>3.7999999999999999E-2</v>
      </c>
    </row>
    <row r="104" spans="1:10" x14ac:dyDescent="0.35">
      <c r="A104" s="16">
        <v>44444</v>
      </c>
      <c r="B104" s="17">
        <v>295.70999999999998</v>
      </c>
      <c r="C104" s="18">
        <v>4458.58</v>
      </c>
      <c r="D104" s="19">
        <f t="shared" si="6"/>
        <v>-1.8031480374576581E-2</v>
      </c>
      <c r="E104" s="19">
        <f t="shared" si="6"/>
        <v>-1.6944369111638879E-2</v>
      </c>
      <c r="F104" s="36">
        <f t="shared" si="7"/>
        <v>1.0000000000000001E-5</v>
      </c>
      <c r="G104" s="24">
        <f t="shared" si="8"/>
        <v>-1.804148037457658E-2</v>
      </c>
      <c r="H104" s="21">
        <f t="shared" si="9"/>
        <v>-1.6954369111638879E-2</v>
      </c>
      <c r="I104" s="17"/>
      <c r="J104" s="17">
        <v>4.8000000000000001E-2</v>
      </c>
    </row>
    <row r="105" spans="1:10" x14ac:dyDescent="0.35">
      <c r="A105" s="16">
        <v>44437</v>
      </c>
      <c r="B105" s="17">
        <v>301.14</v>
      </c>
      <c r="C105" s="18">
        <v>4535.43</v>
      </c>
      <c r="D105" s="19">
        <f t="shared" si="6"/>
        <v>4.7377552382221744E-3</v>
      </c>
      <c r="E105" s="19">
        <f t="shared" si="6"/>
        <v>5.7790777869193288E-3</v>
      </c>
      <c r="F105" s="36">
        <f t="shared" si="7"/>
        <v>9.5833333333333336E-6</v>
      </c>
      <c r="G105" s="24">
        <f t="shared" si="8"/>
        <v>4.7281719048888407E-3</v>
      </c>
      <c r="H105" s="21">
        <f t="shared" si="9"/>
        <v>5.7694944535859952E-3</v>
      </c>
      <c r="I105" s="17"/>
      <c r="J105" s="17">
        <v>4.5999999999999999E-2</v>
      </c>
    </row>
    <row r="106" spans="1:10" x14ac:dyDescent="0.35">
      <c r="A106" s="16">
        <v>44430</v>
      </c>
      <c r="B106" s="17">
        <v>299.72000000000003</v>
      </c>
      <c r="C106" s="18">
        <v>4509.37</v>
      </c>
      <c r="D106" s="19">
        <f t="shared" si="6"/>
        <v>-1.5245104481534932E-2</v>
      </c>
      <c r="E106" s="19">
        <f t="shared" si="6"/>
        <v>1.5242014827756112E-2</v>
      </c>
      <c r="F106" s="36">
        <f t="shared" si="7"/>
        <v>1.1041666666666666E-5</v>
      </c>
      <c r="G106" s="24">
        <f t="shared" si="8"/>
        <v>-1.5256146148201599E-2</v>
      </c>
      <c r="H106" s="21">
        <f t="shared" si="9"/>
        <v>1.5230973161089446E-2</v>
      </c>
      <c r="I106" s="17"/>
      <c r="J106" s="17">
        <v>5.2999999999999999E-2</v>
      </c>
    </row>
    <row r="107" spans="1:10" x14ac:dyDescent="0.35">
      <c r="A107" s="16">
        <v>44423</v>
      </c>
      <c r="B107" s="17">
        <v>304.36</v>
      </c>
      <c r="C107" s="18">
        <v>4441.67</v>
      </c>
      <c r="D107" s="19">
        <f t="shared" si="6"/>
        <v>3.9303397643844828E-2</v>
      </c>
      <c r="E107" s="19">
        <f t="shared" si="6"/>
        <v>-5.8930170098477896E-3</v>
      </c>
      <c r="F107" s="36">
        <f t="shared" si="7"/>
        <v>1.1041666666666666E-5</v>
      </c>
      <c r="G107" s="24">
        <f t="shared" si="8"/>
        <v>3.9292355977178159E-2</v>
      </c>
      <c r="H107" s="21">
        <f t="shared" si="9"/>
        <v>-5.9040586765144567E-3</v>
      </c>
      <c r="I107" s="17"/>
      <c r="J107" s="17">
        <v>5.2999999999999999E-2</v>
      </c>
    </row>
    <row r="108" spans="1:10" x14ac:dyDescent="0.35">
      <c r="A108" s="16">
        <v>44416</v>
      </c>
      <c r="B108" s="17">
        <v>292.85000000000002</v>
      </c>
      <c r="C108" s="18">
        <v>4468</v>
      </c>
      <c r="D108" s="19">
        <f t="shared" si="6"/>
        <v>1.1711462723692501E-2</v>
      </c>
      <c r="E108" s="19">
        <f t="shared" si="6"/>
        <v>7.0956515467077708E-3</v>
      </c>
      <c r="F108" s="36">
        <f t="shared" si="7"/>
        <v>1.1041666666666666E-5</v>
      </c>
      <c r="G108" s="24">
        <f t="shared" si="8"/>
        <v>1.1700421057025834E-2</v>
      </c>
      <c r="H108" s="21">
        <f t="shared" si="9"/>
        <v>7.0846098800411038E-3</v>
      </c>
      <c r="I108" s="17"/>
      <c r="J108" s="17">
        <v>5.2999999999999999E-2</v>
      </c>
    </row>
    <row r="109" spans="1:10" x14ac:dyDescent="0.35">
      <c r="A109" s="16">
        <v>44409</v>
      </c>
      <c r="B109" s="17">
        <v>289.45999999999998</v>
      </c>
      <c r="C109" s="18">
        <v>4436.5200000000004</v>
      </c>
      <c r="D109" s="19">
        <f t="shared" si="6"/>
        <v>1.5969955424519844E-2</v>
      </c>
      <c r="E109" s="19">
        <f t="shared" si="6"/>
        <v>9.3873855016541885E-3</v>
      </c>
      <c r="F109" s="36">
        <f t="shared" si="7"/>
        <v>1.0624999999999999E-5</v>
      </c>
      <c r="G109" s="24">
        <f t="shared" si="8"/>
        <v>1.5959330424519844E-2</v>
      </c>
      <c r="H109" s="21">
        <f t="shared" si="9"/>
        <v>9.3767605016541883E-3</v>
      </c>
      <c r="I109" s="17"/>
      <c r="J109" s="17">
        <v>5.0999999999999997E-2</v>
      </c>
    </row>
    <row r="110" spans="1:10" x14ac:dyDescent="0.35">
      <c r="A110" s="16">
        <v>44402</v>
      </c>
      <c r="B110" s="17">
        <v>284.91000000000003</v>
      </c>
      <c r="C110" s="18">
        <v>4395.26</v>
      </c>
      <c r="D110" s="19">
        <f t="shared" si="6"/>
        <v>-1.6432492146235322E-2</v>
      </c>
      <c r="E110" s="19">
        <f t="shared" si="6"/>
        <v>-3.7490366743733183E-3</v>
      </c>
      <c r="F110" s="36">
        <f t="shared" si="7"/>
        <v>9.5833333333333336E-6</v>
      </c>
      <c r="G110" s="24">
        <f t="shared" si="8"/>
        <v>-1.6442075479568656E-2</v>
      </c>
      <c r="H110" s="21">
        <f t="shared" si="9"/>
        <v>-3.7586200077066516E-3</v>
      </c>
      <c r="I110" s="17"/>
      <c r="J110" s="17">
        <v>4.5999999999999999E-2</v>
      </c>
    </row>
    <row r="111" spans="1:10" x14ac:dyDescent="0.35">
      <c r="A111" s="16">
        <v>44395</v>
      </c>
      <c r="B111" s="17">
        <v>289.67</v>
      </c>
      <c r="C111" s="18">
        <v>4411.8</v>
      </c>
      <c r="D111" s="19">
        <f t="shared" si="6"/>
        <v>3.1772039180765876E-2</v>
      </c>
      <c r="E111" s="19">
        <f t="shared" si="6"/>
        <v>1.9560173416282245E-2</v>
      </c>
      <c r="F111" s="36">
        <f t="shared" si="7"/>
        <v>1.0624999999999999E-5</v>
      </c>
      <c r="G111" s="24">
        <f t="shared" si="8"/>
        <v>3.1761414180765876E-2</v>
      </c>
      <c r="H111" s="21">
        <f t="shared" si="9"/>
        <v>1.9549548416282245E-2</v>
      </c>
      <c r="I111" s="17"/>
      <c r="J111" s="17">
        <v>5.0999999999999997E-2</v>
      </c>
    </row>
    <row r="112" spans="1:10" x14ac:dyDescent="0.35">
      <c r="A112" s="16">
        <v>44388</v>
      </c>
      <c r="B112" s="17">
        <v>280.75</v>
      </c>
      <c r="C112" s="18">
        <v>4327.16</v>
      </c>
      <c r="D112" s="19">
        <f t="shared" si="6"/>
        <v>1.0110095704108701E-2</v>
      </c>
      <c r="E112" s="19">
        <f t="shared" si="6"/>
        <v>-9.7012278152213138E-3</v>
      </c>
      <c r="F112" s="36">
        <f t="shared" si="7"/>
        <v>9.5833333333333336E-6</v>
      </c>
      <c r="G112" s="24">
        <f t="shared" si="8"/>
        <v>1.0100512370775368E-2</v>
      </c>
      <c r="H112" s="21">
        <f t="shared" si="9"/>
        <v>-9.7108111485546475E-3</v>
      </c>
      <c r="I112" s="17"/>
      <c r="J112" s="17">
        <v>4.5999999999999999E-2</v>
      </c>
    </row>
    <row r="113" spans="1:10" x14ac:dyDescent="0.35">
      <c r="A113" s="16">
        <v>44381</v>
      </c>
      <c r="B113" s="17">
        <v>277.94</v>
      </c>
      <c r="C113" s="18">
        <v>4369.55</v>
      </c>
      <c r="D113" s="19">
        <f t="shared" si="6"/>
        <v>1.0444804610121317E-3</v>
      </c>
      <c r="E113" s="19">
        <f t="shared" si="6"/>
        <v>3.954194755005469E-3</v>
      </c>
      <c r="F113" s="36">
        <f t="shared" si="7"/>
        <v>1.1041666666666666E-5</v>
      </c>
      <c r="G113" s="24">
        <f t="shared" si="8"/>
        <v>1.0334387943454651E-3</v>
      </c>
      <c r="H113" s="21">
        <f t="shared" si="9"/>
        <v>3.943153088338802E-3</v>
      </c>
      <c r="I113" s="17"/>
      <c r="J113" s="17">
        <v>5.2999999999999999E-2</v>
      </c>
    </row>
    <row r="114" spans="1:10" x14ac:dyDescent="0.35">
      <c r="A114" s="16">
        <v>44374</v>
      </c>
      <c r="B114" s="17">
        <v>277.64999999999998</v>
      </c>
      <c r="C114" s="18">
        <v>4352.34</v>
      </c>
      <c r="D114" s="19">
        <f t="shared" si="6"/>
        <v>4.7656780620330519E-2</v>
      </c>
      <c r="E114" s="19">
        <f t="shared" si="6"/>
        <v>1.6735580629336333E-2</v>
      </c>
      <c r="F114" s="36">
        <f t="shared" si="7"/>
        <v>1.0624999999999999E-5</v>
      </c>
      <c r="G114" s="24">
        <f t="shared" si="8"/>
        <v>4.7646155620330519E-2</v>
      </c>
      <c r="H114" s="21">
        <f t="shared" si="9"/>
        <v>1.6724955629336333E-2</v>
      </c>
      <c r="I114" s="17"/>
      <c r="J114" s="17">
        <v>5.0999999999999997E-2</v>
      </c>
    </row>
    <row r="115" spans="1:10" x14ac:dyDescent="0.35">
      <c r="A115" s="16">
        <v>44367</v>
      </c>
      <c r="B115" s="17">
        <v>265.02</v>
      </c>
      <c r="C115" s="18">
        <v>4280.7</v>
      </c>
      <c r="D115" s="19">
        <f t="shared" si="6"/>
        <v>2.1547238176001127E-2</v>
      </c>
      <c r="E115" s="19">
        <f t="shared" si="6"/>
        <v>2.7421425914147646E-2</v>
      </c>
      <c r="F115" s="36">
        <f t="shared" si="7"/>
        <v>1.1041666666666666E-5</v>
      </c>
      <c r="G115" s="24">
        <f t="shared" si="8"/>
        <v>2.1536196509334461E-2</v>
      </c>
      <c r="H115" s="21">
        <f t="shared" si="9"/>
        <v>2.741038424748098E-2</v>
      </c>
      <c r="I115" s="17"/>
      <c r="J115" s="17">
        <v>5.2999999999999999E-2</v>
      </c>
    </row>
    <row r="116" spans="1:10" x14ac:dyDescent="0.35">
      <c r="A116" s="16">
        <v>44360</v>
      </c>
      <c r="B116" s="17">
        <v>259.43</v>
      </c>
      <c r="C116" s="18">
        <v>4166.45</v>
      </c>
      <c r="D116" s="19">
        <f t="shared" si="6"/>
        <v>5.9715382527434357E-3</v>
      </c>
      <c r="E116" s="19">
        <f t="shared" si="6"/>
        <v>-1.9067956227751259E-2</v>
      </c>
      <c r="F116" s="36">
        <f t="shared" si="7"/>
        <v>8.5416666666666665E-6</v>
      </c>
      <c r="G116" s="24">
        <f t="shared" si="8"/>
        <v>5.9629965860767695E-3</v>
      </c>
      <c r="H116" s="21">
        <f t="shared" si="9"/>
        <v>-1.9076497894417926E-2</v>
      </c>
      <c r="I116" s="17"/>
      <c r="J116" s="17">
        <v>4.1000000000000002E-2</v>
      </c>
    </row>
    <row r="117" spans="1:10" x14ac:dyDescent="0.35">
      <c r="A117" s="16">
        <v>44353</v>
      </c>
      <c r="B117" s="17">
        <v>257.89</v>
      </c>
      <c r="C117" s="18">
        <v>4247.4399999999996</v>
      </c>
      <c r="D117" s="19">
        <f t="shared" si="6"/>
        <v>2.831053869771516E-2</v>
      </c>
      <c r="E117" s="19">
        <f t="shared" si="6"/>
        <v>4.1490440649754046E-3</v>
      </c>
      <c r="F117" s="36">
        <f t="shared" si="7"/>
        <v>5.833333333333334E-6</v>
      </c>
      <c r="G117" s="24">
        <f t="shared" si="8"/>
        <v>2.8304705364381826E-2</v>
      </c>
      <c r="H117" s="21">
        <f t="shared" si="9"/>
        <v>4.1432107316420712E-3</v>
      </c>
      <c r="I117" s="17"/>
      <c r="J117" s="17">
        <v>2.8000000000000001E-2</v>
      </c>
    </row>
    <row r="118" spans="1:10" x14ac:dyDescent="0.35">
      <c r="A118" s="16">
        <v>44346</v>
      </c>
      <c r="B118" s="17">
        <v>250.79</v>
      </c>
      <c r="C118" s="18">
        <v>4229.8900000000003</v>
      </c>
      <c r="D118" s="19">
        <f t="shared" si="6"/>
        <v>4.4456904838192646E-3</v>
      </c>
      <c r="E118" s="19">
        <f t="shared" si="6"/>
        <v>6.1320945455758391E-3</v>
      </c>
      <c r="F118" s="36">
        <f t="shared" si="7"/>
        <v>4.1666666666666669E-6</v>
      </c>
      <c r="G118" s="24">
        <f t="shared" si="8"/>
        <v>4.4415238171525975E-3</v>
      </c>
      <c r="H118" s="21">
        <f t="shared" si="9"/>
        <v>6.127927878909172E-3</v>
      </c>
      <c r="I118" s="17"/>
      <c r="J118" s="17">
        <v>0.02</v>
      </c>
    </row>
    <row r="119" spans="1:10" x14ac:dyDescent="0.35">
      <c r="A119" s="16">
        <v>44339</v>
      </c>
      <c r="B119" s="17">
        <v>249.68</v>
      </c>
      <c r="C119" s="18">
        <v>4204.1099999999997</v>
      </c>
      <c r="D119" s="19">
        <f t="shared" si="6"/>
        <v>1.839539911082122E-2</v>
      </c>
      <c r="E119" s="19">
        <f t="shared" si="6"/>
        <v>1.1610111986448013E-2</v>
      </c>
      <c r="F119" s="36">
        <f t="shared" si="7"/>
        <v>2.708333333333333E-6</v>
      </c>
      <c r="G119" s="24">
        <f t="shared" si="8"/>
        <v>1.8392690777487886E-2</v>
      </c>
      <c r="H119" s="21">
        <f t="shared" si="9"/>
        <v>1.1607403653114679E-2</v>
      </c>
      <c r="I119" s="17"/>
      <c r="J119" s="17">
        <v>1.2999999999999999E-2</v>
      </c>
    </row>
    <row r="120" spans="1:10" x14ac:dyDescent="0.35">
      <c r="A120" s="16">
        <v>44332</v>
      </c>
      <c r="B120" s="17">
        <v>245.17</v>
      </c>
      <c r="C120" s="18">
        <v>4155.8599999999997</v>
      </c>
      <c r="D120" s="19">
        <f t="shared" si="6"/>
        <v>-1.2008865605480645E-2</v>
      </c>
      <c r="E120" s="19">
        <f t="shared" si="6"/>
        <v>-4.3101692681818404E-3</v>
      </c>
      <c r="F120" s="36">
        <f t="shared" si="7"/>
        <v>1.0416666666666667E-6</v>
      </c>
      <c r="G120" s="24">
        <f t="shared" si="8"/>
        <v>-1.2009907272147312E-2</v>
      </c>
      <c r="H120" s="21">
        <f t="shared" si="9"/>
        <v>-4.311210934848507E-3</v>
      </c>
      <c r="I120" s="17"/>
      <c r="J120" s="17">
        <v>5.0000000000000001E-3</v>
      </c>
    </row>
    <row r="121" spans="1:10" x14ac:dyDescent="0.35">
      <c r="A121" s="16">
        <v>44325</v>
      </c>
      <c r="B121" s="17">
        <v>248.15</v>
      </c>
      <c r="C121" s="18">
        <v>4173.8500000000004</v>
      </c>
      <c r="D121" s="19">
        <f t="shared" si="6"/>
        <v>-1.7072011407747723E-2</v>
      </c>
      <c r="E121" s="19">
        <f t="shared" si="6"/>
        <v>-1.388035722723624E-2</v>
      </c>
      <c r="F121" s="36">
        <f t="shared" si="7"/>
        <v>2.0833333333333334E-6</v>
      </c>
      <c r="G121" s="24">
        <f t="shared" si="8"/>
        <v>-1.7074094741081056E-2</v>
      </c>
      <c r="H121" s="21">
        <f t="shared" si="9"/>
        <v>-1.3882440560569573E-2</v>
      </c>
      <c r="I121" s="17"/>
      <c r="J121" s="17">
        <v>0.01</v>
      </c>
    </row>
    <row r="122" spans="1:10" x14ac:dyDescent="0.35">
      <c r="A122" s="16">
        <v>44318</v>
      </c>
      <c r="B122" s="17">
        <v>252.46</v>
      </c>
      <c r="C122" s="18">
        <v>4232.6000000000004</v>
      </c>
      <c r="D122" s="19">
        <f t="shared" si="6"/>
        <v>1.1103180268061674E-3</v>
      </c>
      <c r="E122" s="19">
        <f t="shared" si="6"/>
        <v>1.2300384820516763E-2</v>
      </c>
      <c r="F122" s="36">
        <f t="shared" si="7"/>
        <v>3.1249999999999997E-6</v>
      </c>
      <c r="G122" s="24">
        <f t="shared" si="8"/>
        <v>1.1071930268061673E-3</v>
      </c>
      <c r="H122" s="21">
        <f t="shared" si="9"/>
        <v>1.2297259820516764E-2</v>
      </c>
      <c r="I122" s="17"/>
      <c r="J122" s="17">
        <v>1.4999999999999999E-2</v>
      </c>
    </row>
    <row r="123" spans="1:10" x14ac:dyDescent="0.35">
      <c r="A123" s="16">
        <v>44311</v>
      </c>
      <c r="B123" s="17">
        <v>252.18</v>
      </c>
      <c r="C123" s="18">
        <v>4181.17</v>
      </c>
      <c r="D123" s="19">
        <f t="shared" si="6"/>
        <v>-3.4348075818494972E-2</v>
      </c>
      <c r="E123" s="19">
        <f t="shared" si="6"/>
        <v>2.3922472052562149E-4</v>
      </c>
      <c r="F123" s="36">
        <f t="shared" si="7"/>
        <v>2.708333333333333E-6</v>
      </c>
      <c r="G123" s="24">
        <f t="shared" si="8"/>
        <v>-3.4350784151828302E-2</v>
      </c>
      <c r="H123" s="21">
        <f t="shared" si="9"/>
        <v>2.3651638719228817E-4</v>
      </c>
      <c r="I123" s="17"/>
      <c r="J123" s="17">
        <v>1.2999999999999999E-2</v>
      </c>
    </row>
    <row r="124" spans="1:10" x14ac:dyDescent="0.35">
      <c r="A124" s="16">
        <v>44304</v>
      </c>
      <c r="B124" s="17">
        <v>261.14999999999998</v>
      </c>
      <c r="C124" s="18">
        <v>4180.17</v>
      </c>
      <c r="D124" s="19">
        <f t="shared" si="6"/>
        <v>1.572447648998887E-3</v>
      </c>
      <c r="E124" s="19">
        <f t="shared" si="6"/>
        <v>-1.266285506765108E-3</v>
      </c>
      <c r="F124" s="36">
        <f t="shared" si="7"/>
        <v>4.1666666666666669E-6</v>
      </c>
      <c r="G124" s="24">
        <f t="shared" si="8"/>
        <v>1.5682809823322204E-3</v>
      </c>
      <c r="H124" s="21">
        <f t="shared" si="9"/>
        <v>-1.2704521734317746E-3</v>
      </c>
      <c r="I124" s="17"/>
      <c r="J124" s="17">
        <v>0.02</v>
      </c>
    </row>
    <row r="125" spans="1:10" x14ac:dyDescent="0.35">
      <c r="A125" s="16">
        <v>44297</v>
      </c>
      <c r="B125" s="17">
        <v>260.74</v>
      </c>
      <c r="C125" s="18">
        <v>4185.47</v>
      </c>
      <c r="D125" s="19">
        <f t="shared" si="6"/>
        <v>1.9112761383623278E-2</v>
      </c>
      <c r="E125" s="19">
        <f t="shared" si="6"/>
        <v>1.3725537686494871E-2</v>
      </c>
      <c r="F125" s="36">
        <f t="shared" si="7"/>
        <v>3.7499999999999997E-6</v>
      </c>
      <c r="G125" s="24">
        <f t="shared" si="8"/>
        <v>1.9109011383623278E-2</v>
      </c>
      <c r="H125" s="21">
        <f t="shared" si="9"/>
        <v>1.3721787686494871E-2</v>
      </c>
      <c r="I125" s="17"/>
      <c r="J125" s="17">
        <v>1.7999999999999999E-2</v>
      </c>
    </row>
    <row r="126" spans="1:10" x14ac:dyDescent="0.35">
      <c r="A126" s="16">
        <v>44290</v>
      </c>
      <c r="B126" s="17">
        <v>255.85</v>
      </c>
      <c r="C126" s="18">
        <v>4128.8</v>
      </c>
      <c r="D126" s="19">
        <f t="shared" si="6"/>
        <v>5.5704559521353447E-2</v>
      </c>
      <c r="E126" s="19">
        <f t="shared" si="6"/>
        <v>2.7097891225338122E-2</v>
      </c>
      <c r="F126" s="36">
        <f t="shared" si="7"/>
        <v>2.708333333333333E-6</v>
      </c>
      <c r="G126" s="24">
        <f t="shared" si="8"/>
        <v>5.5701851188020117E-2</v>
      </c>
      <c r="H126" s="21">
        <f t="shared" si="9"/>
        <v>2.7095182892004788E-2</v>
      </c>
      <c r="I126" s="17"/>
      <c r="J126" s="17">
        <v>1.2999999999999999E-2</v>
      </c>
    </row>
    <row r="127" spans="1:10" x14ac:dyDescent="0.35">
      <c r="A127" s="16">
        <v>44283</v>
      </c>
      <c r="B127" s="17">
        <v>242.35</v>
      </c>
      <c r="C127" s="18">
        <v>4019.87</v>
      </c>
      <c r="D127" s="19">
        <f t="shared" si="6"/>
        <v>2.4822395128552222E-2</v>
      </c>
      <c r="E127" s="19">
        <f t="shared" si="6"/>
        <v>1.140509341961593E-2</v>
      </c>
      <c r="F127" s="36">
        <f t="shared" si="7"/>
        <v>4.1666666666666669E-6</v>
      </c>
      <c r="G127" s="24">
        <f t="shared" si="8"/>
        <v>2.4818228461885555E-2</v>
      </c>
      <c r="H127" s="21">
        <f t="shared" si="9"/>
        <v>1.1400926752949264E-2</v>
      </c>
      <c r="I127" s="17"/>
      <c r="J127" s="17">
        <v>0.02</v>
      </c>
    </row>
    <row r="128" spans="1:10" x14ac:dyDescent="0.35">
      <c r="A128" s="16">
        <v>44276</v>
      </c>
      <c r="B128" s="17">
        <v>236.48</v>
      </c>
      <c r="C128" s="18">
        <v>3974.54</v>
      </c>
      <c r="D128" s="19">
        <f t="shared" si="6"/>
        <v>2.6611677881484663E-2</v>
      </c>
      <c r="E128" s="19">
        <f t="shared" si="6"/>
        <v>1.570110653957224E-2</v>
      </c>
      <c r="F128" s="36">
        <f t="shared" si="7"/>
        <v>4.1666666666666669E-6</v>
      </c>
      <c r="G128" s="24">
        <f t="shared" si="8"/>
        <v>2.6607511214817997E-2</v>
      </c>
      <c r="H128" s="21">
        <f t="shared" si="9"/>
        <v>1.5696939872905574E-2</v>
      </c>
      <c r="I128" s="17"/>
      <c r="J128" s="17">
        <v>0.02</v>
      </c>
    </row>
    <row r="129" spans="1:10" x14ac:dyDescent="0.35">
      <c r="A129" s="16">
        <v>44269</v>
      </c>
      <c r="B129" s="17">
        <v>230.35</v>
      </c>
      <c r="C129" s="18">
        <v>3913.1</v>
      </c>
      <c r="D129" s="19">
        <f t="shared" si="6"/>
        <v>-2.2905620360551437E-2</v>
      </c>
      <c r="E129" s="19">
        <f t="shared" si="6"/>
        <v>-7.6686260885442392E-3</v>
      </c>
      <c r="F129" s="36">
        <f t="shared" si="7"/>
        <v>2.0833333333333334E-6</v>
      </c>
      <c r="G129" s="24">
        <f t="shared" si="8"/>
        <v>-2.2907703693884771E-2</v>
      </c>
      <c r="H129" s="21">
        <f t="shared" si="9"/>
        <v>-7.6707094218775723E-3</v>
      </c>
      <c r="I129" s="17"/>
      <c r="J129" s="17">
        <v>0.01</v>
      </c>
    </row>
    <row r="130" spans="1:10" x14ac:dyDescent="0.35">
      <c r="A130" s="16">
        <v>44262</v>
      </c>
      <c r="B130" s="17">
        <v>235.75</v>
      </c>
      <c r="C130" s="18">
        <v>3943.34</v>
      </c>
      <c r="D130" s="19">
        <f t="shared" si="6"/>
        <v>1.7918825561312524E-2</v>
      </c>
      <c r="E130" s="19">
        <f t="shared" si="6"/>
        <v>2.6392916078856077E-2</v>
      </c>
      <c r="F130" s="36">
        <f t="shared" si="7"/>
        <v>6.2499999999999995E-6</v>
      </c>
      <c r="G130" s="24">
        <f t="shared" si="8"/>
        <v>1.7912575561312524E-2</v>
      </c>
      <c r="H130" s="21">
        <f t="shared" si="9"/>
        <v>2.6386666078856078E-2</v>
      </c>
      <c r="I130" s="17"/>
      <c r="J130" s="17">
        <v>0.03</v>
      </c>
    </row>
    <row r="131" spans="1:10" x14ac:dyDescent="0.35">
      <c r="A131" s="16">
        <v>44255</v>
      </c>
      <c r="B131" s="17">
        <v>231.6</v>
      </c>
      <c r="C131" s="18">
        <v>3841.94</v>
      </c>
      <c r="D131" s="19">
        <f t="shared" ref="D131:E194" si="10">B131/B132-1</f>
        <v>-3.3565711334883064E-3</v>
      </c>
      <c r="E131" s="19">
        <f t="shared" si="10"/>
        <v>8.0789263083320684E-3</v>
      </c>
      <c r="F131" s="36">
        <f t="shared" ref="F131:F194" si="11">J131/100/12/4</f>
        <v>7.9166666666666665E-6</v>
      </c>
      <c r="G131" s="24">
        <f t="shared" ref="G131:G194" si="12">D131-F131</f>
        <v>-3.3644878001549729E-3</v>
      </c>
      <c r="H131" s="21">
        <f t="shared" ref="H131:H194" si="13">E131-F131</f>
        <v>8.0710096416654019E-3</v>
      </c>
      <c r="I131" s="17"/>
      <c r="J131" s="17">
        <v>3.7999999999999999E-2</v>
      </c>
    </row>
    <row r="132" spans="1:10" x14ac:dyDescent="0.35">
      <c r="A132" s="16">
        <v>44248</v>
      </c>
      <c r="B132" s="17">
        <v>232.38</v>
      </c>
      <c r="C132" s="18">
        <v>3811.15</v>
      </c>
      <c r="D132" s="19">
        <f t="shared" si="10"/>
        <v>-3.5647590986429889E-2</v>
      </c>
      <c r="E132" s="19">
        <f t="shared" si="10"/>
        <v>-2.4460479533930046E-2</v>
      </c>
      <c r="F132" s="36">
        <f t="shared" si="11"/>
        <v>8.5416666666666665E-6</v>
      </c>
      <c r="G132" s="24">
        <f t="shared" si="12"/>
        <v>-3.5656132653096556E-2</v>
      </c>
      <c r="H132" s="21">
        <f t="shared" si="13"/>
        <v>-2.4469021200596713E-2</v>
      </c>
      <c r="I132" s="17"/>
      <c r="J132" s="17">
        <v>4.1000000000000002E-2</v>
      </c>
    </row>
    <row r="133" spans="1:10" x14ac:dyDescent="0.35">
      <c r="A133" s="16">
        <v>44241</v>
      </c>
      <c r="B133" s="17">
        <v>240.97</v>
      </c>
      <c r="C133" s="18">
        <v>3906.71</v>
      </c>
      <c r="D133" s="19">
        <f t="shared" si="10"/>
        <v>-1.6408833013592417E-2</v>
      </c>
      <c r="E133" s="19">
        <f t="shared" si="10"/>
        <v>-7.1464332639529227E-3</v>
      </c>
      <c r="F133" s="36">
        <f t="shared" si="11"/>
        <v>6.8750000000000002E-6</v>
      </c>
      <c r="G133" s="24">
        <f t="shared" si="12"/>
        <v>-1.6415708013592416E-2</v>
      </c>
      <c r="H133" s="21">
        <f t="shared" si="13"/>
        <v>-7.1533082639529226E-3</v>
      </c>
      <c r="I133" s="17"/>
      <c r="J133" s="17">
        <v>3.3000000000000002E-2</v>
      </c>
    </row>
    <row r="134" spans="1:10" x14ac:dyDescent="0.35">
      <c r="A134" s="16">
        <v>44234</v>
      </c>
      <c r="B134" s="17">
        <v>244.99</v>
      </c>
      <c r="C134" s="18">
        <v>3934.83</v>
      </c>
      <c r="D134" s="19">
        <f t="shared" si="10"/>
        <v>1.1519405450041376E-2</v>
      </c>
      <c r="E134" s="19">
        <f t="shared" si="10"/>
        <v>1.2349395265550678E-2</v>
      </c>
      <c r="F134" s="36">
        <f t="shared" si="11"/>
        <v>8.5416666666666665E-6</v>
      </c>
      <c r="G134" s="24">
        <f t="shared" si="12"/>
        <v>1.1510863783374709E-2</v>
      </c>
      <c r="H134" s="21">
        <f t="shared" si="13"/>
        <v>1.2340853598884011E-2</v>
      </c>
      <c r="I134" s="17"/>
      <c r="J134" s="17">
        <v>4.1000000000000002E-2</v>
      </c>
    </row>
    <row r="135" spans="1:10" x14ac:dyDescent="0.35">
      <c r="A135" s="16">
        <v>44227</v>
      </c>
      <c r="B135" s="17">
        <v>242.2</v>
      </c>
      <c r="C135" s="18">
        <v>3886.83</v>
      </c>
      <c r="D135" s="19">
        <f t="shared" si="10"/>
        <v>4.4145542334885324E-2</v>
      </c>
      <c r="E135" s="19">
        <f t="shared" si="10"/>
        <v>4.6467110364435404E-2</v>
      </c>
      <c r="F135" s="36">
        <f t="shared" si="11"/>
        <v>6.8750000000000002E-6</v>
      </c>
      <c r="G135" s="24">
        <f t="shared" si="12"/>
        <v>4.413866733488532E-2</v>
      </c>
      <c r="H135" s="21">
        <f t="shared" si="13"/>
        <v>4.6460235364435401E-2</v>
      </c>
      <c r="I135" s="17"/>
      <c r="J135" s="17">
        <v>3.3000000000000002E-2</v>
      </c>
    </row>
    <row r="136" spans="1:10" x14ac:dyDescent="0.35">
      <c r="A136" s="16">
        <v>44220</v>
      </c>
      <c r="B136" s="17">
        <v>231.96</v>
      </c>
      <c r="C136" s="18">
        <v>3714.24</v>
      </c>
      <c r="D136" s="19">
        <f t="shared" si="10"/>
        <v>2.6598805045364049E-2</v>
      </c>
      <c r="E136" s="19">
        <f t="shared" si="10"/>
        <v>-3.3120133698818388E-2</v>
      </c>
      <c r="F136" s="36">
        <f t="shared" si="11"/>
        <v>1.2083333333333333E-5</v>
      </c>
      <c r="G136" s="24">
        <f t="shared" si="12"/>
        <v>2.6586721712030716E-2</v>
      </c>
      <c r="H136" s="21">
        <f t="shared" si="13"/>
        <v>-3.3132217032151724E-2</v>
      </c>
      <c r="I136" s="17"/>
      <c r="J136" s="17">
        <v>5.8000000000000003E-2</v>
      </c>
    </row>
    <row r="137" spans="1:10" x14ac:dyDescent="0.35">
      <c r="A137" s="16">
        <v>44213</v>
      </c>
      <c r="B137" s="17">
        <v>225.95</v>
      </c>
      <c r="C137" s="18">
        <v>3841.47</v>
      </c>
      <c r="D137" s="19">
        <f t="shared" si="10"/>
        <v>6.254408652715715E-2</v>
      </c>
      <c r="E137" s="19">
        <f t="shared" si="10"/>
        <v>1.9430770251442908E-2</v>
      </c>
      <c r="F137" s="36">
        <f t="shared" si="11"/>
        <v>1.6458333333333335E-5</v>
      </c>
      <c r="G137" s="24">
        <f t="shared" si="12"/>
        <v>6.252762819382382E-2</v>
      </c>
      <c r="H137" s="21">
        <f t="shared" si="13"/>
        <v>1.9414311918109575E-2</v>
      </c>
      <c r="I137" s="17"/>
      <c r="J137" s="17">
        <v>7.9000000000000001E-2</v>
      </c>
    </row>
    <row r="138" spans="1:10" x14ac:dyDescent="0.35">
      <c r="A138" s="16">
        <v>44206</v>
      </c>
      <c r="B138" s="17">
        <v>212.65</v>
      </c>
      <c r="C138" s="18">
        <v>3768.25</v>
      </c>
      <c r="D138" s="19">
        <f t="shared" si="10"/>
        <v>-3.1736636007649532E-2</v>
      </c>
      <c r="E138" s="19">
        <f t="shared" si="10"/>
        <v>-1.4754175512722623E-2</v>
      </c>
      <c r="F138" s="36">
        <f t="shared" si="11"/>
        <v>1.6875E-5</v>
      </c>
      <c r="G138" s="24">
        <f t="shared" si="12"/>
        <v>-3.1753511007649532E-2</v>
      </c>
      <c r="H138" s="21">
        <f t="shared" si="13"/>
        <v>-1.4771050512722622E-2</v>
      </c>
      <c r="I138" s="17"/>
      <c r="J138" s="17">
        <v>8.1000000000000003E-2</v>
      </c>
    </row>
    <row r="139" spans="1:10" x14ac:dyDescent="0.35">
      <c r="A139" s="16">
        <v>44199</v>
      </c>
      <c r="B139" s="17">
        <v>219.62</v>
      </c>
      <c r="C139" s="18">
        <v>3824.68</v>
      </c>
      <c r="D139" s="19">
        <f t="shared" si="10"/>
        <v>-1.2588795971585243E-2</v>
      </c>
      <c r="E139" s="19">
        <f t="shared" si="10"/>
        <v>1.8266432734214133E-2</v>
      </c>
      <c r="F139" s="36">
        <f t="shared" si="11"/>
        <v>1.7916666666666667E-5</v>
      </c>
      <c r="G139" s="24">
        <f t="shared" si="12"/>
        <v>-1.2606712638251909E-2</v>
      </c>
      <c r="H139" s="21">
        <f t="shared" si="13"/>
        <v>1.8248516067547467E-2</v>
      </c>
      <c r="I139" s="17"/>
      <c r="J139" s="17">
        <v>8.5999999999999993E-2</v>
      </c>
    </row>
    <row r="140" spans="1:10" x14ac:dyDescent="0.35">
      <c r="A140" s="16">
        <v>44192</v>
      </c>
      <c r="B140" s="17">
        <v>222.42</v>
      </c>
      <c r="C140" s="18">
        <v>3756.07</v>
      </c>
      <c r="D140" s="19">
        <f t="shared" si="10"/>
        <v>-1.481481481481528E-3</v>
      </c>
      <c r="E140" s="19">
        <f t="shared" si="10"/>
        <v>1.4315187979671018E-2</v>
      </c>
      <c r="F140" s="36">
        <f t="shared" si="11"/>
        <v>1.6458333333333335E-5</v>
      </c>
      <c r="G140" s="24">
        <f t="shared" si="12"/>
        <v>-1.4979398148148614E-3</v>
      </c>
      <c r="H140" s="21">
        <f t="shared" si="13"/>
        <v>1.4298729646337684E-2</v>
      </c>
      <c r="I140" s="17"/>
      <c r="J140" s="17">
        <v>7.9000000000000001E-2</v>
      </c>
    </row>
    <row r="141" spans="1:10" x14ac:dyDescent="0.35">
      <c r="A141" s="16">
        <v>44185</v>
      </c>
      <c r="B141" s="17">
        <v>222.75</v>
      </c>
      <c r="C141" s="18">
        <v>3703.06</v>
      </c>
      <c r="D141" s="19">
        <f t="shared" si="10"/>
        <v>1.9031062720161085E-2</v>
      </c>
      <c r="E141" s="19">
        <f t="shared" si="10"/>
        <v>-1.7118625333947257E-3</v>
      </c>
      <c r="F141" s="36">
        <f t="shared" si="11"/>
        <v>1.8541666666666666E-5</v>
      </c>
      <c r="G141" s="24">
        <f t="shared" si="12"/>
        <v>1.9012521053494418E-2</v>
      </c>
      <c r="H141" s="21">
        <f t="shared" si="13"/>
        <v>-1.7304042000613924E-3</v>
      </c>
      <c r="I141" s="17"/>
      <c r="J141" s="17">
        <v>8.8999999999999996E-2</v>
      </c>
    </row>
    <row r="142" spans="1:10" x14ac:dyDescent="0.35">
      <c r="A142" s="16">
        <v>44178</v>
      </c>
      <c r="B142" s="17">
        <v>218.59</v>
      </c>
      <c r="C142" s="18">
        <v>3709.41</v>
      </c>
      <c r="D142" s="19">
        <f t="shared" si="10"/>
        <v>2.4992966332176847E-2</v>
      </c>
      <c r="E142" s="19">
        <f t="shared" si="10"/>
        <v>1.2542787419543178E-2</v>
      </c>
      <c r="F142" s="36">
        <f t="shared" si="11"/>
        <v>1.7916666666666667E-5</v>
      </c>
      <c r="G142" s="24">
        <f t="shared" si="12"/>
        <v>2.4975049665510181E-2</v>
      </c>
      <c r="H142" s="21">
        <f t="shared" si="13"/>
        <v>1.2524870752876512E-2</v>
      </c>
      <c r="I142" s="17"/>
      <c r="J142" s="17">
        <v>8.5999999999999993E-2</v>
      </c>
    </row>
    <row r="143" spans="1:10" x14ac:dyDescent="0.35">
      <c r="A143" s="16">
        <v>44171</v>
      </c>
      <c r="B143" s="17">
        <v>213.26</v>
      </c>
      <c r="C143" s="18">
        <v>3663.46</v>
      </c>
      <c r="D143" s="19">
        <f t="shared" si="10"/>
        <v>-5.1315543944766562E-3</v>
      </c>
      <c r="E143" s="19">
        <f t="shared" si="10"/>
        <v>-9.6401306256622687E-3</v>
      </c>
      <c r="F143" s="36">
        <f t="shared" si="11"/>
        <v>1.4791666666666664E-5</v>
      </c>
      <c r="G143" s="24">
        <f t="shared" si="12"/>
        <v>-5.1463460611433226E-3</v>
      </c>
      <c r="H143" s="21">
        <f t="shared" si="13"/>
        <v>-9.6549222923289352E-3</v>
      </c>
      <c r="I143" s="17"/>
      <c r="J143" s="17">
        <v>7.0999999999999994E-2</v>
      </c>
    </row>
    <row r="144" spans="1:10" x14ac:dyDescent="0.35">
      <c r="A144" s="16">
        <v>44164</v>
      </c>
      <c r="B144" s="17">
        <v>214.36</v>
      </c>
      <c r="C144" s="18">
        <v>3699.12</v>
      </c>
      <c r="D144" s="19">
        <f t="shared" si="10"/>
        <v>-4.0421874274031433E-3</v>
      </c>
      <c r="E144" s="19">
        <f t="shared" si="10"/>
        <v>1.6702626190443493E-2</v>
      </c>
      <c r="F144" s="36">
        <f t="shared" si="11"/>
        <v>1.6875E-5</v>
      </c>
      <c r="G144" s="24">
        <f t="shared" si="12"/>
        <v>-4.0590624274031437E-3</v>
      </c>
      <c r="H144" s="21">
        <f t="shared" si="13"/>
        <v>1.6685751190443493E-2</v>
      </c>
      <c r="I144" s="17"/>
      <c r="J144" s="17">
        <v>8.1000000000000003E-2</v>
      </c>
    </row>
    <row r="145" spans="1:10" x14ac:dyDescent="0.35">
      <c r="A145" s="16">
        <v>44157</v>
      </c>
      <c r="B145" s="17">
        <v>215.23</v>
      </c>
      <c r="C145" s="18">
        <v>3638.35</v>
      </c>
      <c r="D145" s="19">
        <f t="shared" si="10"/>
        <v>2.3004895669946235E-2</v>
      </c>
      <c r="E145" s="19">
        <f t="shared" si="10"/>
        <v>2.2715134615492794E-2</v>
      </c>
      <c r="F145" s="36">
        <f t="shared" si="11"/>
        <v>1.6875E-5</v>
      </c>
      <c r="G145" s="24">
        <f t="shared" si="12"/>
        <v>2.2988020669946235E-2</v>
      </c>
      <c r="H145" s="21">
        <f t="shared" si="13"/>
        <v>2.2698259615492794E-2</v>
      </c>
      <c r="I145" s="17"/>
      <c r="J145" s="17">
        <v>8.1000000000000003E-2</v>
      </c>
    </row>
    <row r="146" spans="1:10" x14ac:dyDescent="0.35">
      <c r="A146" s="16">
        <v>44150</v>
      </c>
      <c r="B146" s="17">
        <v>210.39</v>
      </c>
      <c r="C146" s="18">
        <v>3557.54</v>
      </c>
      <c r="D146" s="19">
        <f t="shared" si="10"/>
        <v>-2.8266592767077769E-2</v>
      </c>
      <c r="E146" s="19">
        <f t="shared" si="10"/>
        <v>-7.7012119437123161E-3</v>
      </c>
      <c r="F146" s="36">
        <f t="shared" si="11"/>
        <v>1.4166666666666668E-5</v>
      </c>
      <c r="G146" s="24">
        <f t="shared" si="12"/>
        <v>-2.8280759433744435E-2</v>
      </c>
      <c r="H146" s="21">
        <f t="shared" si="13"/>
        <v>-7.7153786103789828E-3</v>
      </c>
      <c r="I146" s="17"/>
      <c r="J146" s="17">
        <v>6.8000000000000005E-2</v>
      </c>
    </row>
    <row r="147" spans="1:10" x14ac:dyDescent="0.35">
      <c r="A147" s="16">
        <v>44143</v>
      </c>
      <c r="B147" s="17">
        <v>216.51</v>
      </c>
      <c r="C147" s="18">
        <v>3585.15</v>
      </c>
      <c r="D147" s="19">
        <f t="shared" si="10"/>
        <v>-3.22277847309137E-2</v>
      </c>
      <c r="E147" s="19">
        <f t="shared" si="10"/>
        <v>2.1573242454636654E-2</v>
      </c>
      <c r="F147" s="36">
        <f t="shared" si="11"/>
        <v>1.8958333333333334E-5</v>
      </c>
      <c r="G147" s="24">
        <f t="shared" si="12"/>
        <v>-3.2246743064247033E-2</v>
      </c>
      <c r="H147" s="21">
        <f t="shared" si="13"/>
        <v>2.1554284121303321E-2</v>
      </c>
      <c r="I147" s="17"/>
      <c r="J147" s="17">
        <v>9.0999999999999998E-2</v>
      </c>
    </row>
    <row r="148" spans="1:10" x14ac:dyDescent="0.35">
      <c r="A148" s="16">
        <v>44136</v>
      </c>
      <c r="B148" s="17">
        <v>223.72</v>
      </c>
      <c r="C148" s="18">
        <v>3509.44</v>
      </c>
      <c r="D148" s="19">
        <f t="shared" si="10"/>
        <v>0.10495382031905964</v>
      </c>
      <c r="E148" s="19">
        <f t="shared" si="10"/>
        <v>7.3236369863851625E-2</v>
      </c>
      <c r="F148" s="36">
        <f t="shared" si="11"/>
        <v>1.9583333333333333E-5</v>
      </c>
      <c r="G148" s="24">
        <f t="shared" si="12"/>
        <v>0.10493423698572631</v>
      </c>
      <c r="H148" s="21">
        <f t="shared" si="13"/>
        <v>7.3216786530518288E-2</v>
      </c>
      <c r="I148" s="17"/>
      <c r="J148" s="17">
        <v>9.4E-2</v>
      </c>
    </row>
    <row r="149" spans="1:10" x14ac:dyDescent="0.35">
      <c r="A149" s="16">
        <v>44129</v>
      </c>
      <c r="B149" s="17">
        <v>202.47</v>
      </c>
      <c r="C149" s="18">
        <v>3269.96</v>
      </c>
      <c r="D149" s="19">
        <f t="shared" si="10"/>
        <v>-6.3635943208620427E-2</v>
      </c>
      <c r="E149" s="19">
        <f t="shared" si="10"/>
        <v>-5.6394806933707242E-2</v>
      </c>
      <c r="F149" s="36">
        <f t="shared" si="11"/>
        <v>1.9583333333333333E-5</v>
      </c>
      <c r="G149" s="24">
        <f t="shared" si="12"/>
        <v>-6.3655526541953764E-2</v>
      </c>
      <c r="H149" s="21">
        <f t="shared" si="13"/>
        <v>-5.6414390267040579E-2</v>
      </c>
      <c r="I149" s="17"/>
      <c r="J149" s="17">
        <v>9.4E-2</v>
      </c>
    </row>
    <row r="150" spans="1:10" x14ac:dyDescent="0.35">
      <c r="A150" s="16">
        <v>44122</v>
      </c>
      <c r="B150" s="17">
        <v>216.23</v>
      </c>
      <c r="C150" s="18">
        <v>3465.39</v>
      </c>
      <c r="D150" s="19">
        <f t="shared" si="10"/>
        <v>-1.5615041427661014E-2</v>
      </c>
      <c r="E150" s="19">
        <f t="shared" si="10"/>
        <v>-5.2873147502303652E-3</v>
      </c>
      <c r="F150" s="36">
        <f t="shared" si="11"/>
        <v>1.9583333333333333E-5</v>
      </c>
      <c r="G150" s="24">
        <f t="shared" si="12"/>
        <v>-1.5634624760994347E-2</v>
      </c>
      <c r="H150" s="21">
        <f t="shared" si="13"/>
        <v>-5.3068980835636985E-3</v>
      </c>
      <c r="I150" s="17"/>
      <c r="J150" s="17">
        <v>9.4E-2</v>
      </c>
    </row>
    <row r="151" spans="1:10" x14ac:dyDescent="0.35">
      <c r="A151" s="16">
        <v>44115</v>
      </c>
      <c r="B151" s="17">
        <v>219.66</v>
      </c>
      <c r="C151" s="18">
        <v>3483.81</v>
      </c>
      <c r="D151" s="19">
        <f t="shared" si="10"/>
        <v>1.7839766461239082E-2</v>
      </c>
      <c r="E151" s="19">
        <f t="shared" si="10"/>
        <v>1.9211246056374254E-3</v>
      </c>
      <c r="F151" s="36">
        <f t="shared" si="11"/>
        <v>2.0000000000000002E-5</v>
      </c>
      <c r="G151" s="24">
        <f t="shared" si="12"/>
        <v>1.7819766461239082E-2</v>
      </c>
      <c r="H151" s="21">
        <f t="shared" si="13"/>
        <v>1.9011246056374253E-3</v>
      </c>
      <c r="I151" s="17"/>
      <c r="J151" s="17">
        <v>9.6000000000000002E-2</v>
      </c>
    </row>
    <row r="152" spans="1:10" x14ac:dyDescent="0.35">
      <c r="A152" s="16">
        <v>44108</v>
      </c>
      <c r="B152" s="17">
        <v>215.81</v>
      </c>
      <c r="C152" s="18">
        <v>3477.13</v>
      </c>
      <c r="D152" s="19">
        <f t="shared" si="10"/>
        <v>4.6655996896066698E-2</v>
      </c>
      <c r="E152" s="19">
        <f t="shared" si="10"/>
        <v>3.8432822448662751E-2</v>
      </c>
      <c r="F152" s="36">
        <f t="shared" si="11"/>
        <v>2.1041666666666669E-5</v>
      </c>
      <c r="G152" s="24">
        <f t="shared" si="12"/>
        <v>4.6634955229400032E-2</v>
      </c>
      <c r="H152" s="21">
        <f t="shared" si="13"/>
        <v>3.8411780781996085E-2</v>
      </c>
      <c r="I152" s="17"/>
      <c r="J152" s="17">
        <v>0.10100000000000001</v>
      </c>
    </row>
    <row r="153" spans="1:10" x14ac:dyDescent="0.35">
      <c r="A153" s="16">
        <v>44101</v>
      </c>
      <c r="B153" s="17">
        <v>206.19</v>
      </c>
      <c r="C153" s="18">
        <v>3348.44</v>
      </c>
      <c r="D153" s="19">
        <f t="shared" si="10"/>
        <v>-7.8433259551534684E-3</v>
      </c>
      <c r="E153" s="19">
        <f t="shared" si="10"/>
        <v>1.5152525724125843E-2</v>
      </c>
      <c r="F153" s="36">
        <f t="shared" si="11"/>
        <v>1.8958333333333334E-5</v>
      </c>
      <c r="G153" s="24">
        <f t="shared" si="12"/>
        <v>-7.8622842884868011E-3</v>
      </c>
      <c r="H153" s="21">
        <f t="shared" si="13"/>
        <v>1.513356739079251E-2</v>
      </c>
      <c r="I153" s="17"/>
      <c r="J153" s="17">
        <v>9.0999999999999998E-2</v>
      </c>
    </row>
    <row r="154" spans="1:10" x14ac:dyDescent="0.35">
      <c r="A154" s="16">
        <v>44094</v>
      </c>
      <c r="B154" s="17">
        <v>207.82</v>
      </c>
      <c r="C154" s="18">
        <v>3298.46</v>
      </c>
      <c r="D154" s="19">
        <f t="shared" si="10"/>
        <v>3.7077698487948618E-2</v>
      </c>
      <c r="E154" s="19">
        <f t="shared" si="10"/>
        <v>-6.3293236570897138E-3</v>
      </c>
      <c r="F154" s="36">
        <f t="shared" si="11"/>
        <v>2.1041666666666669E-5</v>
      </c>
      <c r="G154" s="24">
        <f t="shared" si="12"/>
        <v>3.7056656821281952E-2</v>
      </c>
      <c r="H154" s="21">
        <f t="shared" si="13"/>
        <v>-6.3503653237563804E-3</v>
      </c>
      <c r="I154" s="17"/>
      <c r="J154" s="17">
        <v>0.10100000000000001</v>
      </c>
    </row>
    <row r="155" spans="1:10" x14ac:dyDescent="0.35">
      <c r="A155" s="16">
        <v>44087</v>
      </c>
      <c r="B155" s="17">
        <v>200.39</v>
      </c>
      <c r="C155" s="18">
        <v>3319.47</v>
      </c>
      <c r="D155" s="19">
        <f t="shared" si="10"/>
        <v>-1.7840513649953538E-2</v>
      </c>
      <c r="E155" s="19">
        <f t="shared" si="10"/>
        <v>-6.4352568266102805E-3</v>
      </c>
      <c r="F155" s="36">
        <f t="shared" si="11"/>
        <v>1.8958333333333334E-5</v>
      </c>
      <c r="G155" s="24">
        <f t="shared" si="12"/>
        <v>-1.785947198328687E-2</v>
      </c>
      <c r="H155" s="21">
        <f t="shared" si="13"/>
        <v>-6.454215159943614E-3</v>
      </c>
      <c r="I155" s="17"/>
      <c r="J155" s="17">
        <v>9.0999999999999998E-2</v>
      </c>
    </row>
    <row r="156" spans="1:10" x14ac:dyDescent="0.35">
      <c r="A156" s="16">
        <v>44080</v>
      </c>
      <c r="B156" s="17">
        <v>204.03</v>
      </c>
      <c r="C156" s="18">
        <v>3340.97</v>
      </c>
      <c r="D156" s="19">
        <f t="shared" si="10"/>
        <v>-4.7701283547257889E-2</v>
      </c>
      <c r="E156" s="19">
        <f t="shared" si="10"/>
        <v>-2.5092210005369209E-2</v>
      </c>
      <c r="F156" s="36">
        <f t="shared" si="11"/>
        <v>2.3333333333333336E-5</v>
      </c>
      <c r="G156" s="24">
        <f t="shared" si="12"/>
        <v>-4.7724616880591222E-2</v>
      </c>
      <c r="H156" s="21">
        <f t="shared" si="13"/>
        <v>-2.5115543338702542E-2</v>
      </c>
      <c r="I156" s="17"/>
      <c r="J156" s="17">
        <v>0.112</v>
      </c>
    </row>
    <row r="157" spans="1:10" x14ac:dyDescent="0.35">
      <c r="A157" s="16">
        <v>44073</v>
      </c>
      <c r="B157" s="17">
        <v>214.25</v>
      </c>
      <c r="C157" s="18">
        <v>3426.96</v>
      </c>
      <c r="D157" s="19">
        <f t="shared" si="10"/>
        <v>-6.404263684417455E-2</v>
      </c>
      <c r="E157" s="19">
        <f t="shared" si="10"/>
        <v>-2.3104267091598962E-2</v>
      </c>
      <c r="F157" s="36">
        <f t="shared" si="11"/>
        <v>2.3333333333333336E-5</v>
      </c>
      <c r="G157" s="24">
        <f t="shared" si="12"/>
        <v>-6.4065970177507883E-2</v>
      </c>
      <c r="H157" s="21">
        <f t="shared" si="13"/>
        <v>-2.3127600424932296E-2</v>
      </c>
      <c r="I157" s="17"/>
      <c r="J157" s="17">
        <v>0.112</v>
      </c>
    </row>
    <row r="158" spans="1:10" x14ac:dyDescent="0.35">
      <c r="A158" s="16">
        <v>44066</v>
      </c>
      <c r="B158" s="17">
        <v>228.91</v>
      </c>
      <c r="C158" s="18">
        <v>3508.01</v>
      </c>
      <c r="D158" s="19">
        <f t="shared" si="10"/>
        <v>7.459393484179877E-2</v>
      </c>
      <c r="E158" s="19">
        <f t="shared" si="10"/>
        <v>3.2630196988072457E-2</v>
      </c>
      <c r="F158" s="36">
        <f t="shared" si="11"/>
        <v>2.1666666666666664E-5</v>
      </c>
      <c r="G158" s="24">
        <f t="shared" si="12"/>
        <v>7.45722681751321E-2</v>
      </c>
      <c r="H158" s="21">
        <f t="shared" si="13"/>
        <v>3.2608530321405788E-2</v>
      </c>
      <c r="I158" s="17"/>
      <c r="J158" s="17">
        <v>0.104</v>
      </c>
    </row>
    <row r="159" spans="1:10" x14ac:dyDescent="0.35">
      <c r="A159" s="16">
        <v>44059</v>
      </c>
      <c r="B159" s="17">
        <v>213.02</v>
      </c>
      <c r="C159" s="18">
        <v>3397.16</v>
      </c>
      <c r="D159" s="19">
        <f t="shared" si="10"/>
        <v>1.9722355193872776E-2</v>
      </c>
      <c r="E159" s="19">
        <f t="shared" si="10"/>
        <v>7.2075544420890925E-3</v>
      </c>
      <c r="F159" s="36">
        <f t="shared" si="11"/>
        <v>2.0000000000000002E-5</v>
      </c>
      <c r="G159" s="24">
        <f t="shared" si="12"/>
        <v>1.9702355193872777E-2</v>
      </c>
      <c r="H159" s="21">
        <f t="shared" si="13"/>
        <v>7.1875544420890924E-3</v>
      </c>
      <c r="I159" s="17"/>
      <c r="J159" s="17">
        <v>9.6000000000000002E-2</v>
      </c>
    </row>
    <row r="160" spans="1:10" x14ac:dyDescent="0.35">
      <c r="A160" s="16">
        <v>44052</v>
      </c>
      <c r="B160" s="17">
        <v>208.9</v>
      </c>
      <c r="C160" s="18">
        <v>3372.85</v>
      </c>
      <c r="D160" s="19">
        <f t="shared" si="10"/>
        <v>-1.6848644578313143E-2</v>
      </c>
      <c r="E160" s="19">
        <f t="shared" si="10"/>
        <v>6.4363467093169202E-3</v>
      </c>
      <c r="F160" s="36">
        <f t="shared" si="11"/>
        <v>2.0625E-5</v>
      </c>
      <c r="G160" s="24">
        <f t="shared" si="12"/>
        <v>-1.6869269578313143E-2</v>
      </c>
      <c r="H160" s="21">
        <f t="shared" si="13"/>
        <v>6.4157217093169204E-3</v>
      </c>
      <c r="I160" s="17"/>
      <c r="J160" s="17">
        <v>9.9000000000000005E-2</v>
      </c>
    </row>
    <row r="161" spans="1:10" x14ac:dyDescent="0.35">
      <c r="A161" s="16">
        <v>44045</v>
      </c>
      <c r="B161" s="17">
        <v>212.48</v>
      </c>
      <c r="C161" s="18">
        <v>3351.28</v>
      </c>
      <c r="D161" s="19">
        <f t="shared" si="10"/>
        <v>3.6437246963562764E-2</v>
      </c>
      <c r="E161" s="19">
        <f t="shared" si="10"/>
        <v>2.4505368191934274E-2</v>
      </c>
      <c r="F161" s="36">
        <f t="shared" si="11"/>
        <v>2.0625E-5</v>
      </c>
      <c r="G161" s="24">
        <f t="shared" si="12"/>
        <v>3.6416621963562761E-2</v>
      </c>
      <c r="H161" s="21">
        <f t="shared" si="13"/>
        <v>2.4484743191934274E-2</v>
      </c>
      <c r="I161" s="17"/>
      <c r="J161" s="17">
        <v>9.9000000000000005E-2</v>
      </c>
    </row>
    <row r="162" spans="1:10" x14ac:dyDescent="0.35">
      <c r="A162" s="16">
        <v>44038</v>
      </c>
      <c r="B162" s="17">
        <v>205.01</v>
      </c>
      <c r="C162" s="18">
        <v>3271.12</v>
      </c>
      <c r="D162" s="19">
        <f t="shared" si="10"/>
        <v>1.8430203676105261E-2</v>
      </c>
      <c r="E162" s="19">
        <f t="shared" si="10"/>
        <v>1.7256338571290719E-2</v>
      </c>
      <c r="F162" s="36">
        <f t="shared" si="11"/>
        <v>1.9583333333333333E-5</v>
      </c>
      <c r="G162" s="24">
        <f t="shared" si="12"/>
        <v>1.8410620342771928E-2</v>
      </c>
      <c r="H162" s="21">
        <f t="shared" si="13"/>
        <v>1.7236755237957386E-2</v>
      </c>
      <c r="I162" s="17"/>
      <c r="J162" s="17">
        <v>9.4E-2</v>
      </c>
    </row>
    <row r="163" spans="1:10" x14ac:dyDescent="0.35">
      <c r="A163" s="16">
        <v>44031</v>
      </c>
      <c r="B163" s="17">
        <v>201.3</v>
      </c>
      <c r="C163" s="18">
        <v>3215.63</v>
      </c>
      <c r="D163" s="19">
        <f t="shared" si="10"/>
        <v>-7.7878548895897737E-3</v>
      </c>
      <c r="E163" s="19">
        <f t="shared" si="10"/>
        <v>-2.8219416819392773E-3</v>
      </c>
      <c r="F163" s="36">
        <f t="shared" si="11"/>
        <v>2.2708333333333334E-5</v>
      </c>
      <c r="G163" s="24">
        <f t="shared" si="12"/>
        <v>-7.8105632229231066E-3</v>
      </c>
      <c r="H163" s="21">
        <f t="shared" si="13"/>
        <v>-2.8446500152726106E-3</v>
      </c>
      <c r="I163" s="17"/>
      <c r="J163" s="17">
        <v>0.109</v>
      </c>
    </row>
    <row r="164" spans="1:10" x14ac:dyDescent="0.35">
      <c r="A164" s="16">
        <v>44024</v>
      </c>
      <c r="B164" s="17">
        <v>202.88</v>
      </c>
      <c r="C164" s="18">
        <v>3224.73</v>
      </c>
      <c r="D164" s="19">
        <f t="shared" si="10"/>
        <v>-5.0498432161744766E-2</v>
      </c>
      <c r="E164" s="19">
        <f t="shared" si="10"/>
        <v>1.246138196066604E-2</v>
      </c>
      <c r="F164" s="36">
        <f t="shared" si="11"/>
        <v>2.4375E-5</v>
      </c>
      <c r="G164" s="24">
        <f t="shared" si="12"/>
        <v>-5.0522807161744766E-2</v>
      </c>
      <c r="H164" s="21">
        <f t="shared" si="13"/>
        <v>1.243700696066604E-2</v>
      </c>
      <c r="I164" s="17"/>
      <c r="J164" s="17">
        <v>0.11700000000000001</v>
      </c>
    </row>
    <row r="165" spans="1:10" x14ac:dyDescent="0.35">
      <c r="A165" s="16">
        <v>44017</v>
      </c>
      <c r="B165" s="17">
        <v>213.67</v>
      </c>
      <c r="C165" s="18">
        <v>3185.04</v>
      </c>
      <c r="D165" s="19">
        <f t="shared" si="10"/>
        <v>3.5925530883351042E-2</v>
      </c>
      <c r="E165" s="19">
        <f t="shared" si="10"/>
        <v>1.75814134779122E-2</v>
      </c>
      <c r="F165" s="36">
        <f t="shared" si="11"/>
        <v>2.7500000000000001E-5</v>
      </c>
      <c r="G165" s="24">
        <f t="shared" si="12"/>
        <v>3.5898030883351043E-2</v>
      </c>
      <c r="H165" s="21">
        <f t="shared" si="13"/>
        <v>1.75539134779122E-2</v>
      </c>
      <c r="I165" s="17"/>
      <c r="J165" s="17">
        <v>0.13200000000000001</v>
      </c>
    </row>
    <row r="166" spans="1:10" x14ac:dyDescent="0.35">
      <c r="A166" s="16">
        <v>44010</v>
      </c>
      <c r="B166" s="17">
        <v>206.26</v>
      </c>
      <c r="C166" s="18">
        <v>3130.01</v>
      </c>
      <c r="D166" s="19">
        <f t="shared" si="10"/>
        <v>5.0578108287067547E-2</v>
      </c>
      <c r="E166" s="19">
        <f t="shared" si="10"/>
        <v>4.0198733819644117E-2</v>
      </c>
      <c r="F166" s="36">
        <f t="shared" si="11"/>
        <v>2.9583333333333328E-5</v>
      </c>
      <c r="G166" s="24">
        <f t="shared" si="12"/>
        <v>5.0548524953734214E-2</v>
      </c>
      <c r="H166" s="21">
        <f t="shared" si="13"/>
        <v>4.0169150486310784E-2</v>
      </c>
      <c r="I166" s="17"/>
      <c r="J166" s="17">
        <v>0.14199999999999999</v>
      </c>
    </row>
    <row r="167" spans="1:10" x14ac:dyDescent="0.35">
      <c r="A167" s="16">
        <v>44003</v>
      </c>
      <c r="B167" s="17">
        <v>196.33</v>
      </c>
      <c r="C167" s="18">
        <v>3009.05</v>
      </c>
      <c r="D167" s="19">
        <f t="shared" si="10"/>
        <v>6.0466307968229938E-3</v>
      </c>
      <c r="E167" s="19">
        <f t="shared" si="10"/>
        <v>-2.8630550013880929E-2</v>
      </c>
      <c r="F167" s="36">
        <f t="shared" si="11"/>
        <v>3.020833333333333E-5</v>
      </c>
      <c r="G167" s="24">
        <f t="shared" si="12"/>
        <v>6.0164224634896603E-3</v>
      </c>
      <c r="H167" s="21">
        <f t="shared" si="13"/>
        <v>-2.8660758347214262E-2</v>
      </c>
      <c r="I167" s="17"/>
      <c r="J167" s="17">
        <v>0.14499999999999999</v>
      </c>
    </row>
    <row r="168" spans="1:10" x14ac:dyDescent="0.35">
      <c r="A168" s="16">
        <v>43996</v>
      </c>
      <c r="B168" s="17">
        <v>195.15</v>
      </c>
      <c r="C168" s="18">
        <v>3097.74</v>
      </c>
      <c r="D168" s="19">
        <f t="shared" si="10"/>
        <v>3.9469479066794433E-2</v>
      </c>
      <c r="E168" s="19">
        <f t="shared" si="10"/>
        <v>1.8554504473401234E-2</v>
      </c>
      <c r="F168" s="36">
        <f t="shared" si="11"/>
        <v>3.2291666666666668E-5</v>
      </c>
      <c r="G168" s="24">
        <f t="shared" si="12"/>
        <v>3.9437187400127763E-2</v>
      </c>
      <c r="H168" s="21">
        <f t="shared" si="13"/>
        <v>1.8522212806734568E-2</v>
      </c>
      <c r="I168" s="17"/>
      <c r="J168" s="17">
        <v>0.155</v>
      </c>
    </row>
    <row r="169" spans="1:10" x14ac:dyDescent="0.35">
      <c r="A169" s="16">
        <v>43989</v>
      </c>
      <c r="B169" s="17">
        <v>187.74</v>
      </c>
      <c r="C169" s="18">
        <v>3041.31</v>
      </c>
      <c r="D169" s="19">
        <f t="shared" si="10"/>
        <v>2.8846153846155964E-3</v>
      </c>
      <c r="E169" s="19">
        <f t="shared" si="10"/>
        <v>-4.7784391016709837E-2</v>
      </c>
      <c r="F169" s="36">
        <f t="shared" si="11"/>
        <v>3.4375000000000002E-5</v>
      </c>
      <c r="G169" s="24">
        <f t="shared" si="12"/>
        <v>2.8502403846155963E-3</v>
      </c>
      <c r="H169" s="21">
        <f t="shared" si="13"/>
        <v>-4.7818766016709841E-2</v>
      </c>
      <c r="I169" s="17"/>
      <c r="J169" s="17">
        <v>0.16500000000000001</v>
      </c>
    </row>
    <row r="170" spans="1:10" x14ac:dyDescent="0.35">
      <c r="A170" s="16">
        <v>43982</v>
      </c>
      <c r="B170" s="17">
        <v>187.2</v>
      </c>
      <c r="C170" s="18">
        <v>3193.93</v>
      </c>
      <c r="D170" s="19">
        <f t="shared" si="10"/>
        <v>2.1555252387448709E-2</v>
      </c>
      <c r="E170" s="19">
        <f t="shared" si="10"/>
        <v>4.9147425853477422E-2</v>
      </c>
      <c r="F170" s="36">
        <f t="shared" si="11"/>
        <v>3.2708333333333333E-5</v>
      </c>
      <c r="G170" s="24">
        <f t="shared" si="12"/>
        <v>2.1522544054115376E-2</v>
      </c>
      <c r="H170" s="21">
        <f t="shared" si="13"/>
        <v>4.911471752014409E-2</v>
      </c>
      <c r="I170" s="17"/>
      <c r="J170" s="17">
        <v>0.157</v>
      </c>
    </row>
    <row r="171" spans="1:10" x14ac:dyDescent="0.35">
      <c r="A171" s="16">
        <v>43975</v>
      </c>
      <c r="B171" s="17">
        <v>183.25</v>
      </c>
      <c r="C171" s="18">
        <v>3044.31</v>
      </c>
      <c r="D171" s="19">
        <f t="shared" si="10"/>
        <v>-1.4168165222603335E-3</v>
      </c>
      <c r="E171" s="19">
        <f t="shared" si="10"/>
        <v>3.0066487336953829E-2</v>
      </c>
      <c r="F171" s="36">
        <f t="shared" si="11"/>
        <v>2.9583333333333328E-5</v>
      </c>
      <c r="G171" s="24">
        <f t="shared" si="12"/>
        <v>-1.4463998555936668E-3</v>
      </c>
      <c r="H171" s="21">
        <f t="shared" si="13"/>
        <v>3.0036904003620496E-2</v>
      </c>
      <c r="I171" s="17"/>
      <c r="J171" s="17">
        <v>0.14199999999999999</v>
      </c>
    </row>
    <row r="172" spans="1:10" x14ac:dyDescent="0.35">
      <c r="A172" s="16">
        <v>43968</v>
      </c>
      <c r="B172" s="17">
        <v>183.51</v>
      </c>
      <c r="C172" s="18">
        <v>2955.45</v>
      </c>
      <c r="D172" s="19">
        <f t="shared" si="10"/>
        <v>1.9108975758899138E-3</v>
      </c>
      <c r="E172" s="19">
        <f t="shared" si="10"/>
        <v>3.2038970562558999E-2</v>
      </c>
      <c r="F172" s="36">
        <f t="shared" si="11"/>
        <v>2.5416666666666667E-5</v>
      </c>
      <c r="G172" s="24">
        <f t="shared" si="12"/>
        <v>1.8854809092232472E-3</v>
      </c>
      <c r="H172" s="21">
        <f t="shared" si="13"/>
        <v>3.2013553895892333E-2</v>
      </c>
      <c r="I172" s="17"/>
      <c r="J172" s="17">
        <v>0.122</v>
      </c>
    </row>
    <row r="173" spans="1:10" x14ac:dyDescent="0.35">
      <c r="A173" s="16">
        <v>43961</v>
      </c>
      <c r="B173" s="17">
        <v>183.16</v>
      </c>
      <c r="C173" s="18">
        <v>2863.7</v>
      </c>
      <c r="D173" s="19">
        <f t="shared" si="10"/>
        <v>-8.2304526748971929E-3</v>
      </c>
      <c r="E173" s="19">
        <f t="shared" si="10"/>
        <v>-2.2561266980681394E-2</v>
      </c>
      <c r="F173" s="36">
        <f t="shared" si="11"/>
        <v>2.5833333333333332E-5</v>
      </c>
      <c r="G173" s="24">
        <f t="shared" si="12"/>
        <v>-8.2562860082305255E-3</v>
      </c>
      <c r="H173" s="21">
        <f t="shared" si="13"/>
        <v>-2.2587100314014726E-2</v>
      </c>
      <c r="I173" s="17"/>
      <c r="J173" s="17">
        <v>0.124</v>
      </c>
    </row>
    <row r="174" spans="1:10" x14ac:dyDescent="0.35">
      <c r="A174" s="16">
        <v>43954</v>
      </c>
      <c r="B174" s="17">
        <v>184.68</v>
      </c>
      <c r="C174" s="18">
        <v>2929.8</v>
      </c>
      <c r="D174" s="19">
        <f t="shared" si="10"/>
        <v>5.7913730881594905E-2</v>
      </c>
      <c r="E174" s="19">
        <f t="shared" si="10"/>
        <v>3.5005352014159108E-2</v>
      </c>
      <c r="F174" s="36">
        <f t="shared" si="11"/>
        <v>2.4375E-5</v>
      </c>
      <c r="G174" s="24">
        <f t="shared" si="12"/>
        <v>5.7889355881594905E-2</v>
      </c>
      <c r="H174" s="21">
        <f t="shared" si="13"/>
        <v>3.4980977014159108E-2</v>
      </c>
      <c r="I174" s="17"/>
      <c r="J174" s="17">
        <v>0.11700000000000001</v>
      </c>
    </row>
    <row r="175" spans="1:10" x14ac:dyDescent="0.35">
      <c r="A175" s="16">
        <v>43947</v>
      </c>
      <c r="B175" s="17">
        <v>174.57</v>
      </c>
      <c r="C175" s="18">
        <v>2830.71</v>
      </c>
      <c r="D175" s="19">
        <f t="shared" si="10"/>
        <v>1.1458034946998374E-4</v>
      </c>
      <c r="E175" s="19">
        <f t="shared" si="10"/>
        <v>-2.1256794771462584E-3</v>
      </c>
      <c r="F175" s="36">
        <f t="shared" si="11"/>
        <v>2.2708333333333334E-5</v>
      </c>
      <c r="G175" s="24">
        <f t="shared" si="12"/>
        <v>9.187201613665041E-5</v>
      </c>
      <c r="H175" s="21">
        <f t="shared" si="13"/>
        <v>-2.1483878104795917E-3</v>
      </c>
      <c r="I175" s="17"/>
      <c r="J175" s="17">
        <v>0.109</v>
      </c>
    </row>
    <row r="176" spans="1:10" x14ac:dyDescent="0.35">
      <c r="A176" s="16">
        <v>43940</v>
      </c>
      <c r="B176" s="17">
        <v>174.55</v>
      </c>
      <c r="C176" s="18">
        <v>2836.74</v>
      </c>
      <c r="D176" s="19">
        <f t="shared" si="10"/>
        <v>-2.267637178051507E-2</v>
      </c>
      <c r="E176" s="19">
        <f t="shared" si="10"/>
        <v>-1.3156796170544438E-2</v>
      </c>
      <c r="F176" s="36">
        <f t="shared" si="11"/>
        <v>2.5416666666666667E-5</v>
      </c>
      <c r="G176" s="24">
        <f t="shared" si="12"/>
        <v>-2.2701788447181737E-2</v>
      </c>
      <c r="H176" s="21">
        <f t="shared" si="13"/>
        <v>-1.3182212837211105E-2</v>
      </c>
      <c r="I176" s="17"/>
      <c r="J176" s="17">
        <v>0.122</v>
      </c>
    </row>
    <row r="177" spans="1:10" x14ac:dyDescent="0.35">
      <c r="A177" s="16">
        <v>43933</v>
      </c>
      <c r="B177" s="17">
        <v>178.6</v>
      </c>
      <c r="C177" s="18">
        <v>2874.56</v>
      </c>
      <c r="D177" s="19">
        <f t="shared" si="10"/>
        <v>8.1506600460215628E-2</v>
      </c>
      <c r="E177" s="19">
        <f t="shared" si="10"/>
        <v>3.0374719515954274E-2</v>
      </c>
      <c r="F177" s="36">
        <f t="shared" si="11"/>
        <v>2.5833333333333332E-5</v>
      </c>
      <c r="G177" s="24">
        <f t="shared" si="12"/>
        <v>8.1480767126882292E-2</v>
      </c>
      <c r="H177" s="21">
        <f t="shared" si="13"/>
        <v>3.0348886182620941E-2</v>
      </c>
      <c r="I177" s="17"/>
      <c r="J177" s="17">
        <v>0.124</v>
      </c>
    </row>
    <row r="178" spans="1:10" x14ac:dyDescent="0.35">
      <c r="A178" s="16">
        <v>43926</v>
      </c>
      <c r="B178" s="17">
        <v>165.14</v>
      </c>
      <c r="C178" s="18">
        <v>2789.82</v>
      </c>
      <c r="D178" s="19">
        <f t="shared" si="10"/>
        <v>7.3522719885587895E-2</v>
      </c>
      <c r="E178" s="19">
        <f t="shared" si="10"/>
        <v>0.12101741908263519</v>
      </c>
      <c r="F178" s="36">
        <f t="shared" si="11"/>
        <v>4.9166666666666658E-5</v>
      </c>
      <c r="G178" s="24">
        <f t="shared" si="12"/>
        <v>7.3473553218921225E-2</v>
      </c>
      <c r="H178" s="21">
        <f t="shared" si="13"/>
        <v>0.12096825241596852</v>
      </c>
      <c r="I178" s="17"/>
      <c r="J178" s="17">
        <v>0.23599999999999999</v>
      </c>
    </row>
    <row r="179" spans="1:10" x14ac:dyDescent="0.35">
      <c r="A179" s="16">
        <v>43919</v>
      </c>
      <c r="B179" s="17">
        <v>153.83000000000001</v>
      </c>
      <c r="C179" s="18">
        <v>2488.65</v>
      </c>
      <c r="D179" s="19">
        <f t="shared" si="10"/>
        <v>2.758851035404164E-2</v>
      </c>
      <c r="E179" s="19">
        <f t="shared" si="10"/>
        <v>-2.0783247490625434E-2</v>
      </c>
      <c r="F179" s="36">
        <f t="shared" si="11"/>
        <v>2.2083333333333333E-5</v>
      </c>
      <c r="G179" s="24">
        <f t="shared" si="12"/>
        <v>2.7566427020708308E-2</v>
      </c>
      <c r="H179" s="21">
        <f t="shared" si="13"/>
        <v>-2.0805330823958766E-2</v>
      </c>
      <c r="I179" s="17"/>
      <c r="J179" s="17">
        <v>0.106</v>
      </c>
    </row>
    <row r="180" spans="1:10" x14ac:dyDescent="0.35">
      <c r="A180" s="16">
        <v>43912</v>
      </c>
      <c r="B180" s="17">
        <v>149.69999999999999</v>
      </c>
      <c r="C180" s="18">
        <v>2541.4699999999998</v>
      </c>
      <c r="D180" s="19">
        <f t="shared" si="10"/>
        <v>8.9916272297051236E-2</v>
      </c>
      <c r="E180" s="19">
        <f t="shared" si="10"/>
        <v>0.10262829078666491</v>
      </c>
      <c r="F180" s="36">
        <f t="shared" si="11"/>
        <v>3.1249999999999997E-6</v>
      </c>
      <c r="G180" s="24">
        <f t="shared" si="12"/>
        <v>8.991314729705123E-2</v>
      </c>
      <c r="H180" s="21">
        <f t="shared" si="13"/>
        <v>0.1026251657866649</v>
      </c>
      <c r="I180" s="17"/>
      <c r="J180" s="17">
        <v>1.4999999999999999E-2</v>
      </c>
    </row>
    <row r="181" spans="1:10" x14ac:dyDescent="0.35">
      <c r="A181" s="16">
        <v>43905</v>
      </c>
      <c r="B181" s="17">
        <v>137.35</v>
      </c>
      <c r="C181" s="18">
        <v>2304.92</v>
      </c>
      <c r="D181" s="19">
        <f t="shared" si="10"/>
        <v>-0.13523893471006743</v>
      </c>
      <c r="E181" s="19">
        <f t="shared" si="10"/>
        <v>-0.14979601773502216</v>
      </c>
      <c r="F181" s="36">
        <f t="shared" si="11"/>
        <v>7.9166666666666665E-6</v>
      </c>
      <c r="G181" s="24">
        <f t="shared" si="12"/>
        <v>-0.13524685137673409</v>
      </c>
      <c r="H181" s="21">
        <f t="shared" si="13"/>
        <v>-0.14980393440168882</v>
      </c>
      <c r="I181" s="17"/>
      <c r="J181" s="17">
        <v>3.7999999999999999E-2</v>
      </c>
    </row>
    <row r="182" spans="1:10" x14ac:dyDescent="0.35">
      <c r="A182" s="16">
        <v>43898</v>
      </c>
      <c r="B182" s="17">
        <v>158.83000000000001</v>
      </c>
      <c r="C182" s="18">
        <v>2711.02</v>
      </c>
      <c r="D182" s="19">
        <f t="shared" si="10"/>
        <v>-1.6958593798353516E-2</v>
      </c>
      <c r="E182" s="19">
        <f t="shared" si="10"/>
        <v>-8.7926469450303912E-2</v>
      </c>
      <c r="F182" s="36">
        <f t="shared" si="11"/>
        <v>5.7500000000000009E-5</v>
      </c>
      <c r="G182" s="24">
        <f t="shared" si="12"/>
        <v>-1.7016093798353515E-2</v>
      </c>
      <c r="H182" s="21">
        <f t="shared" si="13"/>
        <v>-8.7983969450303914E-2</v>
      </c>
      <c r="I182" s="17"/>
      <c r="J182" s="17">
        <v>0.27600000000000002</v>
      </c>
    </row>
    <row r="183" spans="1:10" x14ac:dyDescent="0.35">
      <c r="A183" s="16">
        <v>43891</v>
      </c>
      <c r="B183" s="17">
        <v>161.57</v>
      </c>
      <c r="C183" s="18">
        <v>2972.37</v>
      </c>
      <c r="D183" s="19">
        <f t="shared" si="10"/>
        <v>-2.7158817356953691E-3</v>
      </c>
      <c r="E183" s="19">
        <f t="shared" si="10"/>
        <v>6.1437536811748128E-3</v>
      </c>
      <c r="F183" s="36">
        <f t="shared" si="11"/>
        <v>9.8958333333333331E-5</v>
      </c>
      <c r="G183" s="24">
        <f t="shared" si="12"/>
        <v>-2.8148400690287023E-3</v>
      </c>
      <c r="H183" s="21">
        <f t="shared" si="13"/>
        <v>6.0447953478414791E-3</v>
      </c>
      <c r="I183" s="17"/>
      <c r="J183" s="17">
        <v>0.47499999999999998</v>
      </c>
    </row>
    <row r="184" spans="1:10" x14ac:dyDescent="0.35">
      <c r="A184" s="16">
        <v>43884</v>
      </c>
      <c r="B184" s="17">
        <v>162.01</v>
      </c>
      <c r="C184" s="18">
        <v>2954.22</v>
      </c>
      <c r="D184" s="19">
        <f t="shared" si="10"/>
        <v>-9.2838344812139595E-2</v>
      </c>
      <c r="E184" s="19">
        <f t="shared" si="10"/>
        <v>-0.11490674855816052</v>
      </c>
      <c r="F184" s="36">
        <f t="shared" si="11"/>
        <v>2.6770833333333329E-4</v>
      </c>
      <c r="G184" s="24">
        <f t="shared" si="12"/>
        <v>-9.3106053145472933E-2</v>
      </c>
      <c r="H184" s="21">
        <f t="shared" si="13"/>
        <v>-0.11517445689149386</v>
      </c>
      <c r="I184" s="17"/>
      <c r="J184" s="17">
        <v>1.2849999999999999</v>
      </c>
    </row>
    <row r="185" spans="1:10" x14ac:dyDescent="0.35">
      <c r="A185" s="16">
        <v>43877</v>
      </c>
      <c r="B185" s="17">
        <v>178.59</v>
      </c>
      <c r="C185" s="18">
        <v>3337.75</v>
      </c>
      <c r="D185" s="19">
        <f t="shared" si="10"/>
        <v>-3.6471540329107044E-2</v>
      </c>
      <c r="E185" s="19">
        <f t="shared" si="10"/>
        <v>-1.2546743349427181E-2</v>
      </c>
      <c r="F185" s="36">
        <f t="shared" si="11"/>
        <v>3.2479166666666664E-4</v>
      </c>
      <c r="G185" s="24">
        <f t="shared" si="12"/>
        <v>-3.6796331995773708E-2</v>
      </c>
      <c r="H185" s="21">
        <f t="shared" si="13"/>
        <v>-1.2871535016093847E-2</v>
      </c>
      <c r="I185" s="17"/>
      <c r="J185" s="17">
        <v>1.5589999999999999</v>
      </c>
    </row>
    <row r="186" spans="1:10" x14ac:dyDescent="0.35">
      <c r="A186" s="16">
        <v>43870</v>
      </c>
      <c r="B186" s="17">
        <v>185.35</v>
      </c>
      <c r="C186" s="18">
        <v>3380.16</v>
      </c>
      <c r="D186" s="19">
        <f t="shared" si="10"/>
        <v>7.9395290662895857E-3</v>
      </c>
      <c r="E186" s="19">
        <f t="shared" si="10"/>
        <v>1.5761589801995823E-2</v>
      </c>
      <c r="F186" s="36">
        <f t="shared" si="11"/>
        <v>3.2854166666666665E-4</v>
      </c>
      <c r="G186" s="24">
        <f t="shared" si="12"/>
        <v>7.6109873996229194E-3</v>
      </c>
      <c r="H186" s="21">
        <f t="shared" si="13"/>
        <v>1.5433048135329157E-2</v>
      </c>
      <c r="I186" s="17"/>
      <c r="J186" s="17">
        <v>1.577</v>
      </c>
    </row>
    <row r="187" spans="1:10" x14ac:dyDescent="0.35">
      <c r="A187" s="16">
        <v>43863</v>
      </c>
      <c r="B187" s="17">
        <v>183.89</v>
      </c>
      <c r="C187" s="18">
        <v>3327.71</v>
      </c>
      <c r="D187" s="19">
        <f t="shared" si="10"/>
        <v>8.0244375257005229E-2</v>
      </c>
      <c r="E187" s="19">
        <f t="shared" si="10"/>
        <v>3.1681713336144224E-2</v>
      </c>
      <c r="F187" s="36">
        <f t="shared" si="11"/>
        <v>3.2583333333333336E-4</v>
      </c>
      <c r="G187" s="24">
        <f t="shared" si="12"/>
        <v>7.9918541923671899E-2</v>
      </c>
      <c r="H187" s="21">
        <f t="shared" si="13"/>
        <v>3.1355880002810893E-2</v>
      </c>
      <c r="I187" s="17"/>
      <c r="J187" s="17">
        <v>1.5640000000000001</v>
      </c>
    </row>
    <row r="188" spans="1:10" x14ac:dyDescent="0.35">
      <c r="A188" s="16">
        <v>43856</v>
      </c>
      <c r="B188" s="17">
        <v>170.23</v>
      </c>
      <c r="C188" s="18">
        <v>3225.52</v>
      </c>
      <c r="D188" s="19">
        <f t="shared" si="10"/>
        <v>3.1446921958313112E-2</v>
      </c>
      <c r="E188" s="19">
        <f t="shared" si="10"/>
        <v>-2.1226107353427559E-2</v>
      </c>
      <c r="F188" s="36">
        <f t="shared" si="11"/>
        <v>3.2374999999999998E-4</v>
      </c>
      <c r="G188" s="24">
        <f t="shared" si="12"/>
        <v>3.1123171958313111E-2</v>
      </c>
      <c r="H188" s="21">
        <f t="shared" si="13"/>
        <v>-2.154985735342756E-2</v>
      </c>
      <c r="I188" s="17"/>
      <c r="J188" s="17">
        <v>1.554</v>
      </c>
    </row>
    <row r="189" spans="1:10" x14ac:dyDescent="0.35">
      <c r="A189" s="16">
        <v>43849</v>
      </c>
      <c r="B189" s="17">
        <v>165.04</v>
      </c>
      <c r="C189" s="18">
        <v>3295.47</v>
      </c>
      <c r="D189" s="19">
        <f t="shared" si="10"/>
        <v>-1.2327947336923994E-2</v>
      </c>
      <c r="E189" s="19">
        <f t="shared" si="10"/>
        <v>-1.0256425658183299E-2</v>
      </c>
      <c r="F189" s="36">
        <f t="shared" si="11"/>
        <v>3.1895833333333331E-4</v>
      </c>
      <c r="G189" s="24">
        <f t="shared" si="12"/>
        <v>-1.2646905670257327E-2</v>
      </c>
      <c r="H189" s="21">
        <f t="shared" si="13"/>
        <v>-1.0575383991516632E-2</v>
      </c>
      <c r="I189" s="17"/>
      <c r="J189" s="17">
        <v>1.5309999999999999</v>
      </c>
    </row>
    <row r="190" spans="1:10" x14ac:dyDescent="0.35">
      <c r="A190" s="16">
        <v>43842</v>
      </c>
      <c r="B190" s="17">
        <v>167.1</v>
      </c>
      <c r="C190" s="18">
        <v>3329.62</v>
      </c>
      <c r="D190" s="19">
        <f t="shared" si="10"/>
        <v>3.5701004090739952E-2</v>
      </c>
      <c r="E190" s="19">
        <f t="shared" si="10"/>
        <v>1.9682423017440609E-2</v>
      </c>
      <c r="F190" s="36">
        <f t="shared" si="11"/>
        <v>3.2520833333333333E-4</v>
      </c>
      <c r="G190" s="24">
        <f t="shared" si="12"/>
        <v>3.5375795757406618E-2</v>
      </c>
      <c r="H190" s="21">
        <f t="shared" si="13"/>
        <v>1.9357214684107275E-2</v>
      </c>
      <c r="I190" s="17"/>
      <c r="J190" s="17">
        <v>1.5609999999999999</v>
      </c>
    </row>
    <row r="191" spans="1:10" x14ac:dyDescent="0.35">
      <c r="A191" s="16">
        <v>43835</v>
      </c>
      <c r="B191" s="17">
        <v>161.34</v>
      </c>
      <c r="C191" s="18">
        <v>3265.35</v>
      </c>
      <c r="D191" s="19">
        <f t="shared" si="10"/>
        <v>1.7147900643046166E-2</v>
      </c>
      <c r="E191" s="19">
        <f t="shared" si="10"/>
        <v>9.4285670123808174E-3</v>
      </c>
      <c r="F191" s="36">
        <f t="shared" si="11"/>
        <v>3.2041666666666666E-4</v>
      </c>
      <c r="G191" s="24">
        <f t="shared" si="12"/>
        <v>1.6827483976379499E-2</v>
      </c>
      <c r="H191" s="21">
        <f t="shared" si="13"/>
        <v>9.1081503457141506E-3</v>
      </c>
      <c r="I191" s="17"/>
      <c r="J191" s="17">
        <v>1.538</v>
      </c>
    </row>
    <row r="192" spans="1:10" x14ac:dyDescent="0.35">
      <c r="A192" s="16">
        <v>43828</v>
      </c>
      <c r="B192" s="17">
        <v>158.62</v>
      </c>
      <c r="C192" s="18">
        <v>3234.85</v>
      </c>
      <c r="D192" s="19">
        <f t="shared" si="10"/>
        <v>-2.1389028686462641E-3</v>
      </c>
      <c r="E192" s="19">
        <f t="shared" si="10"/>
        <v>-1.5956691625360619E-3</v>
      </c>
      <c r="F192" s="36">
        <f t="shared" si="11"/>
        <v>3.1666666666666665E-4</v>
      </c>
      <c r="G192" s="24">
        <f t="shared" si="12"/>
        <v>-2.4555695353129306E-3</v>
      </c>
      <c r="H192" s="21">
        <f t="shared" si="13"/>
        <v>-1.9123358292027286E-3</v>
      </c>
      <c r="I192" s="17"/>
      <c r="J192" s="17">
        <v>1.52</v>
      </c>
    </row>
    <row r="193" spans="1:10" x14ac:dyDescent="0.35">
      <c r="A193" s="16">
        <v>43821</v>
      </c>
      <c r="B193" s="17">
        <v>158.96</v>
      </c>
      <c r="C193" s="18">
        <v>3240.02</v>
      </c>
      <c r="D193" s="19">
        <f t="shared" si="10"/>
        <v>9.8468966393494561E-3</v>
      </c>
      <c r="E193" s="19">
        <f t="shared" si="10"/>
        <v>5.836298048565558E-3</v>
      </c>
      <c r="F193" s="36">
        <f t="shared" si="11"/>
        <v>3.2583333333333336E-4</v>
      </c>
      <c r="G193" s="24">
        <f t="shared" si="12"/>
        <v>9.5210633060161219E-3</v>
      </c>
      <c r="H193" s="21">
        <f t="shared" si="13"/>
        <v>5.5104647152322246E-3</v>
      </c>
      <c r="I193" s="17"/>
      <c r="J193" s="17">
        <v>1.5640000000000001</v>
      </c>
    </row>
    <row r="194" spans="1:10" x14ac:dyDescent="0.35">
      <c r="A194" s="16">
        <v>43814</v>
      </c>
      <c r="B194" s="17">
        <v>157.41</v>
      </c>
      <c r="C194" s="18">
        <v>3221.22</v>
      </c>
      <c r="D194" s="19">
        <f t="shared" si="10"/>
        <v>1.863715783343034E-2</v>
      </c>
      <c r="E194" s="19">
        <f t="shared" si="10"/>
        <v>1.6542539762686159E-2</v>
      </c>
      <c r="F194" s="36">
        <f t="shared" si="11"/>
        <v>3.2895833333333328E-4</v>
      </c>
      <c r="G194" s="24">
        <f t="shared" si="12"/>
        <v>1.8308199500097006E-2</v>
      </c>
      <c r="H194" s="21">
        <f t="shared" si="13"/>
        <v>1.6213581429352825E-2</v>
      </c>
      <c r="I194" s="17"/>
      <c r="J194" s="17">
        <v>1.579</v>
      </c>
    </row>
    <row r="195" spans="1:10" x14ac:dyDescent="0.35">
      <c r="A195" s="16">
        <v>43807</v>
      </c>
      <c r="B195" s="17">
        <v>154.53</v>
      </c>
      <c r="C195" s="18">
        <v>3168.8</v>
      </c>
      <c r="D195" s="19">
        <f t="shared" ref="D195:E258" si="14">B195/B196-1</f>
        <v>1.8319604612849982E-2</v>
      </c>
      <c r="E195" s="19">
        <f t="shared" si="14"/>
        <v>7.2761140655646095E-3</v>
      </c>
      <c r="F195" s="36">
        <f t="shared" ref="F195:F258" si="15">J195/100/12/4</f>
        <v>3.2583333333333336E-4</v>
      </c>
      <c r="G195" s="24">
        <f t="shared" ref="G195:G258" si="16">D195-F195</f>
        <v>1.7993771279516648E-2</v>
      </c>
      <c r="H195" s="21">
        <f t="shared" ref="H195:H258" si="17">E195-F195</f>
        <v>6.9502807322312761E-3</v>
      </c>
      <c r="I195" s="17"/>
      <c r="J195" s="17">
        <v>1.5640000000000001</v>
      </c>
    </row>
    <row r="196" spans="1:10" x14ac:dyDescent="0.35">
      <c r="A196" s="16">
        <v>43800</v>
      </c>
      <c r="B196" s="17">
        <v>151.75</v>
      </c>
      <c r="C196" s="18">
        <v>3145.91</v>
      </c>
      <c r="D196" s="19">
        <f t="shared" si="14"/>
        <v>2.4441802087462605E-3</v>
      </c>
      <c r="E196" s="19">
        <f t="shared" si="14"/>
        <v>1.5695738272767379E-3</v>
      </c>
      <c r="F196" s="36">
        <f t="shared" si="15"/>
        <v>3.1729166666666662E-4</v>
      </c>
      <c r="G196" s="24">
        <f t="shared" si="16"/>
        <v>2.1268885420795938E-3</v>
      </c>
      <c r="H196" s="21">
        <f t="shared" si="17"/>
        <v>1.2522821606100712E-3</v>
      </c>
      <c r="I196" s="17"/>
      <c r="J196" s="17">
        <v>1.5229999999999999</v>
      </c>
    </row>
    <row r="197" spans="1:10" x14ac:dyDescent="0.35">
      <c r="A197" s="16">
        <v>43793</v>
      </c>
      <c r="B197" s="17">
        <v>151.38</v>
      </c>
      <c r="C197" s="18">
        <v>3140.98</v>
      </c>
      <c r="D197" s="19">
        <f t="shared" si="14"/>
        <v>1.1966040510729359E-2</v>
      </c>
      <c r="E197" s="19">
        <f t="shared" si="14"/>
        <v>9.8672471055754052E-3</v>
      </c>
      <c r="F197" s="36">
        <f t="shared" si="15"/>
        <v>3.3062499999999997E-4</v>
      </c>
      <c r="G197" s="24">
        <f t="shared" si="16"/>
        <v>1.1635415510729359E-2</v>
      </c>
      <c r="H197" s="21">
        <f t="shared" si="17"/>
        <v>9.5366221055754059E-3</v>
      </c>
      <c r="I197" s="17"/>
      <c r="J197" s="17">
        <v>1.587</v>
      </c>
    </row>
    <row r="198" spans="1:10" x14ac:dyDescent="0.35">
      <c r="A198" s="16">
        <v>43786</v>
      </c>
      <c r="B198" s="17">
        <v>149.59</v>
      </c>
      <c r="C198" s="18">
        <v>3110.29</v>
      </c>
      <c r="D198" s="19">
        <f t="shared" si="14"/>
        <v>-2.5338401013536016E-3</v>
      </c>
      <c r="E198" s="19">
        <f t="shared" si="14"/>
        <v>-3.259134871140823E-3</v>
      </c>
      <c r="F198" s="36">
        <f t="shared" si="15"/>
        <v>3.3104166666666671E-4</v>
      </c>
      <c r="G198" s="24">
        <f t="shared" si="16"/>
        <v>-2.8648817680202682E-3</v>
      </c>
      <c r="H198" s="21">
        <f t="shared" si="17"/>
        <v>-3.5901765378074896E-3</v>
      </c>
      <c r="I198" s="17"/>
      <c r="J198" s="17">
        <v>1.589</v>
      </c>
    </row>
    <row r="199" spans="1:10" x14ac:dyDescent="0.35">
      <c r="A199" s="16">
        <v>43779</v>
      </c>
      <c r="B199" s="17">
        <v>149.97</v>
      </c>
      <c r="C199" s="18">
        <v>3120.46</v>
      </c>
      <c r="D199" s="19">
        <f t="shared" si="14"/>
        <v>2.7473280350780893E-2</v>
      </c>
      <c r="E199" s="19">
        <f t="shared" si="14"/>
        <v>8.8520180532025705E-3</v>
      </c>
      <c r="F199" s="36">
        <f t="shared" si="15"/>
        <v>3.2687499999999996E-4</v>
      </c>
      <c r="G199" s="24">
        <f t="shared" si="16"/>
        <v>2.7146405350780892E-2</v>
      </c>
      <c r="H199" s="21">
        <f t="shared" si="17"/>
        <v>8.5251430532025697E-3</v>
      </c>
      <c r="I199" s="17"/>
      <c r="J199" s="17">
        <v>1.569</v>
      </c>
    </row>
    <row r="200" spans="1:10" x14ac:dyDescent="0.35">
      <c r="A200" s="16">
        <v>43772</v>
      </c>
      <c r="B200" s="17">
        <v>145.96</v>
      </c>
      <c r="C200" s="18">
        <v>3093.08</v>
      </c>
      <c r="D200" s="19">
        <f t="shared" si="14"/>
        <v>1.5585861397161116E-2</v>
      </c>
      <c r="E200" s="19">
        <f t="shared" si="14"/>
        <v>8.533018575699991E-3</v>
      </c>
      <c r="F200" s="36">
        <f t="shared" si="15"/>
        <v>3.2374999999999998E-4</v>
      </c>
      <c r="G200" s="24">
        <f t="shared" si="16"/>
        <v>1.5262111397161117E-2</v>
      </c>
      <c r="H200" s="21">
        <f t="shared" si="17"/>
        <v>8.2092685756999916E-3</v>
      </c>
      <c r="I200" s="17"/>
      <c r="J200" s="17">
        <v>1.554</v>
      </c>
    </row>
    <row r="201" spans="1:10" x14ac:dyDescent="0.35">
      <c r="A201" s="16">
        <v>43765</v>
      </c>
      <c r="B201" s="17">
        <v>143.72</v>
      </c>
      <c r="C201" s="18">
        <v>3066.91</v>
      </c>
      <c r="D201" s="19">
        <f t="shared" si="14"/>
        <v>2.1246358274710442E-2</v>
      </c>
      <c r="E201" s="19">
        <f t="shared" si="14"/>
        <v>1.4676349440042147E-2</v>
      </c>
      <c r="F201" s="36">
        <f t="shared" si="15"/>
        <v>3.19375E-4</v>
      </c>
      <c r="G201" s="24">
        <f t="shared" si="16"/>
        <v>2.0926983274710442E-2</v>
      </c>
      <c r="H201" s="21">
        <f t="shared" si="17"/>
        <v>1.4356974440042147E-2</v>
      </c>
      <c r="I201" s="17"/>
      <c r="J201" s="17">
        <v>1.5329999999999999</v>
      </c>
    </row>
    <row r="202" spans="1:10" x14ac:dyDescent="0.35">
      <c r="A202" s="16">
        <v>43758</v>
      </c>
      <c r="B202" s="17">
        <v>140.72999999999999</v>
      </c>
      <c r="C202" s="18">
        <v>3022.55</v>
      </c>
      <c r="D202" s="19">
        <f t="shared" si="14"/>
        <v>2.4161269194381774E-2</v>
      </c>
      <c r="E202" s="19">
        <f t="shared" si="14"/>
        <v>1.2172660906838217E-2</v>
      </c>
      <c r="F202" s="36">
        <f t="shared" si="15"/>
        <v>3.4874999999999994E-4</v>
      </c>
      <c r="G202" s="24">
        <f t="shared" si="16"/>
        <v>2.3812519194381775E-2</v>
      </c>
      <c r="H202" s="21">
        <f t="shared" si="17"/>
        <v>1.1823910906838217E-2</v>
      </c>
      <c r="I202" s="17"/>
      <c r="J202" s="17">
        <v>1.6739999999999999</v>
      </c>
    </row>
    <row r="203" spans="1:10" x14ac:dyDescent="0.35">
      <c r="A203" s="16">
        <v>43751</v>
      </c>
      <c r="B203" s="17">
        <v>137.41</v>
      </c>
      <c r="C203" s="18">
        <v>2986.2</v>
      </c>
      <c r="D203" s="19">
        <f t="shared" si="14"/>
        <v>-1.6251431844215403E-2</v>
      </c>
      <c r="E203" s="19">
        <f t="shared" si="14"/>
        <v>5.3631488046541609E-3</v>
      </c>
      <c r="F203" s="36">
        <f t="shared" si="15"/>
        <v>3.4812499999999996E-4</v>
      </c>
      <c r="G203" s="24">
        <f t="shared" si="16"/>
        <v>-1.6599556844215404E-2</v>
      </c>
      <c r="H203" s="21">
        <f t="shared" si="17"/>
        <v>5.0150238046541605E-3</v>
      </c>
      <c r="I203" s="17"/>
      <c r="J203" s="17">
        <v>1.671</v>
      </c>
    </row>
    <row r="204" spans="1:10" x14ac:dyDescent="0.35">
      <c r="A204" s="16">
        <v>43744</v>
      </c>
      <c r="B204" s="17">
        <v>139.68</v>
      </c>
      <c r="C204" s="18">
        <v>2970.27</v>
      </c>
      <c r="D204" s="19">
        <f t="shared" si="14"/>
        <v>1.1294526498696777E-2</v>
      </c>
      <c r="E204" s="19">
        <f t="shared" si="14"/>
        <v>6.1856159023849777E-3</v>
      </c>
      <c r="F204" s="36">
        <f t="shared" si="15"/>
        <v>3.5041666666666663E-4</v>
      </c>
      <c r="G204" s="24">
        <f t="shared" si="16"/>
        <v>1.094410983203011E-2</v>
      </c>
      <c r="H204" s="21">
        <f t="shared" si="17"/>
        <v>5.8351992357183113E-3</v>
      </c>
      <c r="I204" s="17"/>
      <c r="J204" s="17">
        <v>1.6819999999999999</v>
      </c>
    </row>
    <row r="205" spans="1:10" x14ac:dyDescent="0.35">
      <c r="A205" s="16">
        <v>43737</v>
      </c>
      <c r="B205" s="17">
        <v>138.12</v>
      </c>
      <c r="C205" s="18">
        <v>2952.01</v>
      </c>
      <c r="D205" s="19">
        <f t="shared" si="14"/>
        <v>2.8316270964932055E-3</v>
      </c>
      <c r="E205" s="19">
        <f t="shared" si="14"/>
        <v>-3.3020572018946925E-3</v>
      </c>
      <c r="F205" s="36">
        <f t="shared" si="15"/>
        <v>3.5625000000000001E-4</v>
      </c>
      <c r="G205" s="24">
        <f t="shared" si="16"/>
        <v>2.4753770964932057E-3</v>
      </c>
      <c r="H205" s="21">
        <f t="shared" si="17"/>
        <v>-3.6583072018946923E-3</v>
      </c>
      <c r="I205" s="17"/>
      <c r="J205" s="17">
        <v>1.71</v>
      </c>
    </row>
    <row r="206" spans="1:10" x14ac:dyDescent="0.35">
      <c r="A206" s="16">
        <v>43730</v>
      </c>
      <c r="B206" s="17">
        <v>137.72999999999999</v>
      </c>
      <c r="C206" s="18">
        <v>2961.79</v>
      </c>
      <c r="D206" s="19">
        <f t="shared" si="14"/>
        <v>-1.2263339070568091E-2</v>
      </c>
      <c r="E206" s="19">
        <f t="shared" si="14"/>
        <v>-1.0120084088941828E-2</v>
      </c>
      <c r="F206" s="36">
        <f t="shared" si="15"/>
        <v>3.7437499999999998E-4</v>
      </c>
      <c r="G206" s="24">
        <f t="shared" si="16"/>
        <v>-1.2637714070568091E-2</v>
      </c>
      <c r="H206" s="21">
        <f t="shared" si="17"/>
        <v>-1.0494459088941827E-2</v>
      </c>
      <c r="I206" s="17"/>
      <c r="J206" s="17">
        <v>1.7969999999999999</v>
      </c>
    </row>
    <row r="207" spans="1:10" x14ac:dyDescent="0.35">
      <c r="A207" s="16">
        <v>43723</v>
      </c>
      <c r="B207" s="17">
        <v>139.44</v>
      </c>
      <c r="C207" s="18">
        <v>2992.07</v>
      </c>
      <c r="D207" s="19">
        <f t="shared" si="14"/>
        <v>1.5438392076900787E-2</v>
      </c>
      <c r="E207" s="19">
        <f t="shared" si="14"/>
        <v>-5.0941181556098947E-3</v>
      </c>
      <c r="F207" s="36">
        <f t="shared" si="15"/>
        <v>3.9791666666666664E-4</v>
      </c>
      <c r="G207" s="24">
        <f t="shared" si="16"/>
        <v>1.504047541023412E-2</v>
      </c>
      <c r="H207" s="21">
        <f t="shared" si="17"/>
        <v>-5.4920348222765609E-3</v>
      </c>
      <c r="I207" s="17"/>
      <c r="J207" s="17">
        <v>1.91</v>
      </c>
    </row>
    <row r="208" spans="1:10" x14ac:dyDescent="0.35">
      <c r="A208" s="16">
        <v>43716</v>
      </c>
      <c r="B208" s="17">
        <v>137.32</v>
      </c>
      <c r="C208" s="18">
        <v>3007.39</v>
      </c>
      <c r="D208" s="19">
        <f t="shared" si="14"/>
        <v>-1.2796549245147393E-2</v>
      </c>
      <c r="E208" s="19">
        <f t="shared" si="14"/>
        <v>9.6283290417662482E-3</v>
      </c>
      <c r="F208" s="36">
        <f t="shared" si="15"/>
        <v>4.085416666666667E-4</v>
      </c>
      <c r="G208" s="24">
        <f t="shared" si="16"/>
        <v>-1.3205090911814059E-2</v>
      </c>
      <c r="H208" s="21">
        <f t="shared" si="17"/>
        <v>9.2197873750995817E-3</v>
      </c>
      <c r="I208" s="17"/>
      <c r="J208" s="17">
        <v>1.9610000000000001</v>
      </c>
    </row>
    <row r="209" spans="1:10" x14ac:dyDescent="0.35">
      <c r="A209" s="16">
        <v>43709</v>
      </c>
      <c r="B209" s="17">
        <v>139.1</v>
      </c>
      <c r="C209" s="18">
        <v>2978.71</v>
      </c>
      <c r="D209" s="19">
        <f t="shared" si="14"/>
        <v>8.9946322356011521E-3</v>
      </c>
      <c r="E209" s="19">
        <f t="shared" si="14"/>
        <v>1.7854335955386436E-2</v>
      </c>
      <c r="F209" s="36">
        <f t="shared" si="15"/>
        <v>4.0916666666666667E-4</v>
      </c>
      <c r="G209" s="24">
        <f t="shared" si="16"/>
        <v>8.5854655689344851E-3</v>
      </c>
      <c r="H209" s="21">
        <f t="shared" si="17"/>
        <v>1.744516928871977E-2</v>
      </c>
      <c r="I209" s="17"/>
      <c r="J209" s="17">
        <v>1.964</v>
      </c>
    </row>
    <row r="210" spans="1:10" x14ac:dyDescent="0.35">
      <c r="A210" s="16">
        <v>43702</v>
      </c>
      <c r="B210" s="17">
        <v>137.86000000000001</v>
      </c>
      <c r="C210" s="18">
        <v>2926.46</v>
      </c>
      <c r="D210" s="19">
        <f t="shared" si="14"/>
        <v>3.351075792788083E-2</v>
      </c>
      <c r="E210" s="19">
        <f t="shared" si="14"/>
        <v>2.7870366792993595E-2</v>
      </c>
      <c r="F210" s="36">
        <f t="shared" si="15"/>
        <v>4.139583333333334E-4</v>
      </c>
      <c r="G210" s="24">
        <f t="shared" si="16"/>
        <v>3.3096799594547498E-2</v>
      </c>
      <c r="H210" s="21">
        <f t="shared" si="17"/>
        <v>2.7456408459660263E-2</v>
      </c>
      <c r="I210" s="17"/>
      <c r="J210" s="17">
        <v>1.9870000000000001</v>
      </c>
    </row>
    <row r="211" spans="1:10" x14ac:dyDescent="0.35">
      <c r="A211" s="16">
        <v>43695</v>
      </c>
      <c r="B211" s="17">
        <v>133.38999999999999</v>
      </c>
      <c r="C211" s="18">
        <v>2847.11</v>
      </c>
      <c r="D211" s="19">
        <f t="shared" si="14"/>
        <v>-2.0127818996547475E-2</v>
      </c>
      <c r="E211" s="19">
        <f t="shared" si="14"/>
        <v>-1.4390655939737096E-2</v>
      </c>
      <c r="F211" s="36">
        <f t="shared" si="15"/>
        <v>4.0916666666666667E-4</v>
      </c>
      <c r="G211" s="24">
        <f t="shared" si="16"/>
        <v>-2.0536985663214141E-2</v>
      </c>
      <c r="H211" s="21">
        <f t="shared" si="17"/>
        <v>-1.4799822606403763E-2</v>
      </c>
      <c r="I211" s="17"/>
      <c r="J211" s="17">
        <v>1.964</v>
      </c>
    </row>
    <row r="212" spans="1:10" x14ac:dyDescent="0.35">
      <c r="A212" s="16">
        <v>43688</v>
      </c>
      <c r="B212" s="17">
        <v>136.13</v>
      </c>
      <c r="C212" s="18">
        <v>2888.68</v>
      </c>
      <c r="D212" s="19">
        <f t="shared" si="14"/>
        <v>-1.1473386101227279E-2</v>
      </c>
      <c r="E212" s="19">
        <f t="shared" si="14"/>
        <v>-1.0268446028129485E-2</v>
      </c>
      <c r="F212" s="36">
        <f t="shared" si="15"/>
        <v>3.897916666666667E-4</v>
      </c>
      <c r="G212" s="24">
        <f t="shared" si="16"/>
        <v>-1.1863177767893945E-2</v>
      </c>
      <c r="H212" s="21">
        <f t="shared" si="17"/>
        <v>-1.0658237694796152E-2</v>
      </c>
      <c r="I212" s="17"/>
      <c r="J212" s="17">
        <v>1.871</v>
      </c>
    </row>
    <row r="213" spans="1:10" x14ac:dyDescent="0.35">
      <c r="A213" s="16">
        <v>43681</v>
      </c>
      <c r="B213" s="17">
        <v>137.71</v>
      </c>
      <c r="C213" s="18">
        <v>2918.65</v>
      </c>
      <c r="D213" s="19">
        <f t="shared" si="14"/>
        <v>5.9167275383491535E-3</v>
      </c>
      <c r="E213" s="19">
        <f t="shared" si="14"/>
        <v>-4.5701812724885382E-3</v>
      </c>
      <c r="F213" s="36">
        <f t="shared" si="15"/>
        <v>4.1708333333333327E-4</v>
      </c>
      <c r="G213" s="24">
        <f t="shared" si="16"/>
        <v>5.49964420501582E-3</v>
      </c>
      <c r="H213" s="21">
        <f t="shared" si="17"/>
        <v>-4.9872646058218718E-3</v>
      </c>
      <c r="I213" s="17"/>
      <c r="J213" s="17">
        <v>2.0019999999999998</v>
      </c>
    </row>
    <row r="214" spans="1:10" x14ac:dyDescent="0.35">
      <c r="A214" s="16">
        <v>43674</v>
      </c>
      <c r="B214" s="17">
        <v>136.9</v>
      </c>
      <c r="C214" s="18">
        <v>2932.05</v>
      </c>
      <c r="D214" s="19">
        <f t="shared" si="14"/>
        <v>-3.1413612565445059E-2</v>
      </c>
      <c r="E214" s="19">
        <f t="shared" si="14"/>
        <v>-3.1002756241200857E-2</v>
      </c>
      <c r="F214" s="36">
        <f t="shared" si="15"/>
        <v>4.3000000000000004E-4</v>
      </c>
      <c r="G214" s="24">
        <f t="shared" si="16"/>
        <v>-3.1843612565445059E-2</v>
      </c>
      <c r="H214" s="21">
        <f t="shared" si="17"/>
        <v>-3.1432756241200857E-2</v>
      </c>
      <c r="I214" s="17"/>
      <c r="J214" s="17">
        <v>2.0640000000000001</v>
      </c>
    </row>
    <row r="215" spans="1:10" x14ac:dyDescent="0.35">
      <c r="A215" s="16">
        <v>43667</v>
      </c>
      <c r="B215" s="17">
        <v>141.34</v>
      </c>
      <c r="C215" s="18">
        <v>3025.86</v>
      </c>
      <c r="D215" s="19">
        <f t="shared" si="14"/>
        <v>3.4548382374469222E-2</v>
      </c>
      <c r="E215" s="19">
        <f t="shared" si="14"/>
        <v>1.6545667722677848E-2</v>
      </c>
      <c r="F215" s="36">
        <f t="shared" si="15"/>
        <v>4.4124999999999996E-4</v>
      </c>
      <c r="G215" s="24">
        <f t="shared" si="16"/>
        <v>3.4107132374469225E-2</v>
      </c>
      <c r="H215" s="21">
        <f t="shared" si="17"/>
        <v>1.6104417722677847E-2</v>
      </c>
      <c r="I215" s="17"/>
      <c r="J215" s="17">
        <v>2.1179999999999999</v>
      </c>
    </row>
    <row r="216" spans="1:10" x14ac:dyDescent="0.35">
      <c r="A216" s="16">
        <v>43660</v>
      </c>
      <c r="B216" s="17">
        <v>136.62</v>
      </c>
      <c r="C216" s="18">
        <v>2976.61</v>
      </c>
      <c r="D216" s="19">
        <f t="shared" si="14"/>
        <v>-1.6414686825053981E-2</v>
      </c>
      <c r="E216" s="19">
        <f t="shared" si="14"/>
        <v>-1.2330071637848938E-2</v>
      </c>
      <c r="F216" s="36">
        <f t="shared" si="15"/>
        <v>4.3041666666666662E-4</v>
      </c>
      <c r="G216" s="24">
        <f t="shared" si="16"/>
        <v>-1.6845103491720647E-2</v>
      </c>
      <c r="H216" s="21">
        <f t="shared" si="17"/>
        <v>-1.2760488304515604E-2</v>
      </c>
      <c r="I216" s="17"/>
      <c r="J216" s="17">
        <v>2.0659999999999998</v>
      </c>
    </row>
    <row r="217" spans="1:10" x14ac:dyDescent="0.35">
      <c r="A217" s="16">
        <v>43653</v>
      </c>
      <c r="B217" s="17">
        <v>138.9</v>
      </c>
      <c r="C217" s="18">
        <v>3013.77</v>
      </c>
      <c r="D217" s="19">
        <f t="shared" si="14"/>
        <v>1.3424777469721372E-2</v>
      </c>
      <c r="E217" s="19">
        <f t="shared" si="14"/>
        <v>7.8116378690546995E-3</v>
      </c>
      <c r="F217" s="36">
        <f t="shared" si="15"/>
        <v>4.4812499999999996E-4</v>
      </c>
      <c r="G217" s="24">
        <f t="shared" si="16"/>
        <v>1.2976652469721371E-2</v>
      </c>
      <c r="H217" s="21">
        <f t="shared" si="17"/>
        <v>7.3635128690546997E-3</v>
      </c>
      <c r="I217" s="17"/>
      <c r="J217" s="17">
        <v>2.1509999999999998</v>
      </c>
    </row>
    <row r="218" spans="1:10" x14ac:dyDescent="0.35">
      <c r="A218" s="16">
        <v>43646</v>
      </c>
      <c r="B218" s="17">
        <v>137.06</v>
      </c>
      <c r="C218" s="18">
        <v>2990.41</v>
      </c>
      <c r="D218" s="19">
        <f t="shared" si="14"/>
        <v>2.3141236189907488E-2</v>
      </c>
      <c r="E218" s="19">
        <f t="shared" si="14"/>
        <v>1.6537718916566746E-2</v>
      </c>
      <c r="F218" s="36">
        <f t="shared" si="15"/>
        <v>4.6208333333333328E-4</v>
      </c>
      <c r="G218" s="24">
        <f t="shared" si="16"/>
        <v>2.2679152856574156E-2</v>
      </c>
      <c r="H218" s="21">
        <f t="shared" si="17"/>
        <v>1.6075635583233414E-2</v>
      </c>
      <c r="I218" s="17"/>
      <c r="J218" s="17">
        <v>2.218</v>
      </c>
    </row>
    <row r="219" spans="1:10" x14ac:dyDescent="0.35">
      <c r="A219" s="16">
        <v>43639</v>
      </c>
      <c r="B219" s="17">
        <v>133.96</v>
      </c>
      <c r="C219" s="18">
        <v>2941.76</v>
      </c>
      <c r="D219" s="19">
        <f t="shared" si="14"/>
        <v>-2.1975615098196566E-2</v>
      </c>
      <c r="E219" s="19">
        <f t="shared" si="14"/>
        <v>-2.9486927462157864E-3</v>
      </c>
      <c r="F219" s="36">
        <f t="shared" si="15"/>
        <v>4.3750000000000001E-4</v>
      </c>
      <c r="G219" s="24">
        <f t="shared" si="16"/>
        <v>-2.2413115098196566E-2</v>
      </c>
      <c r="H219" s="21">
        <f t="shared" si="17"/>
        <v>-3.3861927462157863E-3</v>
      </c>
      <c r="I219" s="17"/>
      <c r="J219" s="17">
        <v>2.1</v>
      </c>
    </row>
    <row r="220" spans="1:10" x14ac:dyDescent="0.35">
      <c r="A220" s="16">
        <v>43632</v>
      </c>
      <c r="B220" s="17">
        <v>136.97</v>
      </c>
      <c r="C220" s="18">
        <v>2950.46</v>
      </c>
      <c r="D220" s="19">
        <f t="shared" si="14"/>
        <v>3.4126085315213439E-2</v>
      </c>
      <c r="E220" s="19">
        <f t="shared" si="14"/>
        <v>2.1988375395742166E-2</v>
      </c>
      <c r="F220" s="36">
        <f t="shared" si="15"/>
        <v>4.3958333333333328E-4</v>
      </c>
      <c r="G220" s="24">
        <f t="shared" si="16"/>
        <v>3.3686501981880106E-2</v>
      </c>
      <c r="H220" s="21">
        <f t="shared" si="17"/>
        <v>2.1548792062408832E-2</v>
      </c>
      <c r="I220" s="17"/>
      <c r="J220" s="17">
        <v>2.11</v>
      </c>
    </row>
    <row r="221" spans="1:10" x14ac:dyDescent="0.35">
      <c r="A221" s="16">
        <v>43625</v>
      </c>
      <c r="B221" s="17">
        <v>132.44999999999999</v>
      </c>
      <c r="C221" s="18">
        <v>2886.98</v>
      </c>
      <c r="D221" s="19">
        <f t="shared" si="14"/>
        <v>7.9908675799085227E-3</v>
      </c>
      <c r="E221" s="19">
        <f t="shared" si="14"/>
        <v>4.7470887538543227E-3</v>
      </c>
      <c r="F221" s="36">
        <f t="shared" si="15"/>
        <v>4.5458333333333331E-4</v>
      </c>
      <c r="G221" s="24">
        <f t="shared" si="16"/>
        <v>7.5362842465751898E-3</v>
      </c>
      <c r="H221" s="21">
        <f t="shared" si="17"/>
        <v>4.2925054205209898E-3</v>
      </c>
      <c r="I221" s="17"/>
      <c r="J221" s="17">
        <v>2.1819999999999999</v>
      </c>
    </row>
    <row r="222" spans="1:10" x14ac:dyDescent="0.35">
      <c r="A222" s="16">
        <v>43618</v>
      </c>
      <c r="B222" s="17">
        <v>131.4</v>
      </c>
      <c r="C222" s="18">
        <v>2873.34</v>
      </c>
      <c r="D222" s="19">
        <f t="shared" si="14"/>
        <v>6.2419146183699814E-2</v>
      </c>
      <c r="E222" s="19">
        <f t="shared" si="14"/>
        <v>4.4068806639390168E-2</v>
      </c>
      <c r="F222" s="36">
        <f t="shared" si="15"/>
        <v>4.7375E-4</v>
      </c>
      <c r="G222" s="24">
        <f t="shared" si="16"/>
        <v>6.1945396183699812E-2</v>
      </c>
      <c r="H222" s="21">
        <f t="shared" si="17"/>
        <v>4.3595056639390166E-2</v>
      </c>
      <c r="I222" s="17"/>
      <c r="J222" s="17">
        <v>2.274</v>
      </c>
    </row>
    <row r="223" spans="1:10" x14ac:dyDescent="0.35">
      <c r="A223" s="16">
        <v>43611</v>
      </c>
      <c r="B223" s="17">
        <v>123.68</v>
      </c>
      <c r="C223" s="18">
        <v>2752.06</v>
      </c>
      <c r="D223" s="19">
        <f t="shared" si="14"/>
        <v>-2.0278833967046772E-2</v>
      </c>
      <c r="E223" s="19">
        <f t="shared" si="14"/>
        <v>-2.6184865147944492E-2</v>
      </c>
      <c r="F223" s="36">
        <f t="shared" si="15"/>
        <v>4.9041666666666667E-4</v>
      </c>
      <c r="G223" s="24">
        <f t="shared" si="16"/>
        <v>-2.0769250633713439E-2</v>
      </c>
      <c r="H223" s="21">
        <f t="shared" si="17"/>
        <v>-2.6675281814611158E-2</v>
      </c>
      <c r="I223" s="17"/>
      <c r="J223" s="17">
        <v>2.3540000000000001</v>
      </c>
    </row>
    <row r="224" spans="1:10" x14ac:dyDescent="0.35">
      <c r="A224" s="16">
        <v>43604</v>
      </c>
      <c r="B224" s="17">
        <v>126.24</v>
      </c>
      <c r="C224" s="18">
        <v>2826.06</v>
      </c>
      <c r="D224" s="19">
        <f t="shared" si="14"/>
        <v>-1.4289060669946063E-2</v>
      </c>
      <c r="E224" s="19">
        <f t="shared" si="14"/>
        <v>-1.170472070585038E-2</v>
      </c>
      <c r="F224" s="36">
        <f t="shared" si="15"/>
        <v>4.9041666666666667E-4</v>
      </c>
      <c r="G224" s="24">
        <f t="shared" si="16"/>
        <v>-1.477947733661273E-2</v>
      </c>
      <c r="H224" s="21">
        <f t="shared" si="17"/>
        <v>-1.2195137372517047E-2</v>
      </c>
      <c r="I224" s="17"/>
      <c r="J224" s="17">
        <v>2.3540000000000001</v>
      </c>
    </row>
    <row r="225" spans="1:10" x14ac:dyDescent="0.35">
      <c r="A225" s="16">
        <v>43597</v>
      </c>
      <c r="B225" s="17">
        <v>128.07</v>
      </c>
      <c r="C225" s="18">
        <v>2859.53</v>
      </c>
      <c r="D225" s="19">
        <f t="shared" si="14"/>
        <v>7.3940061354518249E-3</v>
      </c>
      <c r="E225" s="19">
        <f t="shared" si="14"/>
        <v>-7.5900603873116923E-3</v>
      </c>
      <c r="F225" s="36">
        <f t="shared" si="15"/>
        <v>4.9854166666666656E-4</v>
      </c>
      <c r="G225" s="24">
        <f t="shared" si="16"/>
        <v>6.8954644687851587E-3</v>
      </c>
      <c r="H225" s="21">
        <f t="shared" si="17"/>
        <v>-8.0886020539783585E-3</v>
      </c>
      <c r="I225" s="17"/>
      <c r="J225" s="17">
        <v>2.3929999999999998</v>
      </c>
    </row>
    <row r="226" spans="1:10" x14ac:dyDescent="0.35">
      <c r="A226" s="16">
        <v>43590</v>
      </c>
      <c r="B226" s="17">
        <v>127.13</v>
      </c>
      <c r="C226" s="18">
        <v>2881.4</v>
      </c>
      <c r="D226" s="19">
        <f t="shared" si="14"/>
        <v>-1.3731574864235929E-2</v>
      </c>
      <c r="E226" s="19">
        <f t="shared" si="14"/>
        <v>-2.1808503415217007E-2</v>
      </c>
      <c r="F226" s="36">
        <f t="shared" si="15"/>
        <v>5.0604166666666668E-4</v>
      </c>
      <c r="G226" s="24">
        <f t="shared" si="16"/>
        <v>-1.4237616530902596E-2</v>
      </c>
      <c r="H226" s="21">
        <f t="shared" si="17"/>
        <v>-2.2314545081883672E-2</v>
      </c>
      <c r="I226" s="17"/>
      <c r="J226" s="17">
        <v>2.4289999999999998</v>
      </c>
    </row>
    <row r="227" spans="1:10" x14ac:dyDescent="0.35">
      <c r="A227" s="16">
        <v>43583</v>
      </c>
      <c r="B227" s="17">
        <v>128.9</v>
      </c>
      <c r="C227" s="18">
        <v>2945.64</v>
      </c>
      <c r="D227" s="19">
        <f t="shared" si="14"/>
        <v>-7.6218338594193913E-3</v>
      </c>
      <c r="E227" s="19">
        <f t="shared" si="14"/>
        <v>1.9592636434140331E-3</v>
      </c>
      <c r="F227" s="36">
        <f t="shared" si="15"/>
        <v>5.0645833333333337E-4</v>
      </c>
      <c r="G227" s="24">
        <f t="shared" si="16"/>
        <v>-8.128292192752724E-3</v>
      </c>
      <c r="H227" s="21">
        <f t="shared" si="17"/>
        <v>1.4528053100806998E-3</v>
      </c>
      <c r="I227" s="17"/>
      <c r="J227" s="17">
        <v>2.431</v>
      </c>
    </row>
    <row r="228" spans="1:10" x14ac:dyDescent="0.35">
      <c r="A228" s="16">
        <v>43576</v>
      </c>
      <c r="B228" s="17">
        <v>129.88999999999999</v>
      </c>
      <c r="C228" s="18">
        <v>2939.88</v>
      </c>
      <c r="D228" s="19">
        <f t="shared" si="14"/>
        <v>5.2849152954526968E-2</v>
      </c>
      <c r="E228" s="19">
        <f t="shared" si="14"/>
        <v>1.1996433771768178E-2</v>
      </c>
      <c r="F228" s="36">
        <f t="shared" si="15"/>
        <v>5.0479166666666673E-4</v>
      </c>
      <c r="G228" s="24">
        <f t="shared" si="16"/>
        <v>5.2344361287860304E-2</v>
      </c>
      <c r="H228" s="21">
        <f t="shared" si="17"/>
        <v>1.1491642105101511E-2</v>
      </c>
      <c r="I228" s="17"/>
      <c r="J228" s="17">
        <v>2.423</v>
      </c>
    </row>
    <row r="229" spans="1:10" x14ac:dyDescent="0.35">
      <c r="A229" s="16">
        <v>43569</v>
      </c>
      <c r="B229" s="17">
        <v>123.37</v>
      </c>
      <c r="C229" s="18">
        <v>2905.03</v>
      </c>
      <c r="D229" s="19">
        <f t="shared" si="14"/>
        <v>2.0008267879288999E-2</v>
      </c>
      <c r="E229" s="19">
        <f t="shared" si="14"/>
        <v>-8.1859799615457973E-4</v>
      </c>
      <c r="F229" s="36">
        <f t="shared" si="15"/>
        <v>5.0604166666666668E-4</v>
      </c>
      <c r="G229" s="24">
        <f t="shared" si="16"/>
        <v>1.9502226212622334E-2</v>
      </c>
      <c r="H229" s="21">
        <f t="shared" si="17"/>
        <v>-1.3246396628212465E-3</v>
      </c>
      <c r="I229" s="17"/>
      <c r="J229" s="17">
        <v>2.4289999999999998</v>
      </c>
    </row>
    <row r="230" spans="1:10" x14ac:dyDescent="0.35">
      <c r="A230" s="16">
        <v>43562</v>
      </c>
      <c r="B230" s="17">
        <v>120.95</v>
      </c>
      <c r="C230" s="18">
        <v>2907.41</v>
      </c>
      <c r="D230" s="19">
        <f t="shared" si="14"/>
        <v>8.8414379848194002E-3</v>
      </c>
      <c r="E230" s="19">
        <f t="shared" si="14"/>
        <v>5.0713164681237544E-3</v>
      </c>
      <c r="F230" s="36">
        <f t="shared" si="15"/>
        <v>5.0854166666666658E-4</v>
      </c>
      <c r="G230" s="24">
        <f t="shared" si="16"/>
        <v>8.3328963181527344E-3</v>
      </c>
      <c r="H230" s="21">
        <f t="shared" si="17"/>
        <v>4.5627748014570877E-3</v>
      </c>
      <c r="I230" s="17"/>
      <c r="J230" s="17">
        <v>2.4409999999999998</v>
      </c>
    </row>
    <row r="231" spans="1:10" x14ac:dyDescent="0.35">
      <c r="A231" s="16">
        <v>43555</v>
      </c>
      <c r="B231" s="17">
        <v>119.89</v>
      </c>
      <c r="C231" s="18">
        <v>2892.74</v>
      </c>
      <c r="D231" s="19">
        <f t="shared" si="14"/>
        <v>1.6533830761404023E-2</v>
      </c>
      <c r="E231" s="19">
        <f t="shared" si="14"/>
        <v>2.0582839401636965E-2</v>
      </c>
      <c r="F231" s="36">
        <f t="shared" si="15"/>
        <v>5.0708333333333334E-4</v>
      </c>
      <c r="G231" s="24">
        <f t="shared" si="16"/>
        <v>1.6026747428070691E-2</v>
      </c>
      <c r="H231" s="21">
        <f t="shared" si="17"/>
        <v>2.0075756068303634E-2</v>
      </c>
      <c r="I231" s="17"/>
      <c r="J231" s="17">
        <v>2.4340000000000002</v>
      </c>
    </row>
    <row r="232" spans="1:10" x14ac:dyDescent="0.35">
      <c r="A232" s="16">
        <v>43548</v>
      </c>
      <c r="B232" s="17">
        <v>117.94</v>
      </c>
      <c r="C232" s="18">
        <v>2834.4</v>
      </c>
      <c r="D232" s="19">
        <f t="shared" si="14"/>
        <v>7.6035882101666008E-3</v>
      </c>
      <c r="E232" s="19">
        <f t="shared" si="14"/>
        <v>1.202909262294205E-2</v>
      </c>
      <c r="F232" s="36">
        <f t="shared" si="15"/>
        <v>5.0000000000000001E-4</v>
      </c>
      <c r="G232" s="24">
        <f t="shared" si="16"/>
        <v>7.1035882101666004E-3</v>
      </c>
      <c r="H232" s="21">
        <f t="shared" si="17"/>
        <v>1.152909262294205E-2</v>
      </c>
      <c r="I232" s="17"/>
      <c r="J232" s="17">
        <v>2.4</v>
      </c>
    </row>
    <row r="233" spans="1:10" x14ac:dyDescent="0.35">
      <c r="A233" s="16">
        <v>43541</v>
      </c>
      <c r="B233" s="17">
        <v>117.05</v>
      </c>
      <c r="C233" s="18">
        <v>2800.71</v>
      </c>
      <c r="D233" s="19">
        <f t="shared" si="14"/>
        <v>9.8352169786903865E-3</v>
      </c>
      <c r="E233" s="19">
        <f t="shared" si="14"/>
        <v>-7.7130750262180969E-3</v>
      </c>
      <c r="F233" s="36">
        <f t="shared" si="15"/>
        <v>5.1291666666666673E-4</v>
      </c>
      <c r="G233" s="24">
        <f t="shared" si="16"/>
        <v>9.3223003120237197E-3</v>
      </c>
      <c r="H233" s="21">
        <f t="shared" si="17"/>
        <v>-8.2259916928847637E-3</v>
      </c>
      <c r="I233" s="17"/>
      <c r="J233" s="17">
        <v>2.4620000000000002</v>
      </c>
    </row>
    <row r="234" spans="1:10" x14ac:dyDescent="0.35">
      <c r="A234" s="16">
        <v>43534</v>
      </c>
      <c r="B234" s="17">
        <v>115.91</v>
      </c>
      <c r="C234" s="18">
        <v>2822.48</v>
      </c>
      <c r="D234" s="19">
        <f t="shared" si="14"/>
        <v>4.8864356166862688E-2</v>
      </c>
      <c r="E234" s="19">
        <f t="shared" si="14"/>
        <v>2.894931591246297E-2</v>
      </c>
      <c r="F234" s="36">
        <f t="shared" si="15"/>
        <v>5.108333333333333E-4</v>
      </c>
      <c r="G234" s="24">
        <f t="shared" si="16"/>
        <v>4.8353522833529353E-2</v>
      </c>
      <c r="H234" s="21">
        <f t="shared" si="17"/>
        <v>2.8438482579129638E-2</v>
      </c>
      <c r="I234" s="17"/>
      <c r="J234" s="17">
        <v>2.452</v>
      </c>
    </row>
    <row r="235" spans="1:10" x14ac:dyDescent="0.35">
      <c r="A235" s="16">
        <v>43527</v>
      </c>
      <c r="B235" s="17">
        <v>110.51</v>
      </c>
      <c r="C235" s="18">
        <v>2743.07</v>
      </c>
      <c r="D235" s="19">
        <f t="shared" si="14"/>
        <v>-1.7950768683906437E-2</v>
      </c>
      <c r="E235" s="19">
        <f t="shared" si="14"/>
        <v>-2.1621505943952402E-2</v>
      </c>
      <c r="F235" s="36">
        <f t="shared" si="15"/>
        <v>5.1125000000000009E-4</v>
      </c>
      <c r="G235" s="24">
        <f t="shared" si="16"/>
        <v>-1.8462018683906439E-2</v>
      </c>
      <c r="H235" s="21">
        <f t="shared" si="17"/>
        <v>-2.2132755943952403E-2</v>
      </c>
      <c r="I235" s="17"/>
      <c r="J235" s="17">
        <v>2.4540000000000002</v>
      </c>
    </row>
    <row r="236" spans="1:10" x14ac:dyDescent="0.35">
      <c r="A236" s="16">
        <v>43520</v>
      </c>
      <c r="B236" s="17">
        <v>112.53</v>
      </c>
      <c r="C236" s="18">
        <v>2803.69</v>
      </c>
      <c r="D236" s="19">
        <f t="shared" si="14"/>
        <v>1.4057853473911974E-2</v>
      </c>
      <c r="E236" s="19">
        <f t="shared" si="14"/>
        <v>3.946044466406784E-3</v>
      </c>
      <c r="F236" s="36">
        <f t="shared" si="15"/>
        <v>5.0729166666666663E-4</v>
      </c>
      <c r="G236" s="24">
        <f t="shared" si="16"/>
        <v>1.3550561807245308E-2</v>
      </c>
      <c r="H236" s="21">
        <f t="shared" si="17"/>
        <v>3.4387527997401172E-3</v>
      </c>
      <c r="I236" s="17"/>
      <c r="J236" s="17">
        <v>2.4350000000000001</v>
      </c>
    </row>
    <row r="237" spans="1:10" x14ac:dyDescent="0.35">
      <c r="A237" s="16">
        <v>43513</v>
      </c>
      <c r="B237" s="17">
        <v>110.97</v>
      </c>
      <c r="C237" s="18">
        <v>2792.67</v>
      </c>
      <c r="D237" s="19">
        <f t="shared" si="14"/>
        <v>2.541119940861214E-2</v>
      </c>
      <c r="E237" s="19">
        <f t="shared" si="14"/>
        <v>6.1500216169476651E-3</v>
      </c>
      <c r="F237" s="36">
        <f t="shared" si="15"/>
        <v>5.1041666666666672E-4</v>
      </c>
      <c r="G237" s="24">
        <f t="shared" si="16"/>
        <v>2.4900782741945474E-2</v>
      </c>
      <c r="H237" s="21">
        <f t="shared" si="17"/>
        <v>5.6396049502809983E-3</v>
      </c>
      <c r="I237" s="17"/>
      <c r="J237" s="17">
        <v>2.4500000000000002</v>
      </c>
    </row>
    <row r="238" spans="1:10" x14ac:dyDescent="0.35">
      <c r="A238" s="16">
        <v>43506</v>
      </c>
      <c r="B238" s="17">
        <v>108.22</v>
      </c>
      <c r="C238" s="18">
        <v>2775.6</v>
      </c>
      <c r="D238" s="19">
        <f t="shared" si="14"/>
        <v>2.4131730860225131E-2</v>
      </c>
      <c r="E238" s="19">
        <f t="shared" si="14"/>
        <v>2.500849372941194E-2</v>
      </c>
      <c r="F238" s="36">
        <f t="shared" si="15"/>
        <v>5.05625E-4</v>
      </c>
      <c r="G238" s="24">
        <f t="shared" si="16"/>
        <v>2.3626105860225132E-2</v>
      </c>
      <c r="H238" s="21">
        <f t="shared" si="17"/>
        <v>2.4502868729411941E-2</v>
      </c>
      <c r="I238" s="17"/>
      <c r="J238" s="17">
        <v>2.427</v>
      </c>
    </row>
    <row r="239" spans="1:10" x14ac:dyDescent="0.35">
      <c r="A239" s="16">
        <v>43499</v>
      </c>
      <c r="B239" s="17">
        <v>105.67</v>
      </c>
      <c r="C239" s="18">
        <v>2707.88</v>
      </c>
      <c r="D239" s="19">
        <f t="shared" si="14"/>
        <v>2.8118310955438819E-2</v>
      </c>
      <c r="E239" s="19">
        <f t="shared" si="14"/>
        <v>4.9879365830052258E-4</v>
      </c>
      <c r="F239" s="36">
        <f t="shared" si="15"/>
        <v>5.0458333333333334E-4</v>
      </c>
      <c r="G239" s="24">
        <f t="shared" si="16"/>
        <v>2.7613727622105486E-2</v>
      </c>
      <c r="H239" s="21">
        <f t="shared" si="17"/>
        <v>-5.7896750328107578E-6</v>
      </c>
      <c r="I239" s="17"/>
      <c r="J239" s="17">
        <v>2.4220000000000002</v>
      </c>
    </row>
    <row r="240" spans="1:10" x14ac:dyDescent="0.35">
      <c r="A240" s="16">
        <v>43492</v>
      </c>
      <c r="B240" s="17">
        <v>102.78</v>
      </c>
      <c r="C240" s="18">
        <v>2706.53</v>
      </c>
      <c r="D240" s="19">
        <f t="shared" si="14"/>
        <v>-4.0962956051133759E-2</v>
      </c>
      <c r="E240" s="19">
        <f t="shared" si="14"/>
        <v>1.5674957594680183E-2</v>
      </c>
      <c r="F240" s="36">
        <f t="shared" si="15"/>
        <v>4.9916666666666664E-4</v>
      </c>
      <c r="G240" s="24">
        <f t="shared" si="16"/>
        <v>-4.1462122717800427E-2</v>
      </c>
      <c r="H240" s="21">
        <f t="shared" si="17"/>
        <v>1.5175790928013516E-2</v>
      </c>
      <c r="I240" s="17"/>
      <c r="J240" s="17">
        <v>2.3959999999999999</v>
      </c>
    </row>
    <row r="241" spans="1:10" x14ac:dyDescent="0.35">
      <c r="A241" s="16">
        <v>43485</v>
      </c>
      <c r="B241" s="17">
        <v>107.17</v>
      </c>
      <c r="C241" s="18">
        <v>2664.76</v>
      </c>
      <c r="D241" s="19">
        <f t="shared" si="14"/>
        <v>-5.0134620740877045E-3</v>
      </c>
      <c r="E241" s="19">
        <f t="shared" si="14"/>
        <v>-2.2278719890964638E-3</v>
      </c>
      <c r="F241" s="36">
        <f t="shared" si="15"/>
        <v>4.9645833333333334E-4</v>
      </c>
      <c r="G241" s="24">
        <f t="shared" si="16"/>
        <v>-5.5099204074210376E-3</v>
      </c>
      <c r="H241" s="21">
        <f t="shared" si="17"/>
        <v>-2.7243303224297969E-3</v>
      </c>
      <c r="I241" s="17"/>
      <c r="J241" s="17">
        <v>2.383</v>
      </c>
    </row>
    <row r="242" spans="1:10" x14ac:dyDescent="0.35">
      <c r="A242" s="16">
        <v>43478</v>
      </c>
      <c r="B242" s="17">
        <v>107.71</v>
      </c>
      <c r="C242" s="18">
        <v>2670.71</v>
      </c>
      <c r="D242" s="19">
        <f t="shared" si="14"/>
        <v>4.776264591439694E-2</v>
      </c>
      <c r="E242" s="19">
        <f t="shared" si="14"/>
        <v>2.8675864512799132E-2</v>
      </c>
      <c r="F242" s="36">
        <f t="shared" si="15"/>
        <v>5.0083333333333327E-4</v>
      </c>
      <c r="G242" s="24">
        <f t="shared" si="16"/>
        <v>4.7261812581063607E-2</v>
      </c>
      <c r="H242" s="21">
        <f t="shared" si="17"/>
        <v>2.81750311794658E-2</v>
      </c>
      <c r="I242" s="17"/>
      <c r="J242" s="17">
        <v>2.4039999999999999</v>
      </c>
    </row>
    <row r="243" spans="1:10" x14ac:dyDescent="0.35">
      <c r="A243" s="16">
        <v>43471</v>
      </c>
      <c r="B243" s="17">
        <v>102.8</v>
      </c>
      <c r="C243" s="18">
        <v>2596.2600000000002</v>
      </c>
      <c r="D243" s="19">
        <f t="shared" si="14"/>
        <v>8.5352693024622894E-3</v>
      </c>
      <c r="E243" s="19">
        <f t="shared" si="14"/>
        <v>2.5403445579279094E-2</v>
      </c>
      <c r="F243" s="36">
        <f t="shared" si="15"/>
        <v>5.0499999999999992E-4</v>
      </c>
      <c r="G243" s="24">
        <f t="shared" si="16"/>
        <v>8.0302693024622892E-3</v>
      </c>
      <c r="H243" s="21">
        <f t="shared" si="17"/>
        <v>2.4898445579279095E-2</v>
      </c>
      <c r="I243" s="17"/>
      <c r="J243" s="17">
        <v>2.4239999999999999</v>
      </c>
    </row>
    <row r="244" spans="1:10" x14ac:dyDescent="0.35">
      <c r="A244" s="16">
        <v>43464</v>
      </c>
      <c r="B244" s="17">
        <v>101.93</v>
      </c>
      <c r="C244" s="18">
        <v>2531.94</v>
      </c>
      <c r="D244" s="19">
        <f t="shared" si="14"/>
        <v>1.5340173324036366E-2</v>
      </c>
      <c r="E244" s="19">
        <f t="shared" si="14"/>
        <v>1.8586014627435032E-2</v>
      </c>
      <c r="F244" s="36">
        <f t="shared" si="15"/>
        <v>5.029166666666667E-4</v>
      </c>
      <c r="G244" s="24">
        <f t="shared" si="16"/>
        <v>1.4837256657369699E-2</v>
      </c>
      <c r="H244" s="21">
        <f t="shared" si="17"/>
        <v>1.8083097960768367E-2</v>
      </c>
      <c r="I244" s="17"/>
      <c r="J244" s="17">
        <v>2.4140000000000001</v>
      </c>
    </row>
    <row r="245" spans="1:10" x14ac:dyDescent="0.35">
      <c r="A245" s="16">
        <v>43457</v>
      </c>
      <c r="B245" s="17">
        <v>100.39</v>
      </c>
      <c r="C245" s="18">
        <v>2485.7399999999998</v>
      </c>
      <c r="D245" s="19">
        <f t="shared" si="14"/>
        <v>2.1989208999287246E-2</v>
      </c>
      <c r="E245" s="19">
        <f t="shared" si="14"/>
        <v>2.8601931623507104E-2</v>
      </c>
      <c r="F245" s="36">
        <f t="shared" si="15"/>
        <v>4.9645833333333334E-4</v>
      </c>
      <c r="G245" s="24">
        <f t="shared" si="16"/>
        <v>2.1492750665953912E-2</v>
      </c>
      <c r="H245" s="21">
        <f t="shared" si="17"/>
        <v>2.8105473290173769E-2</v>
      </c>
      <c r="I245" s="17"/>
      <c r="J245" s="17">
        <v>2.383</v>
      </c>
    </row>
    <row r="246" spans="1:10" x14ac:dyDescent="0.35">
      <c r="A246" s="16">
        <v>43450</v>
      </c>
      <c r="B246" s="17">
        <v>98.23</v>
      </c>
      <c r="C246" s="18">
        <v>2416.62</v>
      </c>
      <c r="D246" s="19">
        <f t="shared" si="14"/>
        <v>-7.3564085636140697E-2</v>
      </c>
      <c r="E246" s="19">
        <f t="shared" si="14"/>
        <v>-7.0512894478739985E-2</v>
      </c>
      <c r="F246" s="36">
        <f t="shared" si="15"/>
        <v>4.9708333333333343E-4</v>
      </c>
      <c r="G246" s="24">
        <f t="shared" si="16"/>
        <v>-7.4061168969474026E-2</v>
      </c>
      <c r="H246" s="21">
        <f t="shared" si="17"/>
        <v>-7.1009977812073313E-2</v>
      </c>
      <c r="I246" s="17"/>
      <c r="J246" s="17">
        <v>2.3860000000000001</v>
      </c>
    </row>
    <row r="247" spans="1:10" x14ac:dyDescent="0.35">
      <c r="A247" s="16">
        <v>43443</v>
      </c>
      <c r="B247" s="17">
        <v>106.03</v>
      </c>
      <c r="C247" s="18">
        <v>2599.9499999999998</v>
      </c>
      <c r="D247" s="19">
        <f t="shared" si="14"/>
        <v>1.1543598549895062E-2</v>
      </c>
      <c r="E247" s="19">
        <f t="shared" si="14"/>
        <v>-1.2582223099943834E-2</v>
      </c>
      <c r="F247" s="36">
        <f t="shared" si="15"/>
        <v>5.0499999999999992E-4</v>
      </c>
      <c r="G247" s="24">
        <f t="shared" si="16"/>
        <v>1.1038598549895062E-2</v>
      </c>
      <c r="H247" s="21">
        <f t="shared" si="17"/>
        <v>-1.3087223099943835E-2</v>
      </c>
      <c r="I247" s="17"/>
      <c r="J247" s="17">
        <v>2.4239999999999999</v>
      </c>
    </row>
    <row r="248" spans="1:10" x14ac:dyDescent="0.35">
      <c r="A248" s="16">
        <v>43436</v>
      </c>
      <c r="B248" s="17">
        <v>104.82</v>
      </c>
      <c r="C248" s="18">
        <v>2633.08</v>
      </c>
      <c r="D248" s="19">
        <f t="shared" si="14"/>
        <v>-5.473893047163858E-2</v>
      </c>
      <c r="E248" s="19">
        <f t="shared" si="14"/>
        <v>-4.6044265389450723E-2</v>
      </c>
      <c r="F248" s="36">
        <f t="shared" si="15"/>
        <v>4.9916666666666664E-4</v>
      </c>
      <c r="G248" s="24">
        <f t="shared" si="16"/>
        <v>-5.5238097138305249E-2</v>
      </c>
      <c r="H248" s="21">
        <f t="shared" si="17"/>
        <v>-4.6543432056117391E-2</v>
      </c>
      <c r="I248" s="17"/>
      <c r="J248" s="17">
        <v>2.3959999999999999</v>
      </c>
    </row>
    <row r="249" spans="1:10" x14ac:dyDescent="0.35">
      <c r="A249" s="16">
        <v>43429</v>
      </c>
      <c r="B249" s="17">
        <v>110.89</v>
      </c>
      <c r="C249" s="18">
        <v>2760.17</v>
      </c>
      <c r="D249" s="19">
        <f t="shared" si="14"/>
        <v>7.5870767439604192E-2</v>
      </c>
      <c r="E249" s="19">
        <f t="shared" si="14"/>
        <v>4.8473728993831067E-2</v>
      </c>
      <c r="F249" s="36">
        <f t="shared" si="15"/>
        <v>4.9229166666666659E-4</v>
      </c>
      <c r="G249" s="24">
        <f t="shared" si="16"/>
        <v>7.537847577293752E-2</v>
      </c>
      <c r="H249" s="21">
        <f t="shared" si="17"/>
        <v>4.7981437327164402E-2</v>
      </c>
      <c r="I249" s="42"/>
      <c r="J249" s="17">
        <v>2.363</v>
      </c>
    </row>
    <row r="250" spans="1:10" x14ac:dyDescent="0.35">
      <c r="A250" s="16">
        <v>43422</v>
      </c>
      <c r="B250" s="17">
        <v>103.07</v>
      </c>
      <c r="C250" s="18">
        <v>2632.56</v>
      </c>
      <c r="D250" s="19">
        <f t="shared" si="14"/>
        <v>-4.8203896943392888E-2</v>
      </c>
      <c r="E250" s="19">
        <f t="shared" si="14"/>
        <v>-3.7901961429244957E-2</v>
      </c>
      <c r="F250" s="36">
        <f t="shared" si="15"/>
        <v>5.0083333333333327E-4</v>
      </c>
      <c r="G250" s="24">
        <f t="shared" si="16"/>
        <v>-4.870473027672622E-2</v>
      </c>
      <c r="H250" s="21">
        <f t="shared" si="17"/>
        <v>-3.8402794762578289E-2</v>
      </c>
      <c r="I250" s="17"/>
      <c r="J250" s="17">
        <v>2.4039999999999999</v>
      </c>
    </row>
    <row r="251" spans="1:10" x14ac:dyDescent="0.35">
      <c r="A251" s="16">
        <v>43415</v>
      </c>
      <c r="B251" s="17">
        <v>108.29</v>
      </c>
      <c r="C251" s="18">
        <v>2736.27</v>
      </c>
      <c r="D251" s="19">
        <f t="shared" si="14"/>
        <v>-1.1682029752669409E-2</v>
      </c>
      <c r="E251" s="19">
        <f t="shared" si="14"/>
        <v>-1.6087680375115654E-2</v>
      </c>
      <c r="F251" s="36">
        <f t="shared" si="15"/>
        <v>4.9062500000000007E-4</v>
      </c>
      <c r="G251" s="24">
        <f t="shared" si="16"/>
        <v>-1.2172654752669409E-2</v>
      </c>
      <c r="H251" s="21">
        <f t="shared" si="17"/>
        <v>-1.6578305375115655E-2</v>
      </c>
      <c r="I251" s="17"/>
      <c r="J251" s="17">
        <v>2.355</v>
      </c>
    </row>
    <row r="252" spans="1:10" x14ac:dyDescent="0.35">
      <c r="A252" s="16">
        <v>43408</v>
      </c>
      <c r="B252" s="17">
        <v>109.57</v>
      </c>
      <c r="C252" s="18">
        <v>2781.01</v>
      </c>
      <c r="D252" s="19">
        <f t="shared" si="14"/>
        <v>3.2121326299924702E-2</v>
      </c>
      <c r="E252" s="19">
        <f t="shared" si="14"/>
        <v>2.1281205702408323E-2</v>
      </c>
      <c r="F252" s="36">
        <f t="shared" si="15"/>
        <v>4.9062500000000007E-4</v>
      </c>
      <c r="G252" s="24">
        <f t="shared" si="16"/>
        <v>3.16307012999247E-2</v>
      </c>
      <c r="H252" s="21">
        <f t="shared" si="17"/>
        <v>2.0790580702408322E-2</v>
      </c>
      <c r="I252" s="17"/>
      <c r="J252" s="17">
        <v>2.355</v>
      </c>
    </row>
    <row r="253" spans="1:10" x14ac:dyDescent="0.35">
      <c r="A253" s="16">
        <v>43401</v>
      </c>
      <c r="B253" s="17">
        <v>106.16</v>
      </c>
      <c r="C253" s="18">
        <v>2723.06</v>
      </c>
      <c r="D253" s="19">
        <f t="shared" si="14"/>
        <v>-7.4794315632011887E-3</v>
      </c>
      <c r="E253" s="19">
        <f t="shared" si="14"/>
        <v>2.4211171667249509E-2</v>
      </c>
      <c r="F253" s="36">
        <f t="shared" si="15"/>
        <v>4.8479166666666663E-4</v>
      </c>
      <c r="G253" s="24">
        <f t="shared" si="16"/>
        <v>-7.9642232298678551E-3</v>
      </c>
      <c r="H253" s="21">
        <f t="shared" si="17"/>
        <v>2.3726380000582841E-2</v>
      </c>
      <c r="I253" s="17"/>
      <c r="J253" s="17">
        <v>2.327</v>
      </c>
    </row>
    <row r="254" spans="1:10" x14ac:dyDescent="0.35">
      <c r="A254" s="16">
        <v>43394</v>
      </c>
      <c r="B254" s="17">
        <v>106.96</v>
      </c>
      <c r="C254" s="18">
        <v>2658.69</v>
      </c>
      <c r="D254" s="19">
        <f t="shared" si="14"/>
        <v>-1.5645131603165829E-2</v>
      </c>
      <c r="E254" s="19">
        <f t="shared" si="14"/>
        <v>-3.9414259803886242E-2</v>
      </c>
      <c r="F254" s="36">
        <f t="shared" si="15"/>
        <v>4.8479166666666663E-4</v>
      </c>
      <c r="G254" s="24">
        <f t="shared" si="16"/>
        <v>-1.6129923269832497E-2</v>
      </c>
      <c r="H254" s="21">
        <f t="shared" si="17"/>
        <v>-3.9899051470552907E-2</v>
      </c>
      <c r="I254" s="17"/>
      <c r="J254" s="17">
        <v>2.327</v>
      </c>
    </row>
    <row r="255" spans="1:10" x14ac:dyDescent="0.35">
      <c r="A255" s="16">
        <v>43387</v>
      </c>
      <c r="B255" s="17">
        <v>108.66</v>
      </c>
      <c r="C255" s="18">
        <v>2767.78</v>
      </c>
      <c r="D255" s="19">
        <f t="shared" si="14"/>
        <v>-8.3051930272884933E-3</v>
      </c>
      <c r="E255" s="19">
        <f t="shared" si="14"/>
        <v>2.3490042029106206E-4</v>
      </c>
      <c r="F255" s="36">
        <f t="shared" si="15"/>
        <v>4.8104166666666673E-4</v>
      </c>
      <c r="G255" s="24">
        <f t="shared" si="16"/>
        <v>-8.7862346939551594E-3</v>
      </c>
      <c r="H255" s="21">
        <f t="shared" si="17"/>
        <v>-2.4614124637560466E-4</v>
      </c>
      <c r="I255" s="17"/>
      <c r="J255" s="17">
        <v>2.3090000000000002</v>
      </c>
    </row>
    <row r="256" spans="1:10" x14ac:dyDescent="0.35">
      <c r="A256" s="16">
        <v>43380</v>
      </c>
      <c r="B256" s="17">
        <v>109.57</v>
      </c>
      <c r="C256" s="18">
        <v>2767.13</v>
      </c>
      <c r="D256" s="19">
        <f t="shared" si="14"/>
        <v>-2.2830643003656448E-2</v>
      </c>
      <c r="E256" s="19">
        <f t="shared" si="14"/>
        <v>-4.1045616637267468E-2</v>
      </c>
      <c r="F256" s="36">
        <f t="shared" si="15"/>
        <v>4.7312499999999997E-4</v>
      </c>
      <c r="G256" s="24">
        <f t="shared" si="16"/>
        <v>-2.3303768003656449E-2</v>
      </c>
      <c r="H256" s="21">
        <f t="shared" si="17"/>
        <v>-4.1518741637267466E-2</v>
      </c>
      <c r="I256" s="17"/>
      <c r="J256" s="17">
        <v>2.2709999999999999</v>
      </c>
    </row>
    <row r="257" spans="1:10" x14ac:dyDescent="0.35">
      <c r="A257" s="16">
        <v>43373</v>
      </c>
      <c r="B257" s="17">
        <v>112.13</v>
      </c>
      <c r="C257" s="18">
        <v>2885.57</v>
      </c>
      <c r="D257" s="19">
        <f t="shared" si="14"/>
        <v>-1.9585555652706255E-2</v>
      </c>
      <c r="E257" s="19">
        <f t="shared" si="14"/>
        <v>-9.749552158902941E-3</v>
      </c>
      <c r="F257" s="36">
        <f t="shared" si="15"/>
        <v>4.6187500000000005E-4</v>
      </c>
      <c r="G257" s="24">
        <f t="shared" si="16"/>
        <v>-2.0047430652706255E-2</v>
      </c>
      <c r="H257" s="21">
        <f t="shared" si="17"/>
        <v>-1.0211427158902942E-2</v>
      </c>
      <c r="I257" s="43"/>
      <c r="J257" s="17">
        <v>2.2170000000000001</v>
      </c>
    </row>
    <row r="258" spans="1:10" x14ac:dyDescent="0.35">
      <c r="A258" s="16">
        <v>43366</v>
      </c>
      <c r="B258" s="17">
        <v>114.37</v>
      </c>
      <c r="C258" s="18">
        <v>2913.98</v>
      </c>
      <c r="D258" s="19">
        <f t="shared" si="14"/>
        <v>9.6271661123759067E-4</v>
      </c>
      <c r="E258" s="19">
        <f t="shared" si="14"/>
        <v>-5.3555519904971982E-3</v>
      </c>
      <c r="F258" s="36">
        <f t="shared" si="15"/>
        <v>4.5812499999999998E-4</v>
      </c>
      <c r="G258" s="24">
        <f t="shared" si="16"/>
        <v>5.0459161123759069E-4</v>
      </c>
      <c r="H258" s="21">
        <f t="shared" si="17"/>
        <v>-5.8136769904971984E-3</v>
      </c>
      <c r="I258" s="17"/>
      <c r="J258" s="17">
        <v>2.1989999999999998</v>
      </c>
    </row>
    <row r="259" spans="1:10" x14ac:dyDescent="0.35">
      <c r="A259" s="16">
        <v>43359</v>
      </c>
      <c r="B259" s="17">
        <v>114.26</v>
      </c>
      <c r="C259" s="18">
        <v>2929.67</v>
      </c>
      <c r="D259" s="19">
        <f t="shared" ref="D259:E322" si="18">B259/B260-1</f>
        <v>7.8504013407427742E-3</v>
      </c>
      <c r="E259" s="19">
        <f t="shared" si="18"/>
        <v>8.4991979290736097E-3</v>
      </c>
      <c r="F259" s="36">
        <f t="shared" ref="F259:F322" si="19">J259/100/12/4</f>
        <v>4.5270833333333334E-4</v>
      </c>
      <c r="G259" s="24">
        <f t="shared" ref="G259:G322" si="20">D259-F259</f>
        <v>7.3976930074094406E-3</v>
      </c>
      <c r="H259" s="21">
        <f t="shared" ref="H259:H322" si="21">E259-F259</f>
        <v>8.046489595740277E-3</v>
      </c>
      <c r="I259" s="17"/>
      <c r="J259" s="17">
        <v>2.173</v>
      </c>
    </row>
    <row r="260" spans="1:10" x14ac:dyDescent="0.35">
      <c r="A260" s="16">
        <v>43352</v>
      </c>
      <c r="B260" s="17">
        <v>113.37</v>
      </c>
      <c r="C260" s="18">
        <v>2904.98</v>
      </c>
      <c r="D260" s="19">
        <f t="shared" si="18"/>
        <v>4.7685056833934203E-2</v>
      </c>
      <c r="E260" s="19">
        <f t="shared" si="18"/>
        <v>1.1595999554268044E-2</v>
      </c>
      <c r="F260" s="36">
        <f t="shared" si="19"/>
        <v>4.485416666666667E-4</v>
      </c>
      <c r="G260" s="24">
        <f t="shared" si="20"/>
        <v>4.7236515167267533E-2</v>
      </c>
      <c r="H260" s="21">
        <f t="shared" si="21"/>
        <v>1.1147457887601377E-2</v>
      </c>
      <c r="I260" s="17"/>
      <c r="J260" s="17">
        <v>2.153</v>
      </c>
    </row>
    <row r="261" spans="1:10" x14ac:dyDescent="0.35">
      <c r="A261" s="16">
        <v>43345</v>
      </c>
      <c r="B261" s="17">
        <v>108.21</v>
      </c>
      <c r="C261" s="18">
        <v>2871.68</v>
      </c>
      <c r="D261" s="19">
        <f t="shared" si="18"/>
        <v>-3.667764622095615E-2</v>
      </c>
      <c r="E261" s="19">
        <f t="shared" si="18"/>
        <v>-1.0284264799139797E-2</v>
      </c>
      <c r="F261" s="36">
        <f t="shared" si="19"/>
        <v>4.4520833333333332E-4</v>
      </c>
      <c r="G261" s="24">
        <f t="shared" si="20"/>
        <v>-3.7122854554289486E-2</v>
      </c>
      <c r="H261" s="21">
        <f t="shared" si="21"/>
        <v>-1.0729473132473131E-2</v>
      </c>
      <c r="I261" s="17"/>
      <c r="J261" s="17">
        <v>2.137</v>
      </c>
    </row>
    <row r="262" spans="1:10" x14ac:dyDescent="0.35">
      <c r="A262" s="16">
        <v>43338</v>
      </c>
      <c r="B262" s="17">
        <v>112.33</v>
      </c>
      <c r="C262" s="18">
        <v>2901.52</v>
      </c>
      <c r="D262" s="19">
        <f t="shared" si="18"/>
        <v>3.6254612546125387E-2</v>
      </c>
      <c r="E262" s="19">
        <f t="shared" si="18"/>
        <v>9.3331802733511715E-3</v>
      </c>
      <c r="F262" s="36">
        <f t="shared" si="19"/>
        <v>4.3833333333333333E-4</v>
      </c>
      <c r="G262" s="24">
        <f t="shared" si="20"/>
        <v>3.5816279212792054E-2</v>
      </c>
      <c r="H262" s="21">
        <f t="shared" si="21"/>
        <v>8.8948469400178375E-3</v>
      </c>
      <c r="I262" s="43"/>
      <c r="J262" s="17">
        <v>2.1040000000000001</v>
      </c>
    </row>
    <row r="263" spans="1:10" x14ac:dyDescent="0.35">
      <c r="A263" s="16">
        <v>43331</v>
      </c>
      <c r="B263" s="17">
        <v>108.4</v>
      </c>
      <c r="C263" s="18">
        <v>2874.69</v>
      </c>
      <c r="D263" s="19">
        <f t="shared" si="18"/>
        <v>7.6222346160996768E-3</v>
      </c>
      <c r="E263" s="19">
        <f t="shared" si="18"/>
        <v>8.6171507966303906E-3</v>
      </c>
      <c r="F263" s="36">
        <f t="shared" si="19"/>
        <v>4.3625000000000001E-4</v>
      </c>
      <c r="G263" s="24">
        <f t="shared" si="20"/>
        <v>7.1859846160996768E-3</v>
      </c>
      <c r="H263" s="21">
        <f t="shared" si="21"/>
        <v>8.1809007966303915E-3</v>
      </c>
      <c r="I263" s="17"/>
      <c r="J263" s="17">
        <v>2.0939999999999999</v>
      </c>
    </row>
    <row r="264" spans="1:10" x14ac:dyDescent="0.35">
      <c r="A264" s="16">
        <v>43324</v>
      </c>
      <c r="B264" s="17">
        <v>107.58</v>
      </c>
      <c r="C264" s="18">
        <v>2850.13</v>
      </c>
      <c r="D264" s="19">
        <f t="shared" si="18"/>
        <v>-1.3027522935779801E-2</v>
      </c>
      <c r="E264" s="19">
        <f t="shared" si="18"/>
        <v>5.9471707702731802E-3</v>
      </c>
      <c r="F264" s="36">
        <f t="shared" si="19"/>
        <v>4.2562500000000001E-4</v>
      </c>
      <c r="G264" s="24">
        <f t="shared" si="20"/>
        <v>-1.3453147935779801E-2</v>
      </c>
      <c r="H264" s="21">
        <f t="shared" si="21"/>
        <v>5.5215457702731804E-3</v>
      </c>
      <c r="I264" s="17"/>
      <c r="J264" s="17">
        <v>2.0430000000000001</v>
      </c>
    </row>
    <row r="265" spans="1:10" x14ac:dyDescent="0.35">
      <c r="A265" s="16">
        <v>43317</v>
      </c>
      <c r="B265" s="17">
        <v>109</v>
      </c>
      <c r="C265" s="18">
        <v>2833.28</v>
      </c>
      <c r="D265" s="19">
        <f t="shared" si="18"/>
        <v>8.8855979266937446E-3</v>
      </c>
      <c r="E265" s="19">
        <f t="shared" si="18"/>
        <v>-2.4891298607564449E-3</v>
      </c>
      <c r="F265" s="36">
        <f t="shared" si="19"/>
        <v>4.2604166666666664E-4</v>
      </c>
      <c r="G265" s="24">
        <f t="shared" si="20"/>
        <v>8.459556260027078E-3</v>
      </c>
      <c r="H265" s="21">
        <f t="shared" si="21"/>
        <v>-2.9151715274231115E-3</v>
      </c>
      <c r="I265" s="17"/>
      <c r="J265" s="17">
        <v>2.0449999999999999</v>
      </c>
    </row>
    <row r="266" spans="1:10" x14ac:dyDescent="0.35">
      <c r="A266" s="16">
        <v>43310</v>
      </c>
      <c r="B266" s="17">
        <v>108.04</v>
      </c>
      <c r="C266" s="18">
        <v>2840.35</v>
      </c>
      <c r="D266" s="19">
        <f t="shared" si="18"/>
        <v>3.3432392273402556E-3</v>
      </c>
      <c r="E266" s="19">
        <f t="shared" si="18"/>
        <v>7.6379477937575935E-3</v>
      </c>
      <c r="F266" s="36">
        <f t="shared" si="19"/>
        <v>4.1812500000000004E-4</v>
      </c>
      <c r="G266" s="24">
        <f t="shared" si="20"/>
        <v>2.9251142273402555E-3</v>
      </c>
      <c r="H266" s="21">
        <f t="shared" si="21"/>
        <v>7.2198227937575934E-3</v>
      </c>
      <c r="I266" s="17"/>
      <c r="J266" s="17">
        <v>2.0070000000000001</v>
      </c>
    </row>
    <row r="267" spans="1:10" x14ac:dyDescent="0.35">
      <c r="A267" s="16">
        <v>43303</v>
      </c>
      <c r="B267" s="17">
        <v>107.68</v>
      </c>
      <c r="C267" s="18">
        <v>2818.82</v>
      </c>
      <c r="D267" s="19">
        <f t="shared" si="18"/>
        <v>1.3268090712336589E-2</v>
      </c>
      <c r="E267" s="19">
        <f t="shared" si="18"/>
        <v>6.0638939550223814E-3</v>
      </c>
      <c r="F267" s="36">
        <f t="shared" si="19"/>
        <v>4.15E-4</v>
      </c>
      <c r="G267" s="24">
        <f t="shared" si="20"/>
        <v>1.2853090712336588E-2</v>
      </c>
      <c r="H267" s="21">
        <f t="shared" si="21"/>
        <v>5.6488939550223809E-3</v>
      </c>
      <c r="I267" s="17"/>
      <c r="J267" s="17">
        <v>1.992</v>
      </c>
    </row>
    <row r="268" spans="1:10" x14ac:dyDescent="0.35">
      <c r="A268" s="16">
        <v>43296</v>
      </c>
      <c r="B268" s="17">
        <v>106.27</v>
      </c>
      <c r="C268" s="18">
        <v>2801.83</v>
      </c>
      <c r="D268" s="19">
        <f t="shared" si="18"/>
        <v>7.9673717158303958E-3</v>
      </c>
      <c r="E268" s="19">
        <f t="shared" si="18"/>
        <v>1.8562743859118491E-4</v>
      </c>
      <c r="F268" s="36">
        <f t="shared" si="19"/>
        <v>4.1229166666666671E-4</v>
      </c>
      <c r="G268" s="24">
        <f t="shared" si="20"/>
        <v>7.5550800491637291E-3</v>
      </c>
      <c r="H268" s="21">
        <f t="shared" si="21"/>
        <v>-2.266642280754818E-4</v>
      </c>
      <c r="I268" s="17"/>
      <c r="J268" s="17">
        <v>1.9790000000000001</v>
      </c>
    </row>
    <row r="269" spans="1:10" x14ac:dyDescent="0.35">
      <c r="A269" s="16">
        <v>43289</v>
      </c>
      <c r="B269" s="17">
        <v>105.43</v>
      </c>
      <c r="C269" s="18">
        <v>2801.31</v>
      </c>
      <c r="D269" s="19">
        <f t="shared" si="18"/>
        <v>4.2210359826018395E-2</v>
      </c>
      <c r="E269" s="19">
        <f t="shared" si="18"/>
        <v>1.5033589147118276E-2</v>
      </c>
      <c r="F269" s="36">
        <f t="shared" si="19"/>
        <v>4.1062500000000002E-4</v>
      </c>
      <c r="G269" s="24">
        <f t="shared" si="20"/>
        <v>4.1799734826018398E-2</v>
      </c>
      <c r="H269" s="21">
        <f t="shared" si="21"/>
        <v>1.4622964147118276E-2</v>
      </c>
      <c r="I269" s="17"/>
      <c r="J269" s="17">
        <v>1.9710000000000001</v>
      </c>
    </row>
    <row r="270" spans="1:10" x14ac:dyDescent="0.35">
      <c r="A270" s="16">
        <v>43282</v>
      </c>
      <c r="B270" s="17">
        <v>101.16</v>
      </c>
      <c r="C270" s="18">
        <v>2759.82</v>
      </c>
      <c r="D270" s="19">
        <f t="shared" si="18"/>
        <v>2.5859446303620359E-2</v>
      </c>
      <c r="E270" s="19">
        <f t="shared" si="18"/>
        <v>1.5248108241335823E-2</v>
      </c>
      <c r="F270" s="36">
        <f t="shared" si="19"/>
        <v>4.0645833333333332E-4</v>
      </c>
      <c r="G270" s="24">
        <f t="shared" si="20"/>
        <v>2.5452987970287028E-2</v>
      </c>
      <c r="H270" s="21">
        <f t="shared" si="21"/>
        <v>1.4841649908002489E-2</v>
      </c>
      <c r="I270" s="17"/>
      <c r="J270" s="17">
        <v>1.9510000000000001</v>
      </c>
    </row>
    <row r="271" spans="1:10" x14ac:dyDescent="0.35">
      <c r="A271" s="16">
        <v>43275</v>
      </c>
      <c r="B271" s="17">
        <v>98.61</v>
      </c>
      <c r="C271" s="18">
        <v>2718.37</v>
      </c>
      <c r="D271" s="19">
        <f t="shared" si="18"/>
        <v>-1.7926501344487589E-2</v>
      </c>
      <c r="E271" s="19">
        <f t="shared" si="18"/>
        <v>-1.3252845858984896E-2</v>
      </c>
      <c r="F271" s="36">
        <f t="shared" si="19"/>
        <v>3.9999999999999996E-4</v>
      </c>
      <c r="G271" s="24">
        <f t="shared" si="20"/>
        <v>-1.832650134448759E-2</v>
      </c>
      <c r="H271" s="21">
        <f t="shared" si="21"/>
        <v>-1.3652845858984896E-2</v>
      </c>
      <c r="I271" s="17"/>
      <c r="J271" s="17">
        <v>1.92</v>
      </c>
    </row>
    <row r="272" spans="1:10" x14ac:dyDescent="0.35">
      <c r="A272" s="16">
        <v>43268</v>
      </c>
      <c r="B272" s="17">
        <v>100.41</v>
      </c>
      <c r="C272" s="18">
        <v>2754.88</v>
      </c>
      <c r="D272" s="19">
        <f t="shared" si="18"/>
        <v>2.7963647258564261E-3</v>
      </c>
      <c r="E272" s="19">
        <f t="shared" si="18"/>
        <v>-8.9147593590581664E-3</v>
      </c>
      <c r="F272" s="36">
        <f t="shared" si="19"/>
        <v>3.9895833333333336E-4</v>
      </c>
      <c r="G272" s="24">
        <f t="shared" si="20"/>
        <v>2.397406392523093E-3</v>
      </c>
      <c r="H272" s="21">
        <f t="shared" si="21"/>
        <v>-9.3137176923914992E-3</v>
      </c>
      <c r="I272" s="17"/>
      <c r="J272" s="17">
        <v>1.915</v>
      </c>
    </row>
    <row r="273" spans="1:10" x14ac:dyDescent="0.35">
      <c r="A273" s="16">
        <v>43261</v>
      </c>
      <c r="B273" s="17">
        <v>100.13</v>
      </c>
      <c r="C273" s="18">
        <v>2779.66</v>
      </c>
      <c r="D273" s="19">
        <f t="shared" si="18"/>
        <v>-1.4759421430679875E-2</v>
      </c>
      <c r="E273" s="19">
        <f t="shared" si="18"/>
        <v>2.2669780462947209E-4</v>
      </c>
      <c r="F273" s="36">
        <f t="shared" si="19"/>
        <v>4.0270833333333331E-4</v>
      </c>
      <c r="G273" s="24">
        <f t="shared" si="20"/>
        <v>-1.5162129764013208E-2</v>
      </c>
      <c r="H273" s="21">
        <f t="shared" si="21"/>
        <v>-1.7601052870386123E-4</v>
      </c>
      <c r="I273" s="17"/>
      <c r="J273" s="17">
        <v>1.9330000000000001</v>
      </c>
    </row>
    <row r="274" spans="1:10" x14ac:dyDescent="0.35">
      <c r="A274" s="16">
        <v>43254</v>
      </c>
      <c r="B274" s="17">
        <v>101.63</v>
      </c>
      <c r="C274" s="18">
        <v>2779.03</v>
      </c>
      <c r="D274" s="19">
        <f t="shared" si="18"/>
        <v>8.3341601349338212E-3</v>
      </c>
      <c r="E274" s="19">
        <f t="shared" si="18"/>
        <v>1.6239916332068116E-2</v>
      </c>
      <c r="F274" s="36">
        <f t="shared" si="19"/>
        <v>4.0104166666666668E-4</v>
      </c>
      <c r="G274" s="24">
        <f t="shared" si="20"/>
        <v>7.9331184682671554E-3</v>
      </c>
      <c r="H274" s="21">
        <f t="shared" si="21"/>
        <v>1.5838874665401449E-2</v>
      </c>
      <c r="I274" s="43"/>
      <c r="J274" s="17">
        <v>1.925</v>
      </c>
    </row>
    <row r="275" spans="1:10" x14ac:dyDescent="0.35">
      <c r="A275" s="16">
        <v>43247</v>
      </c>
      <c r="B275" s="17">
        <v>100.79</v>
      </c>
      <c r="C275" s="18">
        <v>2734.62</v>
      </c>
      <c r="D275" s="19">
        <f t="shared" si="18"/>
        <v>2.470516470109807E-2</v>
      </c>
      <c r="E275" s="19">
        <f t="shared" si="18"/>
        <v>4.883641454729748E-3</v>
      </c>
      <c r="F275" s="36">
        <f t="shared" si="19"/>
        <v>3.9791666666666664E-4</v>
      </c>
      <c r="G275" s="24">
        <f t="shared" si="20"/>
        <v>2.4307248034431402E-2</v>
      </c>
      <c r="H275" s="21">
        <f t="shared" si="21"/>
        <v>4.4857247880630818E-3</v>
      </c>
      <c r="I275" s="17"/>
      <c r="J275" s="17">
        <v>1.91</v>
      </c>
    </row>
    <row r="276" spans="1:10" x14ac:dyDescent="0.35">
      <c r="A276" s="16">
        <v>43240</v>
      </c>
      <c r="B276" s="17">
        <v>98.36</v>
      </c>
      <c r="C276" s="18">
        <v>2721.33</v>
      </c>
      <c r="D276" s="19">
        <f t="shared" si="18"/>
        <v>2.0755500207555011E-2</v>
      </c>
      <c r="E276" s="19">
        <f t="shared" si="18"/>
        <v>3.0814937135317244E-3</v>
      </c>
      <c r="F276" s="36">
        <f t="shared" si="19"/>
        <v>3.9520833333333335E-4</v>
      </c>
      <c r="G276" s="24">
        <f t="shared" si="20"/>
        <v>2.0360291874221677E-2</v>
      </c>
      <c r="H276" s="21">
        <f t="shared" si="21"/>
        <v>2.6862853801983911E-3</v>
      </c>
      <c r="I276" s="17"/>
      <c r="J276" s="17">
        <v>1.897</v>
      </c>
    </row>
    <row r="277" spans="1:10" x14ac:dyDescent="0.35">
      <c r="A277" s="16">
        <v>43233</v>
      </c>
      <c r="B277" s="17">
        <v>96.36</v>
      </c>
      <c r="C277" s="18">
        <v>2712.97</v>
      </c>
      <c r="D277" s="19">
        <f t="shared" si="18"/>
        <v>-1.371545547594677E-2</v>
      </c>
      <c r="E277" s="19">
        <f t="shared" si="18"/>
        <v>-5.4074465121053406E-3</v>
      </c>
      <c r="F277" s="36">
        <f t="shared" si="19"/>
        <v>3.9562499999999998E-4</v>
      </c>
      <c r="G277" s="24">
        <f t="shared" si="20"/>
        <v>-1.411108047594677E-2</v>
      </c>
      <c r="H277" s="21">
        <f t="shared" si="21"/>
        <v>-5.8030715121053407E-3</v>
      </c>
      <c r="I277" s="17"/>
      <c r="J277" s="17">
        <v>1.899</v>
      </c>
    </row>
    <row r="278" spans="1:10" x14ac:dyDescent="0.35">
      <c r="A278" s="16">
        <v>43226</v>
      </c>
      <c r="B278" s="17">
        <v>97.7</v>
      </c>
      <c r="C278" s="18">
        <v>2727.72</v>
      </c>
      <c r="D278" s="19">
        <f t="shared" si="18"/>
        <v>2.6691887347625176E-2</v>
      </c>
      <c r="E278" s="19">
        <f t="shared" si="18"/>
        <v>2.4141892754428351E-2</v>
      </c>
      <c r="F278" s="36">
        <f t="shared" si="19"/>
        <v>3.9687500000000004E-4</v>
      </c>
      <c r="G278" s="24">
        <f t="shared" si="20"/>
        <v>2.6295012347625175E-2</v>
      </c>
      <c r="H278" s="21">
        <f t="shared" si="21"/>
        <v>2.374501775442835E-2</v>
      </c>
      <c r="I278" s="17"/>
      <c r="J278" s="17">
        <v>1.905</v>
      </c>
    </row>
    <row r="279" spans="1:10" x14ac:dyDescent="0.35">
      <c r="A279" s="16">
        <v>43219</v>
      </c>
      <c r="B279" s="17">
        <v>95.16</v>
      </c>
      <c r="C279" s="18">
        <v>2663.42</v>
      </c>
      <c r="D279" s="19">
        <f t="shared" si="18"/>
        <v>-6.8879148403255819E-3</v>
      </c>
      <c r="E279" s="19">
        <f t="shared" si="18"/>
        <v>-2.4307935473479869E-3</v>
      </c>
      <c r="F279" s="36">
        <f t="shared" si="19"/>
        <v>3.8250000000000003E-4</v>
      </c>
      <c r="G279" s="24">
        <f t="shared" si="20"/>
        <v>-7.2704148403255819E-3</v>
      </c>
      <c r="H279" s="21">
        <f t="shared" si="21"/>
        <v>-2.8132935473479869E-3</v>
      </c>
      <c r="I279" s="43"/>
      <c r="J279" s="17">
        <v>1.8360000000000001</v>
      </c>
    </row>
    <row r="280" spans="1:10" x14ac:dyDescent="0.35">
      <c r="A280" s="16">
        <v>43212</v>
      </c>
      <c r="B280" s="17">
        <v>95.82</v>
      </c>
      <c r="C280" s="18">
        <v>2669.91</v>
      </c>
      <c r="D280" s="19">
        <f t="shared" si="18"/>
        <v>8.6315789473683235E-3</v>
      </c>
      <c r="E280" s="19">
        <f t="shared" si="18"/>
        <v>-8.6137805508368359E-5</v>
      </c>
      <c r="F280" s="36">
        <f t="shared" si="19"/>
        <v>3.7770833333333336E-4</v>
      </c>
      <c r="G280" s="24">
        <f t="shared" si="20"/>
        <v>8.2538706140349895E-3</v>
      </c>
      <c r="H280" s="21">
        <f t="shared" si="21"/>
        <v>-4.6384613884170172E-4</v>
      </c>
      <c r="I280" s="17"/>
      <c r="J280" s="17">
        <v>1.8129999999999999</v>
      </c>
    </row>
    <row r="281" spans="1:10" x14ac:dyDescent="0.35">
      <c r="A281" s="16">
        <v>43205</v>
      </c>
      <c r="B281" s="17">
        <v>95</v>
      </c>
      <c r="C281" s="18">
        <v>2670.14</v>
      </c>
      <c r="D281" s="19">
        <f t="shared" si="18"/>
        <v>2.0627417275461912E-2</v>
      </c>
      <c r="E281" s="19">
        <f t="shared" si="18"/>
        <v>5.2102548657906311E-3</v>
      </c>
      <c r="F281" s="36">
        <f t="shared" si="19"/>
        <v>3.764583333333333E-4</v>
      </c>
      <c r="G281" s="24">
        <f t="shared" si="20"/>
        <v>2.0250958942128579E-2</v>
      </c>
      <c r="H281" s="21">
        <f t="shared" si="21"/>
        <v>4.8337965324572974E-3</v>
      </c>
      <c r="I281" s="17"/>
      <c r="J281" s="17">
        <v>1.8069999999999999</v>
      </c>
    </row>
    <row r="282" spans="1:10" x14ac:dyDescent="0.35">
      <c r="A282" s="16">
        <v>43198</v>
      </c>
      <c r="B282" s="17">
        <v>93.08</v>
      </c>
      <c r="C282" s="18">
        <v>2656.3</v>
      </c>
      <c r="D282" s="19">
        <f t="shared" si="18"/>
        <v>3.1585947024271199E-2</v>
      </c>
      <c r="E282" s="19">
        <f t="shared" si="18"/>
        <v>1.9900402001175044E-2</v>
      </c>
      <c r="F282" s="36">
        <f t="shared" si="19"/>
        <v>3.6645833333333327E-4</v>
      </c>
      <c r="G282" s="24">
        <f t="shared" si="20"/>
        <v>3.1219488690937866E-2</v>
      </c>
      <c r="H282" s="21">
        <f t="shared" si="21"/>
        <v>1.9533943667841711E-2</v>
      </c>
      <c r="I282" s="17"/>
      <c r="J282" s="17">
        <v>1.7589999999999999</v>
      </c>
    </row>
    <row r="283" spans="1:10" x14ac:dyDescent="0.35">
      <c r="A283" s="16">
        <v>43191</v>
      </c>
      <c r="B283" s="17">
        <v>90.23</v>
      </c>
      <c r="C283" s="18">
        <v>2604.4699999999998</v>
      </c>
      <c r="D283" s="19">
        <f t="shared" si="18"/>
        <v>-1.1394762791716806E-2</v>
      </c>
      <c r="E283" s="19">
        <f t="shared" si="18"/>
        <v>-1.3783336551969616E-2</v>
      </c>
      <c r="F283" s="36">
        <f t="shared" si="19"/>
        <v>3.5833333333333333E-4</v>
      </c>
      <c r="G283" s="24">
        <f t="shared" si="20"/>
        <v>-1.175309612505014E-2</v>
      </c>
      <c r="H283" s="21">
        <f t="shared" si="21"/>
        <v>-1.414166988530295E-2</v>
      </c>
      <c r="I283" s="17"/>
      <c r="J283" s="17">
        <v>1.72</v>
      </c>
    </row>
    <row r="284" spans="1:10" x14ac:dyDescent="0.35">
      <c r="A284" s="16">
        <v>43184</v>
      </c>
      <c r="B284" s="17">
        <v>91.27</v>
      </c>
      <c r="C284" s="18">
        <v>2640.87</v>
      </c>
      <c r="D284" s="19">
        <f t="shared" si="18"/>
        <v>4.6914429915118072E-2</v>
      </c>
      <c r="E284" s="19">
        <f t="shared" si="18"/>
        <v>2.0326396884393194E-2</v>
      </c>
      <c r="F284" s="36">
        <f t="shared" si="19"/>
        <v>3.5729166666666673E-4</v>
      </c>
      <c r="G284" s="24">
        <f t="shared" si="20"/>
        <v>4.6557138248451403E-2</v>
      </c>
      <c r="H284" s="21">
        <f t="shared" si="21"/>
        <v>1.9969105217726529E-2</v>
      </c>
      <c r="I284" s="17"/>
      <c r="J284" s="17">
        <v>1.7150000000000001</v>
      </c>
    </row>
    <row r="285" spans="1:10" x14ac:dyDescent="0.35">
      <c r="A285" s="16">
        <v>43177</v>
      </c>
      <c r="B285" s="17">
        <v>87.18</v>
      </c>
      <c r="C285" s="18">
        <v>2588.2600000000002</v>
      </c>
      <c r="D285" s="19">
        <f t="shared" si="18"/>
        <v>-7.8435517970401603E-2</v>
      </c>
      <c r="E285" s="19">
        <f t="shared" si="18"/>
        <v>-5.9501964019026077E-2</v>
      </c>
      <c r="F285" s="36">
        <f t="shared" si="19"/>
        <v>3.6000000000000002E-4</v>
      </c>
      <c r="G285" s="24">
        <f t="shared" si="20"/>
        <v>-7.8795517970401602E-2</v>
      </c>
      <c r="H285" s="21">
        <f t="shared" si="21"/>
        <v>-5.9861964019026076E-2</v>
      </c>
      <c r="I285" s="17"/>
      <c r="J285" s="17">
        <v>1.728</v>
      </c>
    </row>
    <row r="286" spans="1:10" x14ac:dyDescent="0.35">
      <c r="A286" s="16">
        <v>43170</v>
      </c>
      <c r="B286" s="17">
        <v>94.6</v>
      </c>
      <c r="C286" s="18">
        <v>2752.01</v>
      </c>
      <c r="D286" s="19">
        <f t="shared" si="18"/>
        <v>-2.0095297286099156E-2</v>
      </c>
      <c r="E286" s="19">
        <f t="shared" si="18"/>
        <v>-1.2402344100453266E-2</v>
      </c>
      <c r="F286" s="36">
        <f t="shared" si="19"/>
        <v>3.7062500000000002E-4</v>
      </c>
      <c r="G286" s="24">
        <f t="shared" si="20"/>
        <v>-2.0465922286099156E-2</v>
      </c>
      <c r="H286" s="21">
        <f t="shared" si="21"/>
        <v>-1.2772969100453266E-2</v>
      </c>
      <c r="I286" s="17"/>
      <c r="J286" s="17">
        <v>1.7789999999999999</v>
      </c>
    </row>
    <row r="287" spans="1:10" x14ac:dyDescent="0.35">
      <c r="A287" s="16">
        <v>43163</v>
      </c>
      <c r="B287" s="17">
        <v>96.54</v>
      </c>
      <c r="C287" s="18">
        <v>2786.57</v>
      </c>
      <c r="D287" s="19">
        <f t="shared" si="18"/>
        <v>3.7506716818914709E-2</v>
      </c>
      <c r="E287" s="19">
        <f t="shared" si="18"/>
        <v>3.5418485833720537E-2</v>
      </c>
      <c r="F287" s="36">
        <f t="shared" si="19"/>
        <v>3.4895833333333334E-4</v>
      </c>
      <c r="G287" s="24">
        <f t="shared" si="20"/>
        <v>3.7157758485581373E-2</v>
      </c>
      <c r="H287" s="21">
        <f t="shared" si="21"/>
        <v>3.50695275003872E-2</v>
      </c>
      <c r="I287" s="17"/>
      <c r="J287" s="17">
        <v>1.675</v>
      </c>
    </row>
    <row r="288" spans="1:10" x14ac:dyDescent="0.35">
      <c r="A288" s="16">
        <v>43156</v>
      </c>
      <c r="B288" s="17">
        <v>93.05</v>
      </c>
      <c r="C288" s="18">
        <v>2691.25</v>
      </c>
      <c r="D288" s="19">
        <f t="shared" si="18"/>
        <v>-1.0737826918987947E-2</v>
      </c>
      <c r="E288" s="19">
        <f t="shared" si="18"/>
        <v>-2.0401849088195756E-2</v>
      </c>
      <c r="F288" s="36">
        <f t="shared" si="19"/>
        <v>3.4249999999999998E-4</v>
      </c>
      <c r="G288" s="24">
        <f t="shared" si="20"/>
        <v>-1.1080326918987948E-2</v>
      </c>
      <c r="H288" s="21">
        <f t="shared" si="21"/>
        <v>-2.0744349088195755E-2</v>
      </c>
      <c r="I288" s="17"/>
      <c r="J288" s="17">
        <v>1.6439999999999999</v>
      </c>
    </row>
    <row r="289" spans="1:10" x14ac:dyDescent="0.35">
      <c r="A289" s="16">
        <v>43149</v>
      </c>
      <c r="B289" s="17">
        <v>94.06</v>
      </c>
      <c r="C289" s="18">
        <v>2747.3</v>
      </c>
      <c r="D289" s="19">
        <f t="shared" si="18"/>
        <v>2.2391304347826102E-2</v>
      </c>
      <c r="E289" s="19">
        <f t="shared" si="18"/>
        <v>5.5193212845232598E-3</v>
      </c>
      <c r="F289" s="36">
        <f t="shared" si="19"/>
        <v>3.4249999999999998E-4</v>
      </c>
      <c r="G289" s="24">
        <f t="shared" si="20"/>
        <v>2.2048804347826103E-2</v>
      </c>
      <c r="H289" s="21">
        <f t="shared" si="21"/>
        <v>5.1768212845232598E-3</v>
      </c>
      <c r="I289" s="17"/>
      <c r="J289" s="17">
        <v>1.6439999999999999</v>
      </c>
    </row>
    <row r="290" spans="1:10" x14ac:dyDescent="0.35">
      <c r="A290" s="16">
        <v>43142</v>
      </c>
      <c r="B290" s="17">
        <v>92</v>
      </c>
      <c r="C290" s="18">
        <v>2732.22</v>
      </c>
      <c r="D290" s="19">
        <f t="shared" si="18"/>
        <v>4.3320480834656339E-2</v>
      </c>
      <c r="E290" s="19">
        <f t="shared" si="18"/>
        <v>4.3011204214464138E-2</v>
      </c>
      <c r="F290" s="36">
        <f t="shared" si="19"/>
        <v>3.3500000000000001E-4</v>
      </c>
      <c r="G290" s="24">
        <f t="shared" si="20"/>
        <v>4.2985480834656337E-2</v>
      </c>
      <c r="H290" s="21">
        <f t="shared" si="21"/>
        <v>4.2676204214464136E-2</v>
      </c>
      <c r="I290" s="17"/>
      <c r="J290" s="17">
        <v>1.6080000000000001</v>
      </c>
    </row>
    <row r="291" spans="1:10" x14ac:dyDescent="0.35">
      <c r="A291" s="16">
        <v>43135</v>
      </c>
      <c r="B291" s="17">
        <v>88.18</v>
      </c>
      <c r="C291" s="18">
        <v>2619.5500000000002</v>
      </c>
      <c r="D291" s="19">
        <f t="shared" si="18"/>
        <v>-3.9224231858792757E-2</v>
      </c>
      <c r="E291" s="19">
        <f t="shared" si="18"/>
        <v>-5.161958343741968E-2</v>
      </c>
      <c r="F291" s="36">
        <f t="shared" si="19"/>
        <v>3.2541666666666667E-4</v>
      </c>
      <c r="G291" s="24">
        <f t="shared" si="20"/>
        <v>-3.9549648525459426E-2</v>
      </c>
      <c r="H291" s="21">
        <f t="shared" si="21"/>
        <v>-5.1945000104086349E-2</v>
      </c>
      <c r="I291" s="17"/>
      <c r="J291" s="17">
        <v>1.5620000000000001</v>
      </c>
    </row>
    <row r="292" spans="1:10" x14ac:dyDescent="0.35">
      <c r="A292" s="16">
        <v>43128</v>
      </c>
      <c r="B292" s="17">
        <v>91.78</v>
      </c>
      <c r="C292" s="18">
        <v>2762.13</v>
      </c>
      <c r="D292" s="19">
        <f t="shared" si="18"/>
        <v>-2.4239846906230045E-2</v>
      </c>
      <c r="E292" s="19">
        <f t="shared" si="18"/>
        <v>-3.8546819034623869E-2</v>
      </c>
      <c r="F292" s="36">
        <f t="shared" si="19"/>
        <v>3.0958333333333331E-4</v>
      </c>
      <c r="G292" s="24">
        <f t="shared" si="20"/>
        <v>-2.4549430239563377E-2</v>
      </c>
      <c r="H292" s="21">
        <f t="shared" si="21"/>
        <v>-3.8856402367957205E-2</v>
      </c>
      <c r="I292" s="17"/>
      <c r="J292" s="17">
        <v>1.486</v>
      </c>
    </row>
    <row r="293" spans="1:10" x14ac:dyDescent="0.35">
      <c r="A293" s="16">
        <v>43121</v>
      </c>
      <c r="B293" s="17">
        <v>94.06</v>
      </c>
      <c r="C293" s="18">
        <v>2872.87</v>
      </c>
      <c r="D293" s="19">
        <f t="shared" si="18"/>
        <v>4.5111111111111102E-2</v>
      </c>
      <c r="E293" s="19">
        <f t="shared" si="18"/>
        <v>2.2264526918834182E-2</v>
      </c>
      <c r="F293" s="36">
        <f t="shared" si="19"/>
        <v>2.9625000000000002E-4</v>
      </c>
      <c r="G293" s="24">
        <f t="shared" si="20"/>
        <v>4.4814861111111104E-2</v>
      </c>
      <c r="H293" s="21">
        <f t="shared" si="21"/>
        <v>2.1968276918834181E-2</v>
      </c>
      <c r="I293" s="17"/>
      <c r="J293" s="17">
        <v>1.4219999999999999</v>
      </c>
    </row>
    <row r="294" spans="1:10" x14ac:dyDescent="0.35">
      <c r="A294" s="16">
        <v>43114</v>
      </c>
      <c r="B294" s="17">
        <v>90</v>
      </c>
      <c r="C294" s="18">
        <v>2810.3</v>
      </c>
      <c r="D294" s="19">
        <f t="shared" si="18"/>
        <v>4.4642857142858094E-3</v>
      </c>
      <c r="E294" s="19">
        <f t="shared" si="18"/>
        <v>8.6352934420581562E-3</v>
      </c>
      <c r="F294" s="36">
        <f t="shared" si="19"/>
        <v>2.9874999999999997E-4</v>
      </c>
      <c r="G294" s="24">
        <f t="shared" si="20"/>
        <v>4.165535714285809E-3</v>
      </c>
      <c r="H294" s="21">
        <f t="shared" si="21"/>
        <v>8.3365434420581558E-3</v>
      </c>
      <c r="I294" s="17"/>
      <c r="J294" s="17">
        <v>1.4339999999999999</v>
      </c>
    </row>
    <row r="295" spans="1:10" x14ac:dyDescent="0.35">
      <c r="A295" s="16">
        <v>43107</v>
      </c>
      <c r="B295" s="17">
        <v>89.6</v>
      </c>
      <c r="C295" s="18">
        <v>2786.24</v>
      </c>
      <c r="D295" s="19">
        <f t="shared" si="18"/>
        <v>1.5988207279736821E-2</v>
      </c>
      <c r="E295" s="19">
        <f t="shared" si="18"/>
        <v>1.5708218653737394E-2</v>
      </c>
      <c r="F295" s="36">
        <f t="shared" si="19"/>
        <v>3.0104166666666669E-4</v>
      </c>
      <c r="G295" s="24">
        <f t="shared" si="20"/>
        <v>1.5687165613070153E-2</v>
      </c>
      <c r="H295" s="21">
        <f t="shared" si="21"/>
        <v>1.5407176987070727E-2</v>
      </c>
      <c r="I295" s="17"/>
      <c r="J295" s="17">
        <v>1.4450000000000001</v>
      </c>
    </row>
    <row r="296" spans="1:10" x14ac:dyDescent="0.35">
      <c r="A296" s="16">
        <v>43100</v>
      </c>
      <c r="B296" s="17">
        <v>88.19</v>
      </c>
      <c r="C296" s="18">
        <v>2743.15</v>
      </c>
      <c r="D296" s="19">
        <f t="shared" si="18"/>
        <v>3.0979658639233021E-2</v>
      </c>
      <c r="E296" s="19">
        <f t="shared" si="18"/>
        <v>2.6009777043024318E-2</v>
      </c>
      <c r="F296" s="36">
        <f t="shared" si="19"/>
        <v>2.9249999999999995E-4</v>
      </c>
      <c r="G296" s="24">
        <f t="shared" si="20"/>
        <v>3.068715863923302E-2</v>
      </c>
      <c r="H296" s="21">
        <f t="shared" si="21"/>
        <v>2.5717277043024317E-2</v>
      </c>
      <c r="I296" s="17"/>
      <c r="J296" s="17">
        <v>1.4039999999999999</v>
      </c>
    </row>
    <row r="297" spans="1:10" x14ac:dyDescent="0.35">
      <c r="A297" s="16">
        <v>43093</v>
      </c>
      <c r="B297" s="17">
        <v>85.54</v>
      </c>
      <c r="C297" s="18">
        <v>2673.61</v>
      </c>
      <c r="D297" s="19">
        <f t="shared" si="18"/>
        <v>3.5083615951347902E-4</v>
      </c>
      <c r="E297" s="19">
        <f t="shared" si="18"/>
        <v>-3.6260779476324778E-3</v>
      </c>
      <c r="F297" s="36">
        <f t="shared" si="19"/>
        <v>2.8979166666666666E-4</v>
      </c>
      <c r="G297" s="24">
        <f t="shared" si="20"/>
        <v>6.1044492846812359E-5</v>
      </c>
      <c r="H297" s="21">
        <f t="shared" si="21"/>
        <v>-3.9158696142991443E-3</v>
      </c>
      <c r="I297" s="17"/>
      <c r="J297" s="17">
        <v>1.391</v>
      </c>
    </row>
    <row r="298" spans="1:10" x14ac:dyDescent="0.35">
      <c r="A298" s="16">
        <v>43086</v>
      </c>
      <c r="B298" s="17">
        <v>85.51</v>
      </c>
      <c r="C298" s="18">
        <v>2683.34</v>
      </c>
      <c r="D298" s="19">
        <f t="shared" si="18"/>
        <v>-1.5428900402993495E-2</v>
      </c>
      <c r="E298" s="19">
        <f t="shared" si="18"/>
        <v>2.8141011506797042E-3</v>
      </c>
      <c r="F298" s="36">
        <f t="shared" si="19"/>
        <v>2.78125E-4</v>
      </c>
      <c r="G298" s="24">
        <f t="shared" si="20"/>
        <v>-1.5707025402993496E-2</v>
      </c>
      <c r="H298" s="21">
        <f t="shared" si="21"/>
        <v>2.5359761506797041E-3</v>
      </c>
      <c r="I298" s="17"/>
      <c r="J298" s="17">
        <v>1.335</v>
      </c>
    </row>
    <row r="299" spans="1:10" x14ac:dyDescent="0.35">
      <c r="A299" s="16">
        <v>43079</v>
      </c>
      <c r="B299" s="17">
        <v>86.85</v>
      </c>
      <c r="C299" s="18">
        <v>2675.81</v>
      </c>
      <c r="D299" s="19">
        <f t="shared" si="18"/>
        <v>3.1962927756653992E-2</v>
      </c>
      <c r="E299" s="19">
        <f t="shared" si="18"/>
        <v>9.1683952479728603E-3</v>
      </c>
      <c r="F299" s="36">
        <f t="shared" si="19"/>
        <v>2.7437499999999999E-4</v>
      </c>
      <c r="G299" s="24">
        <f t="shared" si="20"/>
        <v>3.1688552756653991E-2</v>
      </c>
      <c r="H299" s="21">
        <f t="shared" si="21"/>
        <v>8.89402024797286E-3</v>
      </c>
      <c r="I299" s="17"/>
      <c r="J299" s="17">
        <v>1.3169999999999999</v>
      </c>
    </row>
    <row r="300" spans="1:10" x14ac:dyDescent="0.35">
      <c r="A300" s="16">
        <v>43072</v>
      </c>
      <c r="B300" s="17">
        <v>84.16</v>
      </c>
      <c r="C300" s="18">
        <v>2651.5</v>
      </c>
      <c r="D300" s="19">
        <f t="shared" si="18"/>
        <v>-1.1868027533824543E-3</v>
      </c>
      <c r="E300" s="19">
        <f t="shared" si="18"/>
        <v>3.512198075860562E-3</v>
      </c>
      <c r="F300" s="36">
        <f t="shared" si="19"/>
        <v>2.675E-4</v>
      </c>
      <c r="G300" s="24">
        <f t="shared" si="20"/>
        <v>-1.4543027533824543E-3</v>
      </c>
      <c r="H300" s="21">
        <f t="shared" si="21"/>
        <v>3.244698075860562E-3</v>
      </c>
      <c r="I300" s="17"/>
      <c r="J300" s="17">
        <v>1.284</v>
      </c>
    </row>
    <row r="301" spans="1:10" x14ac:dyDescent="0.35">
      <c r="A301" s="16">
        <v>43065</v>
      </c>
      <c r="B301" s="17">
        <v>84.26</v>
      </c>
      <c r="C301" s="18">
        <v>2642.22</v>
      </c>
      <c r="D301" s="19">
        <f t="shared" si="18"/>
        <v>1.2010569300984875E-2</v>
      </c>
      <c r="E301" s="19">
        <f t="shared" si="18"/>
        <v>1.529345762790002E-2</v>
      </c>
      <c r="F301" s="36">
        <f t="shared" si="19"/>
        <v>2.6374999999999999E-4</v>
      </c>
      <c r="G301" s="24">
        <f t="shared" si="20"/>
        <v>1.1746819300984875E-2</v>
      </c>
      <c r="H301" s="21">
        <f t="shared" si="21"/>
        <v>1.502970762790002E-2</v>
      </c>
      <c r="I301" s="17"/>
      <c r="J301" s="17">
        <v>1.266</v>
      </c>
    </row>
    <row r="302" spans="1:10" x14ac:dyDescent="0.35">
      <c r="A302" s="16">
        <v>43058</v>
      </c>
      <c r="B302" s="17">
        <v>83.26</v>
      </c>
      <c r="C302" s="18">
        <v>2602.42</v>
      </c>
      <c r="D302" s="19">
        <f t="shared" si="18"/>
        <v>1.0436893203883413E-2</v>
      </c>
      <c r="E302" s="19">
        <f t="shared" si="18"/>
        <v>9.1397328266475952E-3</v>
      </c>
      <c r="F302" s="36">
        <f t="shared" si="19"/>
        <v>2.6479166666666665E-4</v>
      </c>
      <c r="G302" s="24">
        <f t="shared" si="20"/>
        <v>1.0172101537216746E-2</v>
      </c>
      <c r="H302" s="21">
        <f t="shared" si="21"/>
        <v>8.8749411599809286E-3</v>
      </c>
      <c r="I302" s="17"/>
      <c r="J302" s="17">
        <v>1.2709999999999999</v>
      </c>
    </row>
    <row r="303" spans="1:10" x14ac:dyDescent="0.35">
      <c r="A303" s="16">
        <v>43051</v>
      </c>
      <c r="B303" s="17">
        <v>82.4</v>
      </c>
      <c r="C303" s="18">
        <v>2578.85</v>
      </c>
      <c r="D303" s="19">
        <f t="shared" si="18"/>
        <v>-1.7527125312984393E-2</v>
      </c>
      <c r="E303" s="19">
        <f t="shared" si="18"/>
        <v>-1.3360182782791163E-3</v>
      </c>
      <c r="F303" s="36">
        <f t="shared" si="19"/>
        <v>2.6479166666666665E-4</v>
      </c>
      <c r="G303" s="24">
        <f t="shared" si="20"/>
        <v>-1.779191697965106E-2</v>
      </c>
      <c r="H303" s="21">
        <f t="shared" si="21"/>
        <v>-1.600809944945783E-3</v>
      </c>
      <c r="I303" s="17"/>
      <c r="J303" s="17">
        <v>1.2709999999999999</v>
      </c>
    </row>
    <row r="304" spans="1:10" x14ac:dyDescent="0.35">
      <c r="A304" s="16">
        <v>43044</v>
      </c>
      <c r="B304" s="17">
        <v>83.87</v>
      </c>
      <c r="C304" s="18">
        <v>2582.3000000000002</v>
      </c>
      <c r="D304" s="19">
        <f t="shared" si="18"/>
        <v>-3.2089374851437258E-3</v>
      </c>
      <c r="E304" s="19">
        <f t="shared" si="18"/>
        <v>-2.1407815011746933E-3</v>
      </c>
      <c r="F304" s="36">
        <f t="shared" si="19"/>
        <v>2.5625000000000002E-4</v>
      </c>
      <c r="G304" s="24">
        <f t="shared" si="20"/>
        <v>-3.4651874851437258E-3</v>
      </c>
      <c r="H304" s="21">
        <f t="shared" si="21"/>
        <v>-2.3970315011746933E-3</v>
      </c>
      <c r="I304" s="17"/>
      <c r="J304" s="17">
        <v>1.23</v>
      </c>
    </row>
    <row r="305" spans="1:10" x14ac:dyDescent="0.35">
      <c r="A305" s="16">
        <v>43037</v>
      </c>
      <c r="B305" s="17">
        <v>84.14</v>
      </c>
      <c r="C305" s="18">
        <v>2587.84</v>
      </c>
      <c r="D305" s="19">
        <f t="shared" si="18"/>
        <v>3.9374776279679224E-3</v>
      </c>
      <c r="E305" s="19">
        <f t="shared" si="18"/>
        <v>2.6229431979760687E-3</v>
      </c>
      <c r="F305" s="36">
        <f t="shared" si="19"/>
        <v>2.4520833333333334E-4</v>
      </c>
      <c r="G305" s="24">
        <f t="shared" si="20"/>
        <v>3.6922692946345891E-3</v>
      </c>
      <c r="H305" s="21">
        <f t="shared" si="21"/>
        <v>2.3777348646427353E-3</v>
      </c>
      <c r="I305" s="17"/>
      <c r="J305" s="17">
        <v>1.177</v>
      </c>
    </row>
    <row r="306" spans="1:10" x14ac:dyDescent="0.35">
      <c r="A306" s="16">
        <v>43030</v>
      </c>
      <c r="B306" s="17">
        <v>83.81</v>
      </c>
      <c r="C306" s="18">
        <v>2581.0700000000002</v>
      </c>
      <c r="D306" s="19">
        <f t="shared" si="18"/>
        <v>6.3443725415556429E-2</v>
      </c>
      <c r="E306" s="19">
        <f t="shared" si="18"/>
        <v>2.2755425771101567E-3</v>
      </c>
      <c r="F306" s="36">
        <f t="shared" si="19"/>
        <v>2.2916666666666669E-4</v>
      </c>
      <c r="G306" s="24">
        <f t="shared" si="20"/>
        <v>6.321455874888976E-2</v>
      </c>
      <c r="H306" s="21">
        <f t="shared" si="21"/>
        <v>2.0463759104434901E-3</v>
      </c>
      <c r="I306" s="17"/>
      <c r="J306" s="17">
        <v>1.1000000000000001</v>
      </c>
    </row>
    <row r="307" spans="1:10" x14ac:dyDescent="0.35">
      <c r="A307" s="16">
        <v>43023</v>
      </c>
      <c r="B307" s="17">
        <v>78.81</v>
      </c>
      <c r="C307" s="18">
        <v>2575.21</v>
      </c>
      <c r="D307" s="19">
        <f t="shared" si="18"/>
        <v>1.7034456058846459E-2</v>
      </c>
      <c r="E307" s="19">
        <f t="shared" si="18"/>
        <v>8.632405989417169E-3</v>
      </c>
      <c r="F307" s="36">
        <f t="shared" si="19"/>
        <v>2.2979166666666666E-4</v>
      </c>
      <c r="G307" s="24">
        <f t="shared" si="20"/>
        <v>1.6804664392179793E-2</v>
      </c>
      <c r="H307" s="21">
        <f t="shared" si="21"/>
        <v>8.4026143227505026E-3</v>
      </c>
      <c r="I307" s="17"/>
      <c r="J307" s="17">
        <v>1.103</v>
      </c>
    </row>
    <row r="308" spans="1:10" x14ac:dyDescent="0.35">
      <c r="A308" s="16">
        <v>43016</v>
      </c>
      <c r="B308" s="17">
        <v>77.489999999999995</v>
      </c>
      <c r="C308" s="18">
        <v>2553.17</v>
      </c>
      <c r="D308" s="19">
        <f t="shared" si="18"/>
        <v>1.9605263157894681E-2</v>
      </c>
      <c r="E308" s="19">
        <f t="shared" si="18"/>
        <v>1.5062781201335973E-3</v>
      </c>
      <c r="F308" s="36">
        <f t="shared" si="19"/>
        <v>2.2437499999999999E-4</v>
      </c>
      <c r="G308" s="24">
        <f t="shared" si="20"/>
        <v>1.9380888157894682E-2</v>
      </c>
      <c r="H308" s="21">
        <f t="shared" si="21"/>
        <v>1.2819031201335973E-3</v>
      </c>
      <c r="I308" s="17"/>
      <c r="J308" s="17">
        <v>1.077</v>
      </c>
    </row>
    <row r="309" spans="1:10" x14ac:dyDescent="0.35">
      <c r="A309" s="16">
        <v>43009</v>
      </c>
      <c r="B309" s="17">
        <v>76</v>
      </c>
      <c r="C309" s="18">
        <v>2549.33</v>
      </c>
      <c r="D309" s="19">
        <f t="shared" si="18"/>
        <v>2.0271177339240332E-2</v>
      </c>
      <c r="E309" s="19">
        <f t="shared" si="18"/>
        <v>1.1895878318302966E-2</v>
      </c>
      <c r="F309" s="36">
        <f t="shared" si="19"/>
        <v>2.229166666666667E-4</v>
      </c>
      <c r="G309" s="24">
        <f t="shared" si="20"/>
        <v>2.0048260672573665E-2</v>
      </c>
      <c r="H309" s="21">
        <f t="shared" si="21"/>
        <v>1.16729616516363E-2</v>
      </c>
      <c r="I309" s="17"/>
      <c r="J309" s="17">
        <v>1.07</v>
      </c>
    </row>
    <row r="310" spans="1:10" x14ac:dyDescent="0.35">
      <c r="A310" s="16">
        <v>43002</v>
      </c>
      <c r="B310" s="17">
        <v>74.489999999999995</v>
      </c>
      <c r="C310" s="18">
        <v>2519.36</v>
      </c>
      <c r="D310" s="19">
        <f t="shared" si="18"/>
        <v>1.0751243112485653E-3</v>
      </c>
      <c r="E310" s="19">
        <f t="shared" si="18"/>
        <v>6.8499172734612923E-3</v>
      </c>
      <c r="F310" s="36">
        <f t="shared" si="19"/>
        <v>2.2020833333333332E-4</v>
      </c>
      <c r="G310" s="24">
        <f t="shared" si="20"/>
        <v>8.5491597791523201E-4</v>
      </c>
      <c r="H310" s="21">
        <f t="shared" si="21"/>
        <v>6.6297089401279588E-3</v>
      </c>
      <c r="I310" s="17"/>
      <c r="J310" s="17">
        <v>1.0569999999999999</v>
      </c>
    </row>
    <row r="311" spans="1:10" x14ac:dyDescent="0.35">
      <c r="A311" s="16">
        <v>42995</v>
      </c>
      <c r="B311" s="17">
        <v>74.41</v>
      </c>
      <c r="C311" s="18">
        <v>2502.2199999999998</v>
      </c>
      <c r="D311" s="19">
        <f t="shared" si="18"/>
        <v>-1.1950604169433054E-2</v>
      </c>
      <c r="E311" s="19">
        <f t="shared" si="18"/>
        <v>7.9592677473661055E-4</v>
      </c>
      <c r="F311" s="36">
        <f t="shared" si="19"/>
        <v>2.1437499999999997E-4</v>
      </c>
      <c r="G311" s="24">
        <f t="shared" si="20"/>
        <v>-1.2164979169433054E-2</v>
      </c>
      <c r="H311" s="21">
        <f t="shared" si="21"/>
        <v>5.8155177473661062E-4</v>
      </c>
      <c r="I311" s="17"/>
      <c r="J311" s="17">
        <v>1.0289999999999999</v>
      </c>
    </row>
    <row r="312" spans="1:10" x14ac:dyDescent="0.35">
      <c r="A312" s="16">
        <v>42988</v>
      </c>
      <c r="B312" s="17">
        <v>75.31</v>
      </c>
      <c r="C312" s="18">
        <v>2500.23</v>
      </c>
      <c r="D312" s="19">
        <f t="shared" si="18"/>
        <v>1.7977831846444969E-2</v>
      </c>
      <c r="E312" s="19">
        <f t="shared" si="18"/>
        <v>1.5763194565760585E-2</v>
      </c>
      <c r="F312" s="36">
        <f t="shared" si="19"/>
        <v>2.1604166666666666E-4</v>
      </c>
      <c r="G312" s="24">
        <f t="shared" si="20"/>
        <v>1.7761790179778303E-2</v>
      </c>
      <c r="H312" s="21">
        <f t="shared" si="21"/>
        <v>1.5547152899093919E-2</v>
      </c>
      <c r="I312" s="17"/>
      <c r="J312" s="17">
        <v>1.0369999999999999</v>
      </c>
    </row>
    <row r="313" spans="1:10" x14ac:dyDescent="0.35">
      <c r="A313" s="16">
        <v>42981</v>
      </c>
      <c r="B313" s="17">
        <v>73.98</v>
      </c>
      <c r="C313" s="18">
        <v>2461.4299999999998</v>
      </c>
      <c r="D313" s="19">
        <f t="shared" si="18"/>
        <v>5.4097917230189196E-4</v>
      </c>
      <c r="E313" s="19">
        <f t="shared" si="18"/>
        <v>-6.1052674082898717E-3</v>
      </c>
      <c r="F313" s="36">
        <f t="shared" si="19"/>
        <v>2.18125E-4</v>
      </c>
      <c r="G313" s="24">
        <f t="shared" si="20"/>
        <v>3.2285417230189196E-4</v>
      </c>
      <c r="H313" s="21">
        <f t="shared" si="21"/>
        <v>-6.3233924082898713E-3</v>
      </c>
      <c r="I313" s="17"/>
      <c r="J313" s="17">
        <v>1.0469999999999999</v>
      </c>
    </row>
    <row r="314" spans="1:10" x14ac:dyDescent="0.35">
      <c r="A314" s="16">
        <v>42974</v>
      </c>
      <c r="B314" s="17">
        <v>73.94</v>
      </c>
      <c r="C314" s="18">
        <v>2476.5500000000002</v>
      </c>
      <c r="D314" s="19">
        <f t="shared" si="18"/>
        <v>1.5380390002746491E-2</v>
      </c>
      <c r="E314" s="19">
        <f t="shared" si="18"/>
        <v>1.3712367737050091E-2</v>
      </c>
      <c r="F314" s="36">
        <f t="shared" si="19"/>
        <v>2.1062499999999998E-4</v>
      </c>
      <c r="G314" s="24">
        <f t="shared" si="20"/>
        <v>1.5169765002746491E-2</v>
      </c>
      <c r="H314" s="21">
        <f t="shared" si="21"/>
        <v>1.350174273705009E-2</v>
      </c>
      <c r="I314" s="17"/>
      <c r="J314" s="17">
        <v>1.0109999999999999</v>
      </c>
    </row>
    <row r="315" spans="1:10" x14ac:dyDescent="0.35">
      <c r="A315" s="16">
        <v>42967</v>
      </c>
      <c r="B315" s="17">
        <v>72.819999999999993</v>
      </c>
      <c r="C315" s="18">
        <v>2443.0500000000002</v>
      </c>
      <c r="D315" s="19">
        <f t="shared" si="18"/>
        <v>4.5523520485584168E-3</v>
      </c>
      <c r="E315" s="19">
        <f t="shared" si="18"/>
        <v>7.2148584857043563E-3</v>
      </c>
      <c r="F315" s="36">
        <f t="shared" si="19"/>
        <v>2.127083333333333E-4</v>
      </c>
      <c r="G315" s="24">
        <f t="shared" si="20"/>
        <v>4.3396437152250838E-3</v>
      </c>
      <c r="H315" s="21">
        <f t="shared" si="21"/>
        <v>7.0021501523710233E-3</v>
      </c>
      <c r="I315" s="17"/>
      <c r="J315" s="17">
        <v>1.0209999999999999</v>
      </c>
    </row>
    <row r="316" spans="1:10" x14ac:dyDescent="0.35">
      <c r="A316" s="16">
        <v>42960</v>
      </c>
      <c r="B316" s="17">
        <v>72.489999999999995</v>
      </c>
      <c r="C316" s="18">
        <v>2425.5500000000002</v>
      </c>
      <c r="D316" s="19">
        <f t="shared" si="18"/>
        <v>-1.3793103448278554E-4</v>
      </c>
      <c r="E316" s="19">
        <f t="shared" si="18"/>
        <v>-6.4596202054626461E-3</v>
      </c>
      <c r="F316" s="36">
        <f t="shared" si="19"/>
        <v>2.1124999999999998E-4</v>
      </c>
      <c r="G316" s="24">
        <f t="shared" si="20"/>
        <v>-3.491810344827855E-4</v>
      </c>
      <c r="H316" s="21">
        <f t="shared" si="21"/>
        <v>-6.6708702054626458E-3</v>
      </c>
      <c r="I316" s="17"/>
      <c r="J316" s="17">
        <v>1.014</v>
      </c>
    </row>
    <row r="317" spans="1:10" x14ac:dyDescent="0.35">
      <c r="A317" s="16">
        <v>42953</v>
      </c>
      <c r="B317" s="17">
        <v>72.5</v>
      </c>
      <c r="C317" s="18">
        <v>2441.3200000000002</v>
      </c>
      <c r="D317" s="19">
        <f t="shared" si="18"/>
        <v>-2.476609796367768E-3</v>
      </c>
      <c r="E317" s="19">
        <f t="shared" si="18"/>
        <v>-1.4336874149618595E-2</v>
      </c>
      <c r="F317" s="36">
        <f t="shared" si="19"/>
        <v>2.1645833333333334E-4</v>
      </c>
      <c r="G317" s="24">
        <f t="shared" si="20"/>
        <v>-2.6930681297011013E-3</v>
      </c>
      <c r="H317" s="21">
        <f t="shared" si="21"/>
        <v>-1.4553332482951929E-2</v>
      </c>
      <c r="I317" s="17"/>
      <c r="J317" s="17">
        <v>1.0389999999999999</v>
      </c>
    </row>
    <row r="318" spans="1:10" x14ac:dyDescent="0.35">
      <c r="A318" s="16">
        <v>42946</v>
      </c>
      <c r="B318" s="17">
        <v>72.680000000000007</v>
      </c>
      <c r="C318" s="18">
        <v>2476.83</v>
      </c>
      <c r="D318" s="19">
        <f t="shared" si="18"/>
        <v>-4.9288061336254518E-3</v>
      </c>
      <c r="E318" s="19">
        <f t="shared" si="18"/>
        <v>1.9133530196997484E-3</v>
      </c>
      <c r="F318" s="36">
        <f t="shared" si="19"/>
        <v>2.2437499999999999E-4</v>
      </c>
      <c r="G318" s="24">
        <f t="shared" si="20"/>
        <v>-5.1531811336254516E-3</v>
      </c>
      <c r="H318" s="21">
        <f t="shared" si="21"/>
        <v>1.6889780196997484E-3</v>
      </c>
      <c r="I318" s="17"/>
      <c r="J318" s="17">
        <v>1.077</v>
      </c>
    </row>
    <row r="319" spans="1:10" x14ac:dyDescent="0.35">
      <c r="A319" s="16">
        <v>42939</v>
      </c>
      <c r="B319" s="17">
        <v>73.040000000000006</v>
      </c>
      <c r="C319" s="18">
        <v>2472.1</v>
      </c>
      <c r="D319" s="19">
        <f t="shared" si="18"/>
        <v>-1.016397885892395E-2</v>
      </c>
      <c r="E319" s="19">
        <f t="shared" si="18"/>
        <v>-1.7795465391867715E-4</v>
      </c>
      <c r="F319" s="36">
        <f t="shared" si="19"/>
        <v>2.2500000000000002E-4</v>
      </c>
      <c r="G319" s="24">
        <f t="shared" si="20"/>
        <v>-1.0388978858923949E-2</v>
      </c>
      <c r="H319" s="21">
        <f t="shared" si="21"/>
        <v>-4.029546539186772E-4</v>
      </c>
      <c r="I319" s="17"/>
      <c r="J319" s="17">
        <v>1.08</v>
      </c>
    </row>
    <row r="320" spans="1:10" x14ac:dyDescent="0.35">
      <c r="A320" s="16">
        <v>42932</v>
      </c>
      <c r="B320" s="17">
        <v>73.790000000000006</v>
      </c>
      <c r="C320" s="18">
        <v>2472.54</v>
      </c>
      <c r="D320" s="19">
        <f t="shared" si="18"/>
        <v>1.3877438856828794E-2</v>
      </c>
      <c r="E320" s="19">
        <f t="shared" si="18"/>
        <v>5.3959101684646349E-3</v>
      </c>
      <c r="F320" s="36">
        <f t="shared" si="19"/>
        <v>2.4354166666666667E-4</v>
      </c>
      <c r="G320" s="24">
        <f t="shared" si="20"/>
        <v>1.3633897190162128E-2</v>
      </c>
      <c r="H320" s="21">
        <f t="shared" si="21"/>
        <v>5.1523685017979678E-3</v>
      </c>
      <c r="I320" s="17"/>
      <c r="J320" s="17">
        <v>1.169</v>
      </c>
    </row>
    <row r="321" spans="1:10" x14ac:dyDescent="0.35">
      <c r="A321" s="16">
        <v>42925</v>
      </c>
      <c r="B321" s="17">
        <v>72.78</v>
      </c>
      <c r="C321" s="18">
        <v>2459.27</v>
      </c>
      <c r="D321" s="19">
        <f t="shared" si="18"/>
        <v>4.7797293406277142E-2</v>
      </c>
      <c r="E321" s="19">
        <f t="shared" si="18"/>
        <v>1.4056688575693421E-2</v>
      </c>
      <c r="F321" s="36">
        <f t="shared" si="19"/>
        <v>2.1541666666666668E-4</v>
      </c>
      <c r="G321" s="24">
        <f t="shared" si="20"/>
        <v>4.7581876739610472E-2</v>
      </c>
      <c r="H321" s="21">
        <f t="shared" si="21"/>
        <v>1.3841271909026755E-2</v>
      </c>
      <c r="I321" s="17"/>
      <c r="J321" s="17">
        <v>1.034</v>
      </c>
    </row>
    <row r="322" spans="1:10" x14ac:dyDescent="0.35">
      <c r="A322" s="16">
        <v>42918</v>
      </c>
      <c r="B322" s="17">
        <v>69.459999999999994</v>
      </c>
      <c r="C322" s="18">
        <v>2425.1799999999998</v>
      </c>
      <c r="D322" s="19">
        <f t="shared" si="18"/>
        <v>7.6889598143041749E-3</v>
      </c>
      <c r="E322" s="19">
        <f t="shared" si="18"/>
        <v>7.3037579278789622E-4</v>
      </c>
      <c r="F322" s="36">
        <f t="shared" si="19"/>
        <v>2.1541666666666668E-4</v>
      </c>
      <c r="G322" s="24">
        <f t="shared" si="20"/>
        <v>7.4735431476375081E-3</v>
      </c>
      <c r="H322" s="21">
        <f t="shared" si="21"/>
        <v>5.1495912612122951E-4</v>
      </c>
      <c r="I322" s="17"/>
      <c r="J322" s="17">
        <v>1.034</v>
      </c>
    </row>
    <row r="323" spans="1:10" x14ac:dyDescent="0.35">
      <c r="A323" s="16">
        <v>42911</v>
      </c>
      <c r="B323" s="17">
        <v>68.930000000000007</v>
      </c>
      <c r="C323" s="18">
        <v>2423.41</v>
      </c>
      <c r="D323" s="19">
        <f t="shared" ref="D323:E386" si="22">B323/B324-1</f>
        <v>-3.2017975003510557E-2</v>
      </c>
      <c r="E323" s="19">
        <f t="shared" si="22"/>
        <v>-6.1067136939672029E-3</v>
      </c>
      <c r="F323" s="36">
        <f t="shared" ref="F323:F386" si="23">J323/100/12/4</f>
        <v>2.127083333333333E-4</v>
      </c>
      <c r="G323" s="24">
        <f t="shared" ref="G323:G386" si="24">D323-F323</f>
        <v>-3.2230683336843889E-2</v>
      </c>
      <c r="H323" s="21">
        <f t="shared" ref="H323:H386" si="25">E323-F323</f>
        <v>-6.3194220273005359E-3</v>
      </c>
      <c r="I323" s="17"/>
      <c r="J323" s="17">
        <v>1.0209999999999999</v>
      </c>
    </row>
    <row r="324" spans="1:10" x14ac:dyDescent="0.35">
      <c r="A324" s="16">
        <v>42904</v>
      </c>
      <c r="B324" s="17">
        <v>71.209999999999994</v>
      </c>
      <c r="C324" s="18">
        <v>2438.3000000000002</v>
      </c>
      <c r="D324" s="19">
        <f t="shared" si="22"/>
        <v>1.7285714285714127E-2</v>
      </c>
      <c r="E324" s="19">
        <f t="shared" si="22"/>
        <v>2.1165978258637086E-3</v>
      </c>
      <c r="F324" s="36">
        <f t="shared" si="23"/>
        <v>1.9958333333333332E-4</v>
      </c>
      <c r="G324" s="24">
        <f t="shared" si="24"/>
        <v>1.7086130952380794E-2</v>
      </c>
      <c r="H324" s="21">
        <f t="shared" si="25"/>
        <v>1.9170144925303753E-3</v>
      </c>
      <c r="I324" s="17"/>
      <c r="J324" s="17">
        <v>0.95799999999999996</v>
      </c>
    </row>
    <row r="325" spans="1:10" x14ac:dyDescent="0.35">
      <c r="A325" s="16">
        <v>42897</v>
      </c>
      <c r="B325" s="17">
        <v>70</v>
      </c>
      <c r="C325" s="18">
        <v>2433.15</v>
      </c>
      <c r="D325" s="19">
        <f t="shared" si="22"/>
        <v>-4.55062571103515E-3</v>
      </c>
      <c r="E325" s="19">
        <f t="shared" si="22"/>
        <v>5.6748787919924659E-4</v>
      </c>
      <c r="F325" s="36">
        <f t="shared" si="23"/>
        <v>2.1062499999999998E-4</v>
      </c>
      <c r="G325" s="24">
        <f t="shared" si="24"/>
        <v>-4.7612507110351499E-3</v>
      </c>
      <c r="H325" s="21">
        <f t="shared" si="25"/>
        <v>3.5686287919924661E-4</v>
      </c>
      <c r="I325" s="17"/>
      <c r="J325" s="17">
        <v>1.0109999999999999</v>
      </c>
    </row>
    <row r="326" spans="1:10" x14ac:dyDescent="0.35">
      <c r="A326" s="16">
        <v>42890</v>
      </c>
      <c r="B326" s="17">
        <v>70.319999999999993</v>
      </c>
      <c r="C326" s="18">
        <v>2431.77</v>
      </c>
      <c r="D326" s="19">
        <f t="shared" si="22"/>
        <v>-2.0066889632107232E-2</v>
      </c>
      <c r="E326" s="19">
        <f t="shared" si="22"/>
        <v>-2.9929440319467204E-3</v>
      </c>
      <c r="F326" s="36">
        <f t="shared" si="23"/>
        <v>2.0958333333333332E-4</v>
      </c>
      <c r="G326" s="24">
        <f t="shared" si="24"/>
        <v>-2.0276472965440565E-2</v>
      </c>
      <c r="H326" s="21">
        <f t="shared" si="25"/>
        <v>-3.2025273652800538E-3</v>
      </c>
      <c r="I326" s="17"/>
      <c r="J326" s="17">
        <v>1.006</v>
      </c>
    </row>
    <row r="327" spans="1:10" x14ac:dyDescent="0.35">
      <c r="A327" s="16">
        <v>42883</v>
      </c>
      <c r="B327" s="17">
        <v>71.760000000000005</v>
      </c>
      <c r="C327" s="18">
        <v>2439.0700000000002</v>
      </c>
      <c r="D327" s="19">
        <f t="shared" si="22"/>
        <v>2.5728987993139052E-2</v>
      </c>
      <c r="E327" s="19">
        <f t="shared" si="22"/>
        <v>9.6240613953026966E-3</v>
      </c>
      <c r="F327" s="36">
        <f t="shared" si="23"/>
        <v>2.0375000000000002E-4</v>
      </c>
      <c r="G327" s="24">
        <f t="shared" si="24"/>
        <v>2.5525237993139053E-2</v>
      </c>
      <c r="H327" s="21">
        <f t="shared" si="25"/>
        <v>9.4203113953026957E-3</v>
      </c>
      <c r="I327" s="17"/>
      <c r="J327" s="17">
        <v>0.97799999999999998</v>
      </c>
    </row>
    <row r="328" spans="1:10" x14ac:dyDescent="0.35">
      <c r="A328" s="16">
        <v>42876</v>
      </c>
      <c r="B328" s="17">
        <v>69.959999999999994</v>
      </c>
      <c r="C328" s="18">
        <v>2415.8200000000002</v>
      </c>
      <c r="D328" s="19">
        <f t="shared" si="22"/>
        <v>3.3535234155709803E-2</v>
      </c>
      <c r="E328" s="19">
        <f t="shared" si="22"/>
        <v>1.431312533326623E-2</v>
      </c>
      <c r="F328" s="36">
        <f t="shared" si="23"/>
        <v>1.9479166666666668E-4</v>
      </c>
      <c r="G328" s="24">
        <f t="shared" si="24"/>
        <v>3.3340442489043137E-2</v>
      </c>
      <c r="H328" s="21">
        <f t="shared" si="25"/>
        <v>1.4118333666599564E-2</v>
      </c>
      <c r="I328" s="17"/>
      <c r="J328" s="17">
        <v>0.93500000000000005</v>
      </c>
    </row>
    <row r="329" spans="1:10" x14ac:dyDescent="0.35">
      <c r="A329" s="16">
        <v>42869</v>
      </c>
      <c r="B329" s="17">
        <v>67.69</v>
      </c>
      <c r="C329" s="18">
        <v>2381.73</v>
      </c>
      <c r="D329" s="19">
        <f t="shared" si="22"/>
        <v>-1.0090669786487205E-2</v>
      </c>
      <c r="E329" s="19">
        <f t="shared" si="22"/>
        <v>-3.8353757999080029E-3</v>
      </c>
      <c r="F329" s="36">
        <f t="shared" si="23"/>
        <v>1.9041666666666667E-4</v>
      </c>
      <c r="G329" s="24">
        <f t="shared" si="24"/>
        <v>-1.0281086453153872E-2</v>
      </c>
      <c r="H329" s="21">
        <f t="shared" si="25"/>
        <v>-4.0257924665746698E-3</v>
      </c>
      <c r="I329" s="17"/>
      <c r="J329" s="17">
        <v>0.91400000000000003</v>
      </c>
    </row>
    <row r="330" spans="1:10" x14ac:dyDescent="0.35">
      <c r="A330" s="16">
        <v>42862</v>
      </c>
      <c r="B330" s="17">
        <v>68.38</v>
      </c>
      <c r="C330" s="18">
        <v>2390.9</v>
      </c>
      <c r="D330" s="19">
        <f t="shared" si="22"/>
        <v>-8.9855072463769226E-3</v>
      </c>
      <c r="E330" s="19">
        <f t="shared" si="22"/>
        <v>-3.4968678233977535E-3</v>
      </c>
      <c r="F330" s="36">
        <f t="shared" si="23"/>
        <v>1.8312499999999999E-4</v>
      </c>
      <c r="G330" s="24">
        <f t="shared" si="24"/>
        <v>-9.1686322463769218E-3</v>
      </c>
      <c r="H330" s="21">
        <f t="shared" si="25"/>
        <v>-3.6799928233977536E-3</v>
      </c>
      <c r="I330" s="17"/>
      <c r="J330" s="17">
        <v>0.879</v>
      </c>
    </row>
    <row r="331" spans="1:10" x14ac:dyDescent="0.35">
      <c r="A331" s="16">
        <v>42855</v>
      </c>
      <c r="B331" s="17">
        <v>69</v>
      </c>
      <c r="C331" s="18">
        <v>2399.29</v>
      </c>
      <c r="D331" s="19">
        <f t="shared" si="22"/>
        <v>7.8878177037686736E-3</v>
      </c>
      <c r="E331" s="19">
        <f t="shared" si="22"/>
        <v>6.3291670161900182E-3</v>
      </c>
      <c r="F331" s="36">
        <f t="shared" si="23"/>
        <v>1.8583333333333334E-4</v>
      </c>
      <c r="G331" s="24">
        <f t="shared" si="24"/>
        <v>7.7019843704353406E-3</v>
      </c>
      <c r="H331" s="21">
        <f t="shared" si="25"/>
        <v>6.1433336828566852E-3</v>
      </c>
      <c r="I331" s="17"/>
      <c r="J331" s="17">
        <v>0.89200000000000002</v>
      </c>
    </row>
    <row r="332" spans="1:10" x14ac:dyDescent="0.35">
      <c r="A332" s="16">
        <v>42848</v>
      </c>
      <c r="B332" s="17">
        <v>68.459999999999994</v>
      </c>
      <c r="C332" s="18">
        <v>2384.1999999999998</v>
      </c>
      <c r="D332" s="19">
        <f t="shared" si="22"/>
        <v>3.1024096385541933E-2</v>
      </c>
      <c r="E332" s="19">
        <f t="shared" si="22"/>
        <v>1.5119066373169732E-2</v>
      </c>
      <c r="F332" s="36">
        <f t="shared" si="23"/>
        <v>1.6729166666666669E-4</v>
      </c>
      <c r="G332" s="24">
        <f t="shared" si="24"/>
        <v>3.0856804718875266E-2</v>
      </c>
      <c r="H332" s="21">
        <f t="shared" si="25"/>
        <v>1.4951774706503065E-2</v>
      </c>
      <c r="I332" s="17"/>
      <c r="J332" s="17">
        <v>0.80300000000000005</v>
      </c>
    </row>
    <row r="333" spans="1:10" x14ac:dyDescent="0.35">
      <c r="A333" s="16">
        <v>42841</v>
      </c>
      <c r="B333" s="17">
        <v>66.400000000000006</v>
      </c>
      <c r="C333" s="18">
        <v>2348.69</v>
      </c>
      <c r="D333" s="19">
        <f t="shared" si="22"/>
        <v>2.2324865280985318E-2</v>
      </c>
      <c r="E333" s="19">
        <f t="shared" si="22"/>
        <v>8.4759226260762155E-3</v>
      </c>
      <c r="F333" s="36">
        <f t="shared" si="23"/>
        <v>1.6354166666666668E-4</v>
      </c>
      <c r="G333" s="24">
        <f t="shared" si="24"/>
        <v>2.2161323614318652E-2</v>
      </c>
      <c r="H333" s="21">
        <f t="shared" si="25"/>
        <v>8.3123809594095495E-3</v>
      </c>
      <c r="I333" s="17"/>
      <c r="J333" s="17">
        <v>0.78500000000000003</v>
      </c>
    </row>
    <row r="334" spans="1:10" x14ac:dyDescent="0.35">
      <c r="A334" s="16">
        <v>42834</v>
      </c>
      <c r="B334" s="17">
        <v>64.95</v>
      </c>
      <c r="C334" s="18">
        <v>2328.9499999999998</v>
      </c>
      <c r="D334" s="19">
        <f t="shared" si="22"/>
        <v>-1.111449451887947E-2</v>
      </c>
      <c r="E334" s="19">
        <f t="shared" si="22"/>
        <v>-1.1288282092428936E-2</v>
      </c>
      <c r="F334" s="36">
        <f t="shared" si="23"/>
        <v>1.6875000000000004E-4</v>
      </c>
      <c r="G334" s="24">
        <f t="shared" si="24"/>
        <v>-1.128324451887947E-2</v>
      </c>
      <c r="H334" s="21">
        <f t="shared" si="25"/>
        <v>-1.1457032092428937E-2</v>
      </c>
      <c r="I334" s="17"/>
      <c r="J334" s="17">
        <v>0.81</v>
      </c>
    </row>
    <row r="335" spans="1:10" x14ac:dyDescent="0.35">
      <c r="A335" s="16">
        <v>42827</v>
      </c>
      <c r="B335" s="17">
        <v>65.680000000000007</v>
      </c>
      <c r="C335" s="18">
        <v>2355.54</v>
      </c>
      <c r="D335" s="19">
        <f t="shared" si="22"/>
        <v>-2.7330701488004205E-3</v>
      </c>
      <c r="E335" s="19">
        <f t="shared" si="22"/>
        <v>-3.0388704543914402E-3</v>
      </c>
      <c r="F335" s="36">
        <f t="shared" si="23"/>
        <v>1.708333333333333E-4</v>
      </c>
      <c r="G335" s="24">
        <f t="shared" si="24"/>
        <v>-2.9039034821337537E-3</v>
      </c>
      <c r="H335" s="21">
        <f t="shared" si="25"/>
        <v>-3.2097037877247734E-3</v>
      </c>
      <c r="I335" s="17"/>
      <c r="J335" s="17">
        <v>0.82</v>
      </c>
    </row>
    <row r="336" spans="1:10" x14ac:dyDescent="0.35">
      <c r="A336" s="16">
        <v>42820</v>
      </c>
      <c r="B336" s="17">
        <v>65.86</v>
      </c>
      <c r="C336" s="18">
        <v>2362.7199999999998</v>
      </c>
      <c r="D336" s="19">
        <f t="shared" si="22"/>
        <v>1.3542628501077125E-2</v>
      </c>
      <c r="E336" s="19">
        <f t="shared" si="22"/>
        <v>7.994948762361398E-3</v>
      </c>
      <c r="F336" s="36">
        <f t="shared" si="23"/>
        <v>1.5875000000000001E-4</v>
      </c>
      <c r="G336" s="24">
        <f t="shared" si="24"/>
        <v>1.3383878501077126E-2</v>
      </c>
      <c r="H336" s="21">
        <f t="shared" si="25"/>
        <v>7.8361987623613988E-3</v>
      </c>
      <c r="I336" s="17"/>
      <c r="J336" s="17">
        <v>0.76200000000000001</v>
      </c>
    </row>
    <row r="337" spans="1:10" x14ac:dyDescent="0.35">
      <c r="A337" s="16">
        <v>42813</v>
      </c>
      <c r="B337" s="17">
        <v>64.98</v>
      </c>
      <c r="C337" s="18">
        <v>2343.98</v>
      </c>
      <c r="D337" s="19">
        <f t="shared" si="22"/>
        <v>1.6956990904886116E-3</v>
      </c>
      <c r="E337" s="19">
        <f t="shared" si="22"/>
        <v>-1.4409755072006702E-2</v>
      </c>
      <c r="F337" s="36">
        <f t="shared" si="23"/>
        <v>1.6020833333333333E-4</v>
      </c>
      <c r="G337" s="24">
        <f t="shared" si="24"/>
        <v>1.5354907571552782E-3</v>
      </c>
      <c r="H337" s="21">
        <f t="shared" si="25"/>
        <v>-1.4569963405340036E-2</v>
      </c>
      <c r="I337" s="17"/>
      <c r="J337" s="17">
        <v>0.76900000000000002</v>
      </c>
    </row>
    <row r="338" spans="1:10" x14ac:dyDescent="0.35">
      <c r="A338" s="16">
        <v>42806</v>
      </c>
      <c r="B338" s="17">
        <v>64.87</v>
      </c>
      <c r="C338" s="18">
        <v>2378.25</v>
      </c>
      <c r="D338" s="19">
        <f t="shared" si="22"/>
        <v>-9.2407207762212895E-4</v>
      </c>
      <c r="E338" s="19">
        <f t="shared" si="22"/>
        <v>2.381353789092211E-3</v>
      </c>
      <c r="F338" s="36">
        <f t="shared" si="23"/>
        <v>1.5187499999999999E-4</v>
      </c>
      <c r="G338" s="24">
        <f t="shared" si="24"/>
        <v>-1.0759470776221291E-3</v>
      </c>
      <c r="H338" s="21">
        <f t="shared" si="25"/>
        <v>2.2294787890922109E-3</v>
      </c>
      <c r="I338" s="17"/>
      <c r="J338" s="17">
        <v>0.72899999999999998</v>
      </c>
    </row>
    <row r="339" spans="1:10" x14ac:dyDescent="0.35">
      <c r="A339" s="16">
        <v>42799</v>
      </c>
      <c r="B339" s="17">
        <v>64.930000000000007</v>
      </c>
      <c r="C339" s="18">
        <v>2372.6</v>
      </c>
      <c r="D339" s="19">
        <f t="shared" si="22"/>
        <v>1.0583657587548645E-2</v>
      </c>
      <c r="E339" s="19">
        <f t="shared" si="22"/>
        <v>-4.4143811474034456E-3</v>
      </c>
      <c r="F339" s="36">
        <f t="shared" si="23"/>
        <v>1.55625E-4</v>
      </c>
      <c r="G339" s="24">
        <f t="shared" si="24"/>
        <v>1.0428032587548645E-2</v>
      </c>
      <c r="H339" s="21">
        <f t="shared" si="25"/>
        <v>-4.5700061474034459E-3</v>
      </c>
      <c r="I339" s="17"/>
      <c r="J339" s="17">
        <v>0.747</v>
      </c>
    </row>
    <row r="340" spans="1:10" x14ac:dyDescent="0.35">
      <c r="A340" s="16">
        <v>42792</v>
      </c>
      <c r="B340" s="17">
        <v>64.25</v>
      </c>
      <c r="C340" s="18">
        <v>2383.12</v>
      </c>
      <c r="D340" s="19">
        <f t="shared" si="22"/>
        <v>-5.7257814917982541E-3</v>
      </c>
      <c r="E340" s="19">
        <f t="shared" si="22"/>
        <v>6.6657091925959033E-3</v>
      </c>
      <c r="F340" s="36">
        <f t="shared" si="23"/>
        <v>1.4708333333333332E-4</v>
      </c>
      <c r="G340" s="24">
        <f t="shared" si="24"/>
        <v>-5.8728648251315874E-3</v>
      </c>
      <c r="H340" s="21">
        <f t="shared" si="25"/>
        <v>6.5186258592625701E-3</v>
      </c>
      <c r="I340" s="17"/>
      <c r="J340" s="17">
        <v>0.70599999999999996</v>
      </c>
    </row>
    <row r="341" spans="1:10" x14ac:dyDescent="0.35">
      <c r="A341" s="16">
        <v>42785</v>
      </c>
      <c r="B341" s="17">
        <v>64.62</v>
      </c>
      <c r="C341" s="18">
        <v>2367.34</v>
      </c>
      <c r="D341" s="19">
        <f t="shared" si="22"/>
        <v>0</v>
      </c>
      <c r="E341" s="19">
        <f t="shared" si="22"/>
        <v>6.8817094540567503E-3</v>
      </c>
      <c r="F341" s="36">
        <f t="shared" si="23"/>
        <v>1.0729166666666667E-4</v>
      </c>
      <c r="G341" s="24">
        <f t="shared" si="24"/>
        <v>-1.0729166666666667E-4</v>
      </c>
      <c r="H341" s="21">
        <f t="shared" si="25"/>
        <v>6.7744177873900833E-3</v>
      </c>
      <c r="I341" s="17"/>
      <c r="J341" s="17">
        <v>0.51500000000000001</v>
      </c>
    </row>
    <row r="342" spans="1:10" x14ac:dyDescent="0.35">
      <c r="A342" s="16">
        <v>42778</v>
      </c>
      <c r="B342" s="17">
        <v>64.62</v>
      </c>
      <c r="C342" s="18">
        <v>2351.16</v>
      </c>
      <c r="D342" s="19">
        <f t="shared" si="22"/>
        <v>9.6875000000000711E-3</v>
      </c>
      <c r="E342" s="19">
        <f t="shared" si="22"/>
        <v>1.5137515651310274E-2</v>
      </c>
      <c r="F342" s="36">
        <f t="shared" si="23"/>
        <v>1.09375E-4</v>
      </c>
      <c r="G342" s="24">
        <f t="shared" si="24"/>
        <v>9.578125000000071E-3</v>
      </c>
      <c r="H342" s="21">
        <f t="shared" si="25"/>
        <v>1.5028140651310274E-2</v>
      </c>
      <c r="I342" s="17"/>
      <c r="J342" s="17">
        <v>0.52500000000000002</v>
      </c>
    </row>
    <row r="343" spans="1:10" x14ac:dyDescent="0.35">
      <c r="A343" s="16">
        <v>42771</v>
      </c>
      <c r="B343" s="17">
        <v>64</v>
      </c>
      <c r="C343" s="18">
        <v>2316.1</v>
      </c>
      <c r="D343" s="19">
        <f t="shared" si="22"/>
        <v>5.0251256281406143E-3</v>
      </c>
      <c r="E343" s="19">
        <f t="shared" si="22"/>
        <v>8.1308598340745775E-3</v>
      </c>
      <c r="F343" s="36">
        <f t="shared" si="23"/>
        <v>1.1208333333333334E-4</v>
      </c>
      <c r="G343" s="24">
        <f t="shared" si="24"/>
        <v>4.9130422948072813E-3</v>
      </c>
      <c r="H343" s="21">
        <f t="shared" si="25"/>
        <v>8.0187765007412436E-3</v>
      </c>
      <c r="I343" s="17"/>
      <c r="J343" s="17">
        <v>0.53800000000000003</v>
      </c>
    </row>
    <row r="344" spans="1:10" x14ac:dyDescent="0.35">
      <c r="A344" s="16">
        <v>42764</v>
      </c>
      <c r="B344" s="17">
        <v>63.68</v>
      </c>
      <c r="C344" s="18">
        <v>2297.42</v>
      </c>
      <c r="D344" s="19">
        <f t="shared" si="22"/>
        <v>-3.1924597141988476E-2</v>
      </c>
      <c r="E344" s="19">
        <f t="shared" si="22"/>
        <v>1.1897031843082218E-3</v>
      </c>
      <c r="F344" s="36">
        <f t="shared" si="23"/>
        <v>1.0520833333333333E-4</v>
      </c>
      <c r="G344" s="24">
        <f t="shared" si="24"/>
        <v>-3.2029805475321811E-2</v>
      </c>
      <c r="H344" s="21">
        <f t="shared" si="25"/>
        <v>1.0844948509748885E-3</v>
      </c>
      <c r="I344" s="17"/>
      <c r="J344" s="17">
        <v>0.505</v>
      </c>
    </row>
    <row r="345" spans="1:10" x14ac:dyDescent="0.35">
      <c r="A345" s="16">
        <v>42757</v>
      </c>
      <c r="B345" s="17">
        <v>65.78</v>
      </c>
      <c r="C345" s="18">
        <v>2294.69</v>
      </c>
      <c r="D345" s="19">
        <f t="shared" si="22"/>
        <v>4.8453936882371762E-2</v>
      </c>
      <c r="E345" s="19">
        <f t="shared" si="22"/>
        <v>1.0293619100871343E-2</v>
      </c>
      <c r="F345" s="36">
        <f t="shared" si="23"/>
        <v>1.0729166666666667E-4</v>
      </c>
      <c r="G345" s="24">
        <f t="shared" si="24"/>
        <v>4.8346645215705093E-2</v>
      </c>
      <c r="H345" s="21">
        <f t="shared" si="25"/>
        <v>1.0186327434204676E-2</v>
      </c>
      <c r="I345" s="17"/>
      <c r="J345" s="17">
        <v>0.51500000000000001</v>
      </c>
    </row>
    <row r="346" spans="1:10" x14ac:dyDescent="0.35">
      <c r="A346" s="16">
        <v>42750</v>
      </c>
      <c r="B346" s="17">
        <v>62.74</v>
      </c>
      <c r="C346" s="18">
        <v>2271.31</v>
      </c>
      <c r="D346" s="19">
        <f t="shared" si="22"/>
        <v>6.3795853269543734E-4</v>
      </c>
      <c r="E346" s="19">
        <f t="shared" si="22"/>
        <v>-1.463967924594578E-3</v>
      </c>
      <c r="F346" s="36">
        <f t="shared" si="23"/>
        <v>1.0354166666666666E-4</v>
      </c>
      <c r="G346" s="24">
        <f t="shared" si="24"/>
        <v>5.3441686602877063E-4</v>
      </c>
      <c r="H346" s="21">
        <f t="shared" si="25"/>
        <v>-1.5675095912612447E-3</v>
      </c>
      <c r="I346" s="17"/>
      <c r="J346" s="17">
        <v>0.497</v>
      </c>
    </row>
    <row r="347" spans="1:10" x14ac:dyDescent="0.35">
      <c r="A347" s="16">
        <v>42743</v>
      </c>
      <c r="B347" s="17">
        <v>62.7</v>
      </c>
      <c r="C347" s="18">
        <v>2274.64</v>
      </c>
      <c r="D347" s="19">
        <f t="shared" si="22"/>
        <v>-2.22788033099941E-3</v>
      </c>
      <c r="E347" s="19">
        <f t="shared" si="22"/>
        <v>-1.0276770107775501E-3</v>
      </c>
      <c r="F347" s="36">
        <f t="shared" si="23"/>
        <v>1.1041666666666666E-4</v>
      </c>
      <c r="G347" s="24">
        <f t="shared" si="24"/>
        <v>-2.3382969976660766E-3</v>
      </c>
      <c r="H347" s="21">
        <f t="shared" si="25"/>
        <v>-1.1380936774442168E-3</v>
      </c>
      <c r="I347" s="17"/>
      <c r="J347" s="17">
        <v>0.53</v>
      </c>
    </row>
    <row r="348" spans="1:10" x14ac:dyDescent="0.35">
      <c r="A348" s="16">
        <v>42736</v>
      </c>
      <c r="B348" s="17">
        <v>62.84</v>
      </c>
      <c r="C348" s="18">
        <v>2276.98</v>
      </c>
      <c r="D348" s="19">
        <f t="shared" si="22"/>
        <v>1.1264885741873343E-2</v>
      </c>
      <c r="E348" s="19">
        <f t="shared" si="22"/>
        <v>1.7040150435718715E-2</v>
      </c>
      <c r="F348" s="36">
        <f t="shared" si="23"/>
        <v>1.0833333333333333E-4</v>
      </c>
      <c r="G348" s="24">
        <f t="shared" si="24"/>
        <v>1.1156552408540009E-2</v>
      </c>
      <c r="H348" s="21">
        <f t="shared" si="25"/>
        <v>1.6931817102385383E-2</v>
      </c>
      <c r="I348" s="17"/>
      <c r="J348" s="17">
        <v>0.52</v>
      </c>
    </row>
    <row r="349" spans="1:10" x14ac:dyDescent="0.35">
      <c r="A349" s="16">
        <v>42729</v>
      </c>
      <c r="B349" s="17">
        <v>62.14</v>
      </c>
      <c r="C349" s="18">
        <v>2238.83</v>
      </c>
      <c r="D349" s="19">
        <f t="shared" si="22"/>
        <v>-1.7394054395951986E-2</v>
      </c>
      <c r="E349" s="19">
        <f t="shared" si="22"/>
        <v>-1.1025757689538396E-2</v>
      </c>
      <c r="F349" s="36">
        <f t="shared" si="23"/>
        <v>1.0458333333333333E-4</v>
      </c>
      <c r="G349" s="24">
        <f t="shared" si="24"/>
        <v>-1.7498637729285321E-2</v>
      </c>
      <c r="H349" s="21">
        <f t="shared" si="25"/>
        <v>-1.1130341022871729E-2</v>
      </c>
      <c r="I349" s="17"/>
      <c r="J349" s="17">
        <v>0.502</v>
      </c>
    </row>
    <row r="350" spans="1:10" x14ac:dyDescent="0.35">
      <c r="A350" s="16">
        <v>42722</v>
      </c>
      <c r="B350" s="17">
        <v>63.24</v>
      </c>
      <c r="C350" s="18">
        <v>2263.79</v>
      </c>
      <c r="D350" s="19">
        <f t="shared" si="22"/>
        <v>1.508828250401284E-2</v>
      </c>
      <c r="E350" s="19">
        <f t="shared" si="22"/>
        <v>2.5331367052392473E-3</v>
      </c>
      <c r="F350" s="36">
        <f t="shared" si="23"/>
        <v>1.0833333333333333E-4</v>
      </c>
      <c r="G350" s="24">
        <f t="shared" si="24"/>
        <v>1.4979949170679506E-2</v>
      </c>
      <c r="H350" s="21">
        <f t="shared" si="25"/>
        <v>2.4248033719059137E-3</v>
      </c>
      <c r="I350" s="17"/>
      <c r="J350" s="17">
        <v>0.52</v>
      </c>
    </row>
    <row r="351" spans="1:10" x14ac:dyDescent="0.35">
      <c r="A351" s="16">
        <v>42715</v>
      </c>
      <c r="B351" s="17">
        <v>62.3</v>
      </c>
      <c r="C351" s="18">
        <v>2258.0700000000002</v>
      </c>
      <c r="D351" s="19">
        <f t="shared" si="22"/>
        <v>5.3251573341939196E-3</v>
      </c>
      <c r="E351" s="19">
        <f t="shared" si="22"/>
        <v>-6.4615207587415124E-4</v>
      </c>
      <c r="F351" s="36">
        <f t="shared" si="23"/>
        <v>1.0520833333333333E-4</v>
      </c>
      <c r="G351" s="24">
        <f t="shared" si="24"/>
        <v>5.2199490008605865E-3</v>
      </c>
      <c r="H351" s="21">
        <f t="shared" si="25"/>
        <v>-7.5136040920748459E-4</v>
      </c>
      <c r="I351" s="17"/>
      <c r="J351" s="17">
        <v>0.505</v>
      </c>
    </row>
    <row r="352" spans="1:10" x14ac:dyDescent="0.35">
      <c r="A352" s="16">
        <v>42708</v>
      </c>
      <c r="B352" s="17">
        <v>61.97</v>
      </c>
      <c r="C352" s="18">
        <v>2259.5300000000002</v>
      </c>
      <c r="D352" s="19">
        <f t="shared" si="22"/>
        <v>4.590717299578051E-2</v>
      </c>
      <c r="E352" s="19">
        <f t="shared" si="22"/>
        <v>3.0830995232555614E-2</v>
      </c>
      <c r="F352" s="36">
        <f t="shared" si="23"/>
        <v>1.1270833333333335E-4</v>
      </c>
      <c r="G352" s="24">
        <f t="shared" si="24"/>
        <v>4.5794464662447174E-2</v>
      </c>
      <c r="H352" s="21">
        <f t="shared" si="25"/>
        <v>3.0718286899222281E-2</v>
      </c>
      <c r="I352" s="17"/>
      <c r="J352" s="17">
        <v>0.54100000000000004</v>
      </c>
    </row>
    <row r="353" spans="1:10" x14ac:dyDescent="0.35">
      <c r="A353" s="16">
        <v>42701</v>
      </c>
      <c r="B353" s="17">
        <v>59.25</v>
      </c>
      <c r="C353" s="18">
        <v>2191.9499999999998</v>
      </c>
      <c r="D353" s="19">
        <f t="shared" si="22"/>
        <v>-2.114653890632745E-2</v>
      </c>
      <c r="E353" s="19">
        <f t="shared" si="22"/>
        <v>-9.6686018930580708E-3</v>
      </c>
      <c r="F353" s="36">
        <f t="shared" si="23"/>
        <v>9.8958333333333331E-5</v>
      </c>
      <c r="G353" s="24">
        <f t="shared" si="24"/>
        <v>-2.1245497239660783E-2</v>
      </c>
      <c r="H353" s="21">
        <f t="shared" si="25"/>
        <v>-9.7675602263914037E-3</v>
      </c>
      <c r="I353" s="17"/>
      <c r="J353" s="17">
        <v>0.47499999999999998</v>
      </c>
    </row>
    <row r="354" spans="1:10" x14ac:dyDescent="0.35">
      <c r="A354" s="16">
        <v>42694</v>
      </c>
      <c r="B354" s="17">
        <v>60.53</v>
      </c>
      <c r="C354" s="18">
        <v>2213.35</v>
      </c>
      <c r="D354" s="19">
        <f t="shared" si="22"/>
        <v>2.982601491300807E-3</v>
      </c>
      <c r="E354" s="19">
        <f t="shared" si="22"/>
        <v>1.4414042806728089E-2</v>
      </c>
      <c r="F354" s="36">
        <f t="shared" si="23"/>
        <v>1.0458333333333333E-4</v>
      </c>
      <c r="G354" s="24">
        <f t="shared" si="24"/>
        <v>2.8780181579674737E-3</v>
      </c>
      <c r="H354" s="21">
        <f t="shared" si="25"/>
        <v>1.4309459473394756E-2</v>
      </c>
      <c r="I354" s="17"/>
      <c r="J354" s="17">
        <v>0.502</v>
      </c>
    </row>
    <row r="355" spans="1:10" x14ac:dyDescent="0.35">
      <c r="A355" s="16">
        <v>42687</v>
      </c>
      <c r="B355" s="17">
        <v>60.35</v>
      </c>
      <c r="C355" s="18">
        <v>2181.9</v>
      </c>
      <c r="D355" s="19">
        <f t="shared" si="22"/>
        <v>2.2534733988478495E-2</v>
      </c>
      <c r="E355" s="19">
        <f t="shared" si="22"/>
        <v>8.0620942964726439E-3</v>
      </c>
      <c r="F355" s="36">
        <f t="shared" si="23"/>
        <v>9.0416666666666664E-5</v>
      </c>
      <c r="G355" s="24">
        <f t="shared" si="24"/>
        <v>2.2444317321811829E-2</v>
      </c>
      <c r="H355" s="21">
        <f t="shared" si="25"/>
        <v>7.9716776298059764E-3</v>
      </c>
      <c r="I355" s="17"/>
      <c r="J355" s="17">
        <v>0.434</v>
      </c>
    </row>
    <row r="356" spans="1:10" x14ac:dyDescent="0.35">
      <c r="A356" s="16">
        <v>42680</v>
      </c>
      <c r="B356" s="17">
        <v>59.02</v>
      </c>
      <c r="C356" s="18">
        <v>2164.4499999999998</v>
      </c>
      <c r="D356" s="19">
        <f t="shared" si="22"/>
        <v>5.2801907681825355E-3</v>
      </c>
      <c r="E356" s="19">
        <f t="shared" si="22"/>
        <v>3.8015902703843363E-2</v>
      </c>
      <c r="F356" s="36">
        <f t="shared" si="23"/>
        <v>9.8958333333333331E-5</v>
      </c>
      <c r="G356" s="24">
        <f t="shared" si="24"/>
        <v>5.1812324348492018E-3</v>
      </c>
      <c r="H356" s="21">
        <f t="shared" si="25"/>
        <v>3.7916944370510026E-2</v>
      </c>
      <c r="I356" s="17"/>
      <c r="J356" s="17">
        <v>0.47499999999999998</v>
      </c>
    </row>
    <row r="357" spans="1:10" x14ac:dyDescent="0.35">
      <c r="A357" s="16">
        <v>42673</v>
      </c>
      <c r="B357" s="17">
        <v>58.71</v>
      </c>
      <c r="C357" s="18">
        <v>2085.1799999999998</v>
      </c>
      <c r="D357" s="19">
        <f t="shared" si="22"/>
        <v>-1.9375313178553455E-2</v>
      </c>
      <c r="E357" s="19">
        <f t="shared" si="22"/>
        <v>-1.9389487445977016E-2</v>
      </c>
      <c r="F357" s="36">
        <f t="shared" si="23"/>
        <v>7.7708333333333329E-5</v>
      </c>
      <c r="G357" s="24">
        <f t="shared" si="24"/>
        <v>-1.9453021511886787E-2</v>
      </c>
      <c r="H357" s="21">
        <f t="shared" si="25"/>
        <v>-1.9467195779310349E-2</v>
      </c>
      <c r="I357" s="17"/>
      <c r="J357" s="17">
        <v>0.373</v>
      </c>
    </row>
    <row r="358" spans="1:10" x14ac:dyDescent="0.35">
      <c r="A358" s="16">
        <v>42666</v>
      </c>
      <c r="B358" s="17">
        <v>59.87</v>
      </c>
      <c r="C358" s="18">
        <v>2126.41</v>
      </c>
      <c r="D358" s="19">
        <f t="shared" si="22"/>
        <v>3.5199463627220151E-3</v>
      </c>
      <c r="E358" s="19">
        <f t="shared" si="22"/>
        <v>-6.8887892544228224E-3</v>
      </c>
      <c r="F358" s="36">
        <f t="shared" si="23"/>
        <v>6.0208333333333331E-5</v>
      </c>
      <c r="G358" s="24">
        <f t="shared" si="24"/>
        <v>3.459738029388682E-3</v>
      </c>
      <c r="H358" s="21">
        <f t="shared" si="25"/>
        <v>-6.9489975877561555E-3</v>
      </c>
      <c r="I358" s="17"/>
      <c r="J358" s="17">
        <v>0.28899999999999998</v>
      </c>
    </row>
    <row r="359" spans="1:10" x14ac:dyDescent="0.35">
      <c r="A359" s="16">
        <v>42659</v>
      </c>
      <c r="B359" s="17">
        <v>59.66</v>
      </c>
      <c r="C359" s="18">
        <v>2141.16</v>
      </c>
      <c r="D359" s="19">
        <f t="shared" si="22"/>
        <v>3.9010797631487293E-2</v>
      </c>
      <c r="E359" s="19">
        <f t="shared" si="22"/>
        <v>3.8350101735600273E-3</v>
      </c>
      <c r="F359" s="36">
        <f t="shared" si="23"/>
        <v>6.9166666666666663E-5</v>
      </c>
      <c r="G359" s="24">
        <f t="shared" si="24"/>
        <v>3.8941630964820624E-2</v>
      </c>
      <c r="H359" s="21">
        <f t="shared" si="25"/>
        <v>3.7658435068933607E-3</v>
      </c>
      <c r="I359" s="17"/>
      <c r="J359" s="17">
        <v>0.33200000000000002</v>
      </c>
    </row>
    <row r="360" spans="1:10" x14ac:dyDescent="0.35">
      <c r="A360" s="16">
        <v>42652</v>
      </c>
      <c r="B360" s="17">
        <v>57.42</v>
      </c>
      <c r="C360" s="18">
        <v>2132.98</v>
      </c>
      <c r="D360" s="19">
        <f t="shared" si="22"/>
        <v>-6.5743944636676988E-3</v>
      </c>
      <c r="E360" s="19">
        <f t="shared" si="22"/>
        <v>-9.6390464958628908E-3</v>
      </c>
      <c r="F360" s="36">
        <f t="shared" si="23"/>
        <v>6.3333333333333332E-5</v>
      </c>
      <c r="G360" s="24">
        <f t="shared" si="24"/>
        <v>-6.6377277970010324E-3</v>
      </c>
      <c r="H360" s="21">
        <f t="shared" si="25"/>
        <v>-9.7023798291962244E-3</v>
      </c>
      <c r="I360" s="17"/>
      <c r="J360" s="17">
        <v>0.30399999999999999</v>
      </c>
    </row>
    <row r="361" spans="1:10" x14ac:dyDescent="0.35">
      <c r="A361" s="16">
        <v>42645</v>
      </c>
      <c r="B361" s="17">
        <v>57.8</v>
      </c>
      <c r="C361" s="18">
        <v>2153.7399999999998</v>
      </c>
      <c r="D361" s="19">
        <f t="shared" si="22"/>
        <v>3.4722222222220989E-3</v>
      </c>
      <c r="E361" s="19">
        <f t="shared" si="22"/>
        <v>-6.7011949618821509E-3</v>
      </c>
      <c r="F361" s="36">
        <f t="shared" si="23"/>
        <v>6.8125000000000003E-5</v>
      </c>
      <c r="G361" s="24">
        <f t="shared" si="24"/>
        <v>3.4040972222220988E-3</v>
      </c>
      <c r="H361" s="21">
        <f t="shared" si="25"/>
        <v>-6.7693199618821505E-3</v>
      </c>
      <c r="I361" s="17"/>
      <c r="J361" s="17">
        <v>0.32700000000000001</v>
      </c>
    </row>
    <row r="362" spans="1:10" x14ac:dyDescent="0.35">
      <c r="A362" s="16">
        <v>42638</v>
      </c>
      <c r="B362" s="17">
        <v>57.6</v>
      </c>
      <c r="C362" s="18">
        <v>2168.27</v>
      </c>
      <c r="D362" s="19">
        <f t="shared" si="22"/>
        <v>2.9601253700157759E-3</v>
      </c>
      <c r="E362" s="19">
        <f t="shared" si="22"/>
        <v>1.6538164818056256E-3</v>
      </c>
      <c r="F362" s="36">
        <f t="shared" si="23"/>
        <v>5.9166666666666657E-5</v>
      </c>
      <c r="G362" s="24">
        <f t="shared" si="24"/>
        <v>2.9009587033491093E-3</v>
      </c>
      <c r="H362" s="21">
        <f t="shared" si="25"/>
        <v>1.594649815138959E-3</v>
      </c>
      <c r="I362" s="17"/>
      <c r="J362" s="17">
        <v>0.28399999999999997</v>
      </c>
    </row>
    <row r="363" spans="1:10" x14ac:dyDescent="0.35">
      <c r="A363" s="16">
        <v>42631</v>
      </c>
      <c r="B363" s="17">
        <v>57.43</v>
      </c>
      <c r="C363" s="18">
        <v>2164.69</v>
      </c>
      <c r="D363" s="19">
        <f t="shared" si="22"/>
        <v>3.1441048034934749E-3</v>
      </c>
      <c r="E363" s="19">
        <f t="shared" si="22"/>
        <v>1.1934591147927387E-2</v>
      </c>
      <c r="F363" s="36">
        <f t="shared" si="23"/>
        <v>3.8541666666666671E-5</v>
      </c>
      <c r="G363" s="24">
        <f t="shared" si="24"/>
        <v>3.1055631368268081E-3</v>
      </c>
      <c r="H363" s="21">
        <f t="shared" si="25"/>
        <v>1.1896049481260721E-2</v>
      </c>
      <c r="I363" s="17"/>
      <c r="J363" s="17">
        <v>0.185</v>
      </c>
    </row>
    <row r="364" spans="1:10" x14ac:dyDescent="0.35">
      <c r="A364" s="16">
        <v>42624</v>
      </c>
      <c r="B364" s="17">
        <v>57.25</v>
      </c>
      <c r="C364" s="18">
        <v>2139.16</v>
      </c>
      <c r="D364" s="19">
        <f t="shared" si="22"/>
        <v>1.8502045899306152E-2</v>
      </c>
      <c r="E364" s="19">
        <f t="shared" si="22"/>
        <v>5.3341228775125593E-3</v>
      </c>
      <c r="F364" s="36">
        <f t="shared" si="23"/>
        <v>6.0208333333333331E-5</v>
      </c>
      <c r="G364" s="24">
        <f t="shared" si="24"/>
        <v>1.844183756597282E-2</v>
      </c>
      <c r="H364" s="21">
        <f t="shared" si="25"/>
        <v>5.2739145441792262E-3</v>
      </c>
      <c r="I364" s="17"/>
      <c r="J364" s="17">
        <v>0.28899999999999998</v>
      </c>
    </row>
    <row r="365" spans="1:10" x14ac:dyDescent="0.35">
      <c r="A365" s="16">
        <v>42617</v>
      </c>
      <c r="B365" s="17">
        <v>56.21</v>
      </c>
      <c r="C365" s="18">
        <v>2127.81</v>
      </c>
      <c r="D365" s="19">
        <f t="shared" si="22"/>
        <v>-2.5316455696202556E-2</v>
      </c>
      <c r="E365" s="19">
        <f t="shared" si="22"/>
        <v>-2.3931412214791004E-2</v>
      </c>
      <c r="F365" s="36">
        <f t="shared" si="23"/>
        <v>7.3958333333333333E-5</v>
      </c>
      <c r="G365" s="24">
        <f t="shared" si="24"/>
        <v>-2.5390414029535888E-2</v>
      </c>
      <c r="H365" s="21">
        <f t="shared" si="25"/>
        <v>-2.4005370548124336E-2</v>
      </c>
      <c r="I365" s="17"/>
      <c r="J365" s="17">
        <v>0.35499999999999998</v>
      </c>
    </row>
    <row r="366" spans="1:10" x14ac:dyDescent="0.35">
      <c r="A366" s="16">
        <v>42610</v>
      </c>
      <c r="B366" s="17">
        <v>57.67</v>
      </c>
      <c r="C366" s="18">
        <v>2179.98</v>
      </c>
      <c r="D366" s="19">
        <f t="shared" si="22"/>
        <v>-6.2036877477167351E-3</v>
      </c>
      <c r="E366" s="19">
        <f t="shared" si="22"/>
        <v>5.0437059713053234E-3</v>
      </c>
      <c r="F366" s="36">
        <f t="shared" si="23"/>
        <v>6.7083333333333342E-5</v>
      </c>
      <c r="G366" s="24">
        <f t="shared" si="24"/>
        <v>-6.2707710810500682E-3</v>
      </c>
      <c r="H366" s="21">
        <f t="shared" si="25"/>
        <v>4.9766226379719903E-3</v>
      </c>
      <c r="I366" s="17"/>
      <c r="J366" s="17">
        <v>0.32200000000000001</v>
      </c>
    </row>
    <row r="367" spans="1:10" x14ac:dyDescent="0.35">
      <c r="A367" s="16">
        <v>42603</v>
      </c>
      <c r="B367" s="17">
        <v>58.03</v>
      </c>
      <c r="C367" s="18">
        <v>2169.04</v>
      </c>
      <c r="D367" s="19">
        <f t="shared" si="22"/>
        <v>7.1155848663659871E-3</v>
      </c>
      <c r="E367" s="19">
        <f t="shared" si="22"/>
        <v>-6.790697248462596E-3</v>
      </c>
      <c r="F367" s="36">
        <f t="shared" si="23"/>
        <v>6.8125000000000003E-5</v>
      </c>
      <c r="G367" s="24">
        <f t="shared" si="24"/>
        <v>7.0474598663659875E-3</v>
      </c>
      <c r="H367" s="21">
        <f t="shared" si="25"/>
        <v>-6.8588222484625956E-3</v>
      </c>
      <c r="I367" s="17"/>
      <c r="J367" s="17">
        <v>0.32700000000000001</v>
      </c>
    </row>
    <row r="368" spans="1:10" x14ac:dyDescent="0.35">
      <c r="A368" s="16">
        <v>42596</v>
      </c>
      <c r="B368" s="17">
        <v>57.62</v>
      </c>
      <c r="C368" s="18">
        <v>2183.87</v>
      </c>
      <c r="D368" s="19">
        <f t="shared" si="22"/>
        <v>-5.5229547808077761E-3</v>
      </c>
      <c r="E368" s="19">
        <f t="shared" si="22"/>
        <v>-8.2415695611515183E-5</v>
      </c>
      <c r="F368" s="36">
        <f t="shared" si="23"/>
        <v>6.4374999999999993E-5</v>
      </c>
      <c r="G368" s="24">
        <f t="shared" si="24"/>
        <v>-5.5873297808077763E-3</v>
      </c>
      <c r="H368" s="21">
        <f t="shared" si="25"/>
        <v>-1.4679069561151516E-4</v>
      </c>
      <c r="I368" s="17"/>
      <c r="J368" s="17">
        <v>0.309</v>
      </c>
    </row>
    <row r="369" spans="1:10" x14ac:dyDescent="0.35">
      <c r="A369" s="16">
        <v>42589</v>
      </c>
      <c r="B369" s="17">
        <v>57.94</v>
      </c>
      <c r="C369" s="18">
        <v>2184.0500000000002</v>
      </c>
      <c r="D369" s="19">
        <f t="shared" si="22"/>
        <v>-3.4506556245694764E-4</v>
      </c>
      <c r="E369" s="19">
        <f t="shared" si="22"/>
        <v>5.4057273222873903E-4</v>
      </c>
      <c r="F369" s="36">
        <f t="shared" si="23"/>
        <v>5.8749999999999991E-5</v>
      </c>
      <c r="G369" s="24">
        <f t="shared" si="24"/>
        <v>-4.0381556245694763E-4</v>
      </c>
      <c r="H369" s="21">
        <f t="shared" si="25"/>
        <v>4.8182273222873904E-4</v>
      </c>
      <c r="I369" s="17"/>
      <c r="J369" s="17">
        <v>0.28199999999999997</v>
      </c>
    </row>
    <row r="370" spans="1:10" x14ac:dyDescent="0.35">
      <c r="A370" s="16">
        <v>42582</v>
      </c>
      <c r="B370" s="17">
        <v>57.96</v>
      </c>
      <c r="C370" s="18">
        <v>2182.87</v>
      </c>
      <c r="D370" s="19">
        <f t="shared" si="22"/>
        <v>2.2582921665490474E-2</v>
      </c>
      <c r="E370" s="19">
        <f t="shared" si="22"/>
        <v>4.2648141332350953E-3</v>
      </c>
      <c r="F370" s="36">
        <f t="shared" si="23"/>
        <v>5.6041666666666669E-5</v>
      </c>
      <c r="G370" s="24">
        <f t="shared" si="24"/>
        <v>2.2526879998823808E-2</v>
      </c>
      <c r="H370" s="21">
        <f t="shared" si="25"/>
        <v>4.2087724665684284E-3</v>
      </c>
      <c r="I370" s="17"/>
      <c r="J370" s="17">
        <v>0.26900000000000002</v>
      </c>
    </row>
    <row r="371" spans="1:10" x14ac:dyDescent="0.35">
      <c r="A371" s="16">
        <v>42575</v>
      </c>
      <c r="B371" s="17">
        <v>56.68</v>
      </c>
      <c r="C371" s="18">
        <v>2173.6</v>
      </c>
      <c r="D371" s="19">
        <f t="shared" si="22"/>
        <v>1.9444935478167835E-3</v>
      </c>
      <c r="E371" s="19">
        <f t="shared" si="22"/>
        <v>-6.5746219592388577E-4</v>
      </c>
      <c r="F371" s="36">
        <f t="shared" si="23"/>
        <v>5.3958333333333342E-5</v>
      </c>
      <c r="G371" s="24">
        <f t="shared" si="24"/>
        <v>1.8905352144834501E-3</v>
      </c>
      <c r="H371" s="21">
        <f t="shared" si="25"/>
        <v>-7.1142052925721915E-4</v>
      </c>
      <c r="I371" s="17"/>
      <c r="J371" s="17">
        <v>0.25900000000000001</v>
      </c>
    </row>
    <row r="372" spans="1:10" x14ac:dyDescent="0.35">
      <c r="A372" s="16">
        <v>42568</v>
      </c>
      <c r="B372" s="17">
        <v>56.57</v>
      </c>
      <c r="C372" s="18">
        <v>2175.0300000000002</v>
      </c>
      <c r="D372" s="19">
        <f t="shared" si="22"/>
        <v>5.3445065176908724E-2</v>
      </c>
      <c r="E372" s="19">
        <f t="shared" si="22"/>
        <v>6.1478253629023705E-3</v>
      </c>
      <c r="F372" s="36">
        <f t="shared" si="23"/>
        <v>6.6041666666666668E-5</v>
      </c>
      <c r="G372" s="24">
        <f t="shared" si="24"/>
        <v>5.3379023510242055E-2</v>
      </c>
      <c r="H372" s="21">
        <f t="shared" si="25"/>
        <v>6.081783696235704E-3</v>
      </c>
      <c r="I372" s="17"/>
      <c r="J372" s="17">
        <v>0.317</v>
      </c>
    </row>
    <row r="373" spans="1:10" x14ac:dyDescent="0.35">
      <c r="A373" s="16">
        <v>42561</v>
      </c>
      <c r="B373" s="17">
        <v>53.7</v>
      </c>
      <c r="C373" s="18">
        <v>2161.7399999999998</v>
      </c>
      <c r="D373" s="19">
        <f t="shared" si="22"/>
        <v>2.6768642447418944E-2</v>
      </c>
      <c r="E373" s="19">
        <f t="shared" si="22"/>
        <v>1.4949058641250623E-2</v>
      </c>
      <c r="F373" s="36">
        <f t="shared" si="23"/>
        <v>6.6041666666666668E-5</v>
      </c>
      <c r="G373" s="24">
        <f t="shared" si="24"/>
        <v>2.6702600780752279E-2</v>
      </c>
      <c r="H373" s="21">
        <f t="shared" si="25"/>
        <v>1.4883016974583956E-2</v>
      </c>
      <c r="I373" s="17"/>
      <c r="J373" s="17">
        <v>0.317</v>
      </c>
    </row>
    <row r="374" spans="1:10" x14ac:dyDescent="0.35">
      <c r="A374" s="16">
        <v>42554</v>
      </c>
      <c r="B374" s="17">
        <v>52.3</v>
      </c>
      <c r="C374" s="18">
        <v>2129.9</v>
      </c>
      <c r="D374" s="19">
        <f t="shared" si="22"/>
        <v>2.2283033620015713E-2</v>
      </c>
      <c r="E374" s="19">
        <f t="shared" si="22"/>
        <v>1.2815330844765827E-2</v>
      </c>
      <c r="F374" s="36">
        <f t="shared" si="23"/>
        <v>5.9791666666666659E-5</v>
      </c>
      <c r="G374" s="24">
        <f t="shared" si="24"/>
        <v>2.2223241953349047E-2</v>
      </c>
      <c r="H374" s="21">
        <f t="shared" si="25"/>
        <v>1.275553917809916E-2</v>
      </c>
      <c r="I374" s="17"/>
      <c r="J374" s="17">
        <v>0.28699999999999998</v>
      </c>
    </row>
    <row r="375" spans="1:10" x14ac:dyDescent="0.35">
      <c r="A375" s="16">
        <v>42547</v>
      </c>
      <c r="B375" s="17">
        <v>51.16</v>
      </c>
      <c r="C375" s="18">
        <v>2102.9499999999998</v>
      </c>
      <c r="D375" s="19">
        <f t="shared" si="22"/>
        <v>2.6690748545053156E-2</v>
      </c>
      <c r="E375" s="19">
        <f t="shared" si="22"/>
        <v>3.2168292096337758E-2</v>
      </c>
      <c r="F375" s="36">
        <f t="shared" si="23"/>
        <v>5.3958333333333342E-5</v>
      </c>
      <c r="G375" s="24">
        <f t="shared" si="24"/>
        <v>2.6636790211719823E-2</v>
      </c>
      <c r="H375" s="21">
        <f t="shared" si="25"/>
        <v>3.2114333763004425E-2</v>
      </c>
      <c r="I375" s="17"/>
      <c r="J375" s="17">
        <v>0.25900000000000001</v>
      </c>
    </row>
    <row r="376" spans="1:10" x14ac:dyDescent="0.35">
      <c r="A376" s="16">
        <v>42540</v>
      </c>
      <c r="B376" s="17">
        <v>49.83</v>
      </c>
      <c r="C376" s="18">
        <v>2037.41</v>
      </c>
      <c r="D376" s="19">
        <f t="shared" si="22"/>
        <v>-5.9844404548176078E-3</v>
      </c>
      <c r="E376" s="19">
        <f t="shared" si="22"/>
        <v>-1.6323712594509376E-2</v>
      </c>
      <c r="F376" s="36">
        <f t="shared" si="23"/>
        <v>5.3958333333333342E-5</v>
      </c>
      <c r="G376" s="24">
        <f t="shared" si="24"/>
        <v>-6.0383987881509407E-3</v>
      </c>
      <c r="H376" s="21">
        <f t="shared" si="25"/>
        <v>-1.6377670927842709E-2</v>
      </c>
      <c r="I376" s="17"/>
      <c r="J376" s="17">
        <v>0.25900000000000001</v>
      </c>
    </row>
    <row r="377" spans="1:10" x14ac:dyDescent="0.35">
      <c r="A377" s="16">
        <v>42533</v>
      </c>
      <c r="B377" s="17">
        <v>50.13</v>
      </c>
      <c r="C377" s="18">
        <v>2071.2199999999998</v>
      </c>
      <c r="D377" s="19">
        <f t="shared" si="22"/>
        <v>-2.6223776223776141E-2</v>
      </c>
      <c r="E377" s="19">
        <f t="shared" si="22"/>
        <v>-1.1855520092363458E-2</v>
      </c>
      <c r="F377" s="36">
        <f t="shared" si="23"/>
        <v>5.5416666666666667E-5</v>
      </c>
      <c r="G377" s="24">
        <f t="shared" si="24"/>
        <v>-2.6279192890442806E-2</v>
      </c>
      <c r="H377" s="21">
        <f t="shared" si="25"/>
        <v>-1.1910936759030126E-2</v>
      </c>
      <c r="I377" s="17"/>
      <c r="J377" s="17">
        <v>0.26600000000000001</v>
      </c>
    </row>
    <row r="378" spans="1:10" x14ac:dyDescent="0.35">
      <c r="A378" s="16">
        <v>42526</v>
      </c>
      <c r="B378" s="17">
        <v>51.48</v>
      </c>
      <c r="C378" s="18">
        <v>2096.0700000000002</v>
      </c>
      <c r="D378" s="19">
        <f t="shared" si="22"/>
        <v>-5.9857115273219685E-3</v>
      </c>
      <c r="E378" s="19">
        <f t="shared" si="22"/>
        <v>-1.4577467808091216E-3</v>
      </c>
      <c r="F378" s="36">
        <f t="shared" si="23"/>
        <v>5.333333333333334E-5</v>
      </c>
      <c r="G378" s="24">
        <f t="shared" si="24"/>
        <v>-6.0390448606553017E-3</v>
      </c>
      <c r="H378" s="21">
        <f t="shared" si="25"/>
        <v>-1.511080114142455E-3</v>
      </c>
      <c r="I378" s="17"/>
      <c r="J378" s="17">
        <v>0.25600000000000001</v>
      </c>
    </row>
    <row r="379" spans="1:10" x14ac:dyDescent="0.35">
      <c r="A379" s="16">
        <v>42519</v>
      </c>
      <c r="B379" s="17">
        <v>51.79</v>
      </c>
      <c r="C379" s="18">
        <v>2099.13</v>
      </c>
      <c r="D379" s="19">
        <f t="shared" si="22"/>
        <v>-1.0129969418960272E-2</v>
      </c>
      <c r="E379" s="19">
        <f t="shared" si="22"/>
        <v>3.3348260650045702E-5</v>
      </c>
      <c r="F379" s="36">
        <f t="shared" si="23"/>
        <v>6.0208333333333331E-5</v>
      </c>
      <c r="G379" s="24">
        <f t="shared" si="24"/>
        <v>-1.0190177752293606E-2</v>
      </c>
      <c r="H379" s="21">
        <f t="shared" si="25"/>
        <v>-2.6860072683287628E-5</v>
      </c>
      <c r="I379" s="17"/>
      <c r="J379" s="17">
        <v>0.28899999999999998</v>
      </c>
    </row>
    <row r="380" spans="1:10" x14ac:dyDescent="0.35">
      <c r="A380" s="16">
        <v>42512</v>
      </c>
      <c r="B380" s="17">
        <v>52.32</v>
      </c>
      <c r="C380" s="18">
        <v>2099.06</v>
      </c>
      <c r="D380" s="19">
        <f t="shared" si="22"/>
        <v>3.3583563808771366E-2</v>
      </c>
      <c r="E380" s="19">
        <f t="shared" si="22"/>
        <v>2.2774226241521589E-2</v>
      </c>
      <c r="F380" s="36">
        <f t="shared" si="23"/>
        <v>6.6041666666666668E-5</v>
      </c>
      <c r="G380" s="24">
        <f t="shared" si="24"/>
        <v>3.3517522142104697E-2</v>
      </c>
      <c r="H380" s="21">
        <f t="shared" si="25"/>
        <v>2.2708184574854923E-2</v>
      </c>
      <c r="I380" s="17"/>
      <c r="J380" s="17">
        <v>0.317</v>
      </c>
    </row>
    <row r="381" spans="1:10" x14ac:dyDescent="0.35">
      <c r="A381" s="16">
        <v>42505</v>
      </c>
      <c r="B381" s="17">
        <v>50.62</v>
      </c>
      <c r="C381" s="18">
        <v>2052.3200000000002</v>
      </c>
      <c r="D381" s="19">
        <f t="shared" si="22"/>
        <v>-9.0054815974941471E-3</v>
      </c>
      <c r="E381" s="19">
        <f t="shared" si="22"/>
        <v>2.7899795271206784E-3</v>
      </c>
      <c r="F381" s="36">
        <f t="shared" si="23"/>
        <v>6.6041666666666668E-5</v>
      </c>
      <c r="G381" s="24">
        <f t="shared" si="24"/>
        <v>-9.0715232641608145E-3</v>
      </c>
      <c r="H381" s="21">
        <f t="shared" si="25"/>
        <v>2.7239378604540119E-3</v>
      </c>
      <c r="I381" s="17"/>
      <c r="J381" s="17">
        <v>0.317</v>
      </c>
    </row>
    <row r="382" spans="1:10" x14ac:dyDescent="0.35">
      <c r="A382" s="16">
        <v>42498</v>
      </c>
      <c r="B382" s="17">
        <v>51.08</v>
      </c>
      <c r="C382" s="18">
        <v>2046.61</v>
      </c>
      <c r="D382" s="19">
        <f t="shared" si="22"/>
        <v>1.3693193093867739E-2</v>
      </c>
      <c r="E382" s="19">
        <f t="shared" si="22"/>
        <v>-5.1187571093848083E-3</v>
      </c>
      <c r="F382" s="36">
        <f t="shared" si="23"/>
        <v>5.6458333333333335E-5</v>
      </c>
      <c r="G382" s="24">
        <f t="shared" si="24"/>
        <v>1.3636734760534406E-2</v>
      </c>
      <c r="H382" s="21">
        <f t="shared" si="25"/>
        <v>-5.175215442718142E-3</v>
      </c>
      <c r="I382" s="17"/>
      <c r="J382" s="17">
        <v>0.27100000000000002</v>
      </c>
    </row>
    <row r="383" spans="1:10" x14ac:dyDescent="0.35">
      <c r="A383" s="16">
        <v>42491</v>
      </c>
      <c r="B383" s="17">
        <v>50.39</v>
      </c>
      <c r="C383" s="18">
        <v>2057.14</v>
      </c>
      <c r="D383" s="19">
        <f t="shared" si="22"/>
        <v>1.0427110487266855E-2</v>
      </c>
      <c r="E383" s="19">
        <f t="shared" si="22"/>
        <v>-3.9509998547427871E-3</v>
      </c>
      <c r="F383" s="36">
        <f t="shared" si="23"/>
        <v>4.0208333333333333E-5</v>
      </c>
      <c r="G383" s="24">
        <f t="shared" si="24"/>
        <v>1.0386902153933522E-2</v>
      </c>
      <c r="H383" s="21">
        <f t="shared" si="25"/>
        <v>-3.9912081880761202E-3</v>
      </c>
      <c r="I383" s="17"/>
      <c r="J383" s="17">
        <v>0.193</v>
      </c>
    </row>
    <row r="384" spans="1:10" x14ac:dyDescent="0.35">
      <c r="A384" s="16">
        <v>42484</v>
      </c>
      <c r="B384" s="17">
        <v>49.87</v>
      </c>
      <c r="C384" s="18">
        <v>2065.3000000000002</v>
      </c>
      <c r="D384" s="19">
        <f t="shared" si="22"/>
        <v>-3.6886828891463996E-2</v>
      </c>
      <c r="E384" s="19">
        <f t="shared" si="22"/>
        <v>-1.2564664033888118E-2</v>
      </c>
      <c r="F384" s="36">
        <f t="shared" si="23"/>
        <v>4.2708333333333326E-5</v>
      </c>
      <c r="G384" s="24">
        <f t="shared" si="24"/>
        <v>-3.6929537224797332E-2</v>
      </c>
      <c r="H384" s="21">
        <f t="shared" si="25"/>
        <v>-1.2607372367221452E-2</v>
      </c>
      <c r="I384" s="17"/>
      <c r="J384" s="17">
        <v>0.20499999999999999</v>
      </c>
    </row>
    <row r="385" spans="1:10" x14ac:dyDescent="0.35">
      <c r="A385" s="16">
        <v>42477</v>
      </c>
      <c r="B385" s="17">
        <v>51.78</v>
      </c>
      <c r="C385" s="18">
        <v>2091.58</v>
      </c>
      <c r="D385" s="19">
        <f t="shared" si="22"/>
        <v>-6.9541778975741209E-2</v>
      </c>
      <c r="E385" s="19">
        <f t="shared" si="22"/>
        <v>5.2145160592675932E-3</v>
      </c>
      <c r="F385" s="36">
        <f t="shared" si="23"/>
        <v>4.9166666666666658E-5</v>
      </c>
      <c r="G385" s="24">
        <f t="shared" si="24"/>
        <v>-6.9590945642407878E-2</v>
      </c>
      <c r="H385" s="21">
        <f t="shared" si="25"/>
        <v>5.1653493926009262E-3</v>
      </c>
      <c r="I385" s="17"/>
      <c r="J385" s="17">
        <v>0.23599999999999999</v>
      </c>
    </row>
    <row r="386" spans="1:10" x14ac:dyDescent="0.35">
      <c r="A386" s="16">
        <v>42470</v>
      </c>
      <c r="B386" s="17">
        <v>55.65</v>
      </c>
      <c r="C386" s="18">
        <v>2080.73</v>
      </c>
      <c r="D386" s="19">
        <f t="shared" si="22"/>
        <v>2.2601984564498245E-2</v>
      </c>
      <c r="E386" s="19">
        <f t="shared" si="22"/>
        <v>1.6179917952725109E-2</v>
      </c>
      <c r="F386" s="36">
        <f t="shared" si="23"/>
        <v>4.7499999999999996E-5</v>
      </c>
      <c r="G386" s="24">
        <f t="shared" si="24"/>
        <v>2.2554484564498246E-2</v>
      </c>
      <c r="H386" s="21">
        <f t="shared" si="25"/>
        <v>1.613241795272511E-2</v>
      </c>
      <c r="I386" s="17"/>
      <c r="J386" s="17">
        <v>0.22800000000000001</v>
      </c>
    </row>
    <row r="387" spans="1:10" x14ac:dyDescent="0.35">
      <c r="A387" s="16">
        <v>42463</v>
      </c>
      <c r="B387" s="17">
        <v>54.42</v>
      </c>
      <c r="C387" s="18">
        <v>2047.6</v>
      </c>
      <c r="D387" s="19">
        <f t="shared" ref="D387:E450" si="26">B387/B388-1</f>
        <v>-2.0694619398956227E-2</v>
      </c>
      <c r="E387" s="19">
        <f t="shared" si="26"/>
        <v>-1.2147936587578179E-2</v>
      </c>
      <c r="F387" s="36">
        <f t="shared" ref="F387:F450" si="27">J387/100/12/4</f>
        <v>4.8124999999999997E-5</v>
      </c>
      <c r="G387" s="24">
        <f t="shared" ref="G387:G450" si="28">D387-F387</f>
        <v>-2.0742744398956226E-2</v>
      </c>
      <c r="H387" s="21">
        <f t="shared" ref="H387:H450" si="29">E387-F387</f>
        <v>-1.2196061587578178E-2</v>
      </c>
      <c r="I387" s="17"/>
      <c r="J387" s="17">
        <v>0.23100000000000001</v>
      </c>
    </row>
    <row r="388" spans="1:10" x14ac:dyDescent="0.35">
      <c r="A388" s="16">
        <v>42456</v>
      </c>
      <c r="B388" s="17">
        <v>55.57</v>
      </c>
      <c r="C388" s="18">
        <v>2072.7800000000002</v>
      </c>
      <c r="D388" s="19">
        <f t="shared" si="26"/>
        <v>2.5087622209924332E-2</v>
      </c>
      <c r="E388" s="19">
        <f t="shared" si="26"/>
        <v>1.8094835800662068E-2</v>
      </c>
      <c r="F388" s="36">
        <f t="shared" si="27"/>
        <v>4.854166666666667E-5</v>
      </c>
      <c r="G388" s="24">
        <f t="shared" si="28"/>
        <v>2.5039080543257666E-2</v>
      </c>
      <c r="H388" s="21">
        <f t="shared" si="29"/>
        <v>1.8046294133995402E-2</v>
      </c>
      <c r="I388" s="17"/>
      <c r="J388" s="17">
        <v>0.23300000000000001</v>
      </c>
    </row>
    <row r="389" spans="1:10" x14ac:dyDescent="0.35">
      <c r="A389" s="16">
        <v>42449</v>
      </c>
      <c r="B389" s="17">
        <v>54.21</v>
      </c>
      <c r="C389" s="18">
        <v>2035.94</v>
      </c>
      <c r="D389" s="19">
        <f t="shared" si="26"/>
        <v>1.3460459899046429E-2</v>
      </c>
      <c r="E389" s="19">
        <f t="shared" si="26"/>
        <v>-6.655022004508182E-3</v>
      </c>
      <c r="F389" s="36">
        <f t="shared" si="27"/>
        <v>6.0833333333333333E-5</v>
      </c>
      <c r="G389" s="24">
        <f t="shared" si="28"/>
        <v>1.3399626565713096E-2</v>
      </c>
      <c r="H389" s="21">
        <f t="shared" si="29"/>
        <v>-6.7158553378415158E-3</v>
      </c>
      <c r="I389" s="17"/>
      <c r="J389" s="17">
        <v>0.29199999999999998</v>
      </c>
    </row>
    <row r="390" spans="1:10" x14ac:dyDescent="0.35">
      <c r="A390" s="16">
        <v>42442</v>
      </c>
      <c r="B390" s="17">
        <v>53.49</v>
      </c>
      <c r="C390" s="18">
        <v>2049.58</v>
      </c>
      <c r="D390" s="19">
        <f t="shared" si="26"/>
        <v>7.9140757490108182E-3</v>
      </c>
      <c r="E390" s="19">
        <f t="shared" si="26"/>
        <v>1.3544721316987918E-2</v>
      </c>
      <c r="F390" s="36">
        <f t="shared" si="27"/>
        <v>6.1249999999999998E-5</v>
      </c>
      <c r="G390" s="24">
        <f t="shared" si="28"/>
        <v>7.8528257490108177E-3</v>
      </c>
      <c r="H390" s="21">
        <f t="shared" si="29"/>
        <v>1.3483471316987917E-2</v>
      </c>
      <c r="I390" s="17"/>
      <c r="J390" s="17">
        <v>0.29399999999999998</v>
      </c>
    </row>
    <row r="391" spans="1:10" x14ac:dyDescent="0.35">
      <c r="A391" s="16">
        <v>42435</v>
      </c>
      <c r="B391" s="17">
        <v>53.07</v>
      </c>
      <c r="C391" s="18">
        <v>2022.19</v>
      </c>
      <c r="D391" s="19">
        <f t="shared" si="26"/>
        <v>1.9988468191427966E-2</v>
      </c>
      <c r="E391" s="19">
        <f t="shared" si="26"/>
        <v>1.1100055500277595E-2</v>
      </c>
      <c r="F391" s="36">
        <f t="shared" si="27"/>
        <v>6.666666666666667E-5</v>
      </c>
      <c r="G391" s="24">
        <f t="shared" si="28"/>
        <v>1.99218015247613E-2</v>
      </c>
      <c r="H391" s="21">
        <f t="shared" si="29"/>
        <v>1.1033388833610928E-2</v>
      </c>
      <c r="I391" s="17"/>
      <c r="J391" s="17">
        <v>0.32</v>
      </c>
    </row>
    <row r="392" spans="1:10" x14ac:dyDescent="0.35">
      <c r="A392" s="16">
        <v>42428</v>
      </c>
      <c r="B392" s="17">
        <v>52.03</v>
      </c>
      <c r="C392" s="18">
        <v>1999.99</v>
      </c>
      <c r="D392" s="19">
        <f t="shared" si="26"/>
        <v>1.4230019493177481E-2</v>
      </c>
      <c r="E392" s="19">
        <f t="shared" si="26"/>
        <v>2.6662559995893398E-2</v>
      </c>
      <c r="F392" s="36">
        <f t="shared" si="27"/>
        <v>5.7500000000000009E-5</v>
      </c>
      <c r="G392" s="24">
        <f t="shared" si="28"/>
        <v>1.4172519493177481E-2</v>
      </c>
      <c r="H392" s="21">
        <f t="shared" si="29"/>
        <v>2.6605059995893399E-2</v>
      </c>
      <c r="I392" s="17"/>
      <c r="J392" s="17">
        <v>0.27600000000000002</v>
      </c>
    </row>
    <row r="393" spans="1:10" x14ac:dyDescent="0.35">
      <c r="A393" s="16">
        <v>42421</v>
      </c>
      <c r="B393" s="17">
        <v>51.3</v>
      </c>
      <c r="C393" s="18">
        <v>1948.05</v>
      </c>
      <c r="D393" s="19">
        <f t="shared" si="26"/>
        <v>-1.0034735623311475E-2</v>
      </c>
      <c r="E393" s="19">
        <f t="shared" si="26"/>
        <v>1.5783875105590761E-2</v>
      </c>
      <c r="F393" s="36">
        <f t="shared" si="27"/>
        <v>6.6249999999999998E-5</v>
      </c>
      <c r="G393" s="24">
        <f t="shared" si="28"/>
        <v>-1.0100985623311475E-2</v>
      </c>
      <c r="H393" s="21">
        <f t="shared" si="29"/>
        <v>1.5717625105590761E-2</v>
      </c>
      <c r="I393" s="17"/>
      <c r="J393" s="17">
        <v>0.318</v>
      </c>
    </row>
    <row r="394" spans="1:10" x14ac:dyDescent="0.35">
      <c r="A394" s="16">
        <v>42414</v>
      </c>
      <c r="B394" s="17">
        <v>51.82</v>
      </c>
      <c r="C394" s="18">
        <v>1917.78</v>
      </c>
      <c r="D394" s="19">
        <f t="shared" si="26"/>
        <v>2.6138613861386162E-2</v>
      </c>
      <c r="E394" s="19">
        <f t="shared" si="26"/>
        <v>2.8421583243063431E-2</v>
      </c>
      <c r="F394" s="36">
        <f t="shared" si="27"/>
        <v>6.1458333333333327E-5</v>
      </c>
      <c r="G394" s="24">
        <f t="shared" si="28"/>
        <v>2.6077155528052828E-2</v>
      </c>
      <c r="H394" s="21">
        <f t="shared" si="29"/>
        <v>2.8360124909730097E-2</v>
      </c>
      <c r="I394" s="17"/>
      <c r="J394" s="17">
        <v>0.29499999999999998</v>
      </c>
    </row>
    <row r="395" spans="1:10" x14ac:dyDescent="0.35">
      <c r="A395" s="16">
        <v>42407</v>
      </c>
      <c r="B395" s="17">
        <v>50.5</v>
      </c>
      <c r="C395" s="18">
        <v>1864.78</v>
      </c>
      <c r="D395" s="19">
        <f t="shared" si="26"/>
        <v>6.7783094098883279E-3</v>
      </c>
      <c r="E395" s="19">
        <f t="shared" si="26"/>
        <v>-8.1221244115847746E-3</v>
      </c>
      <c r="F395" s="36">
        <f t="shared" si="27"/>
        <v>6.041666666666666E-5</v>
      </c>
      <c r="G395" s="24">
        <f t="shared" si="28"/>
        <v>6.7178927432216609E-3</v>
      </c>
      <c r="H395" s="21">
        <f t="shared" si="29"/>
        <v>-8.1825410782514416E-3</v>
      </c>
      <c r="I395" s="17"/>
      <c r="J395" s="17">
        <v>0.28999999999999998</v>
      </c>
    </row>
    <row r="396" spans="1:10" x14ac:dyDescent="0.35">
      <c r="A396" s="16">
        <v>42400</v>
      </c>
      <c r="B396" s="17">
        <v>50.16</v>
      </c>
      <c r="C396" s="18">
        <v>1880.05</v>
      </c>
      <c r="D396" s="19">
        <f t="shared" si="26"/>
        <v>-8.9489925576329732E-2</v>
      </c>
      <c r="E396" s="19">
        <f t="shared" si="26"/>
        <v>-3.1021935430668446E-2</v>
      </c>
      <c r="F396" s="36">
        <f t="shared" si="27"/>
        <v>6.0833333333333333E-5</v>
      </c>
      <c r="G396" s="24">
        <f t="shared" si="28"/>
        <v>-8.9550758909663061E-2</v>
      </c>
      <c r="H396" s="21">
        <f t="shared" si="29"/>
        <v>-3.1082768764001779E-2</v>
      </c>
      <c r="I396" s="17"/>
      <c r="J396" s="17">
        <v>0.29199999999999998</v>
      </c>
    </row>
    <row r="397" spans="1:10" x14ac:dyDescent="0.35">
      <c r="A397" s="16">
        <v>42393</v>
      </c>
      <c r="B397" s="17">
        <v>55.09</v>
      </c>
      <c r="C397" s="18">
        <v>1940.24</v>
      </c>
      <c r="D397" s="19">
        <f t="shared" si="26"/>
        <v>5.3547523427041499E-2</v>
      </c>
      <c r="E397" s="19">
        <f t="shared" si="26"/>
        <v>1.7483874351040818E-2</v>
      </c>
      <c r="F397" s="36">
        <f t="shared" si="27"/>
        <v>6.5624999999999996E-5</v>
      </c>
      <c r="G397" s="24">
        <f t="shared" si="28"/>
        <v>5.3481898427041499E-2</v>
      </c>
      <c r="H397" s="21">
        <f t="shared" si="29"/>
        <v>1.7418249351040818E-2</v>
      </c>
      <c r="I397" s="17"/>
      <c r="J397" s="17">
        <v>0.315</v>
      </c>
    </row>
    <row r="398" spans="1:10" x14ac:dyDescent="0.35">
      <c r="A398" s="16">
        <v>42386</v>
      </c>
      <c r="B398" s="17">
        <v>52.29</v>
      </c>
      <c r="C398" s="18">
        <v>1906.9</v>
      </c>
      <c r="D398" s="19">
        <f t="shared" si="26"/>
        <v>2.5495195136301163E-2</v>
      </c>
      <c r="E398" s="19">
        <f t="shared" si="26"/>
        <v>1.4130498369967048E-2</v>
      </c>
      <c r="F398" s="36">
        <f t="shared" si="27"/>
        <v>6.2500000000000001E-5</v>
      </c>
      <c r="G398" s="24">
        <f t="shared" si="28"/>
        <v>2.5432695136301163E-2</v>
      </c>
      <c r="H398" s="21">
        <f t="shared" si="29"/>
        <v>1.4067998369967048E-2</v>
      </c>
      <c r="I398" s="17"/>
      <c r="J398" s="17">
        <v>0.3</v>
      </c>
    </row>
    <row r="399" spans="1:10" x14ac:dyDescent="0.35">
      <c r="A399" s="16">
        <v>42379</v>
      </c>
      <c r="B399" s="17">
        <v>50.99</v>
      </c>
      <c r="C399" s="18">
        <v>1880.33</v>
      </c>
      <c r="D399" s="19">
        <f t="shared" si="26"/>
        <v>-2.5606726543091818E-2</v>
      </c>
      <c r="E399" s="19">
        <f t="shared" si="26"/>
        <v>-2.1695811199617054E-2</v>
      </c>
      <c r="F399" s="36">
        <f t="shared" si="27"/>
        <v>4.9374999999999994E-5</v>
      </c>
      <c r="G399" s="24">
        <f t="shared" si="28"/>
        <v>-2.5656101543091819E-2</v>
      </c>
      <c r="H399" s="21">
        <f t="shared" si="29"/>
        <v>-2.1745186199617055E-2</v>
      </c>
      <c r="I399" s="17"/>
      <c r="J399" s="17">
        <v>0.23699999999999999</v>
      </c>
    </row>
    <row r="400" spans="1:10" x14ac:dyDescent="0.35">
      <c r="A400" s="16">
        <v>42372</v>
      </c>
      <c r="B400" s="17">
        <v>52.33</v>
      </c>
      <c r="C400" s="18">
        <v>1922.03</v>
      </c>
      <c r="D400" s="19">
        <f t="shared" si="26"/>
        <v>-5.6777217015140602E-2</v>
      </c>
      <c r="E400" s="19">
        <f t="shared" si="26"/>
        <v>-5.9644607963051821E-2</v>
      </c>
      <c r="F400" s="36">
        <f t="shared" si="27"/>
        <v>4.2291666666666667E-5</v>
      </c>
      <c r="G400" s="24">
        <f t="shared" si="28"/>
        <v>-5.6819508681807268E-2</v>
      </c>
      <c r="H400" s="21">
        <f t="shared" si="29"/>
        <v>-5.9686899629718487E-2</v>
      </c>
      <c r="I400" s="17"/>
      <c r="J400" s="17">
        <v>0.20300000000000001</v>
      </c>
    </row>
    <row r="401" spans="1:10" x14ac:dyDescent="0.35">
      <c r="A401" s="16">
        <v>42365</v>
      </c>
      <c r="B401" s="17">
        <v>55.48</v>
      </c>
      <c r="C401" s="18">
        <v>2043.94</v>
      </c>
      <c r="D401" s="19">
        <f t="shared" si="26"/>
        <v>-3.4129692832765013E-3</v>
      </c>
      <c r="E401" s="19">
        <f t="shared" si="26"/>
        <v>-8.2727233028785374E-3</v>
      </c>
      <c r="F401" s="36">
        <f t="shared" si="27"/>
        <v>3.7083333333333331E-5</v>
      </c>
      <c r="G401" s="24">
        <f t="shared" si="28"/>
        <v>-3.4500526166098347E-3</v>
      </c>
      <c r="H401" s="21">
        <f t="shared" si="29"/>
        <v>-8.3098066362118708E-3</v>
      </c>
      <c r="I401" s="17"/>
      <c r="J401" s="17">
        <v>0.17799999999999999</v>
      </c>
    </row>
    <row r="402" spans="1:10" x14ac:dyDescent="0.35">
      <c r="A402" s="16">
        <v>42358</v>
      </c>
      <c r="B402" s="17">
        <v>55.67</v>
      </c>
      <c r="C402" s="18">
        <v>2060.9899999999998</v>
      </c>
      <c r="D402" s="19">
        <f t="shared" si="26"/>
        <v>2.8450027711065973E-2</v>
      </c>
      <c r="E402" s="19">
        <f t="shared" si="26"/>
        <v>2.7643289870608934E-2</v>
      </c>
      <c r="F402" s="36">
        <f t="shared" si="27"/>
        <v>4.1875000000000001E-5</v>
      </c>
      <c r="G402" s="24">
        <f t="shared" si="28"/>
        <v>2.8408152711065972E-2</v>
      </c>
      <c r="H402" s="21">
        <f t="shared" si="29"/>
        <v>2.7601414870608933E-2</v>
      </c>
      <c r="I402" s="17"/>
      <c r="J402" s="17">
        <v>0.20100000000000001</v>
      </c>
    </row>
    <row r="403" spans="1:10" x14ac:dyDescent="0.35">
      <c r="A403" s="16">
        <v>42351</v>
      </c>
      <c r="B403" s="17">
        <v>54.13</v>
      </c>
      <c r="C403" s="18">
        <v>2005.55</v>
      </c>
      <c r="D403" s="19">
        <f t="shared" si="26"/>
        <v>1.2948575656677175E-3</v>
      </c>
      <c r="E403" s="19">
        <f t="shared" si="26"/>
        <v>-3.3890387950525902E-3</v>
      </c>
      <c r="F403" s="36">
        <f t="shared" si="27"/>
        <v>3.9166666666666665E-5</v>
      </c>
      <c r="G403" s="24">
        <f t="shared" si="28"/>
        <v>1.2556908990010507E-3</v>
      </c>
      <c r="H403" s="21">
        <f t="shared" si="29"/>
        <v>-3.4282054617192567E-3</v>
      </c>
      <c r="I403" s="17"/>
      <c r="J403" s="17">
        <v>0.188</v>
      </c>
    </row>
    <row r="404" spans="1:10" x14ac:dyDescent="0.35">
      <c r="A404" s="16">
        <v>42344</v>
      </c>
      <c r="B404" s="17">
        <v>54.06</v>
      </c>
      <c r="C404" s="18">
        <v>2012.37</v>
      </c>
      <c r="D404" s="19">
        <f t="shared" si="26"/>
        <v>-3.3088892863530561E-2</v>
      </c>
      <c r="E404" s="19">
        <f t="shared" si="26"/>
        <v>-3.7921489322031543E-2</v>
      </c>
      <c r="F404" s="36">
        <f t="shared" si="27"/>
        <v>4.708333333333333E-5</v>
      </c>
      <c r="G404" s="24">
        <f t="shared" si="28"/>
        <v>-3.3135976196863898E-2</v>
      </c>
      <c r="H404" s="21">
        <f t="shared" si="29"/>
        <v>-3.7968572655364879E-2</v>
      </c>
      <c r="I404" s="17"/>
      <c r="J404" s="17">
        <v>0.22600000000000001</v>
      </c>
    </row>
    <row r="405" spans="1:10" x14ac:dyDescent="0.35">
      <c r="A405" s="16">
        <v>42337</v>
      </c>
      <c r="B405" s="17">
        <v>55.91</v>
      </c>
      <c r="C405" s="18">
        <v>2091.69</v>
      </c>
      <c r="D405" s="19">
        <f t="shared" si="26"/>
        <v>3.671425922492122E-2</v>
      </c>
      <c r="E405" s="19">
        <f t="shared" si="26"/>
        <v>7.5594107487164663E-4</v>
      </c>
      <c r="F405" s="36">
        <f t="shared" si="27"/>
        <v>4.604166666666667E-5</v>
      </c>
      <c r="G405" s="24">
        <f t="shared" si="28"/>
        <v>3.666821755825455E-2</v>
      </c>
      <c r="H405" s="21">
        <f t="shared" si="29"/>
        <v>7.0989940820497996E-4</v>
      </c>
      <c r="I405" s="17"/>
      <c r="J405" s="17">
        <v>0.221</v>
      </c>
    </row>
    <row r="406" spans="1:10" x14ac:dyDescent="0.35">
      <c r="A406" s="16">
        <v>42330</v>
      </c>
      <c r="B406" s="17">
        <v>53.93</v>
      </c>
      <c r="C406" s="18">
        <v>2090.11</v>
      </c>
      <c r="D406" s="19">
        <f t="shared" si="26"/>
        <v>-4.7979331980069206E-3</v>
      </c>
      <c r="E406" s="19">
        <f t="shared" si="26"/>
        <v>4.4993944963800381E-4</v>
      </c>
      <c r="F406" s="36">
        <f t="shared" si="27"/>
        <v>3.6041666666666664E-5</v>
      </c>
      <c r="G406" s="24">
        <f t="shared" si="28"/>
        <v>-4.8339748646735875E-3</v>
      </c>
      <c r="H406" s="21">
        <f t="shared" si="29"/>
        <v>4.1389778297133716E-4</v>
      </c>
      <c r="I406" s="17"/>
      <c r="J406" s="17">
        <v>0.17299999999999999</v>
      </c>
    </row>
    <row r="407" spans="1:10" x14ac:dyDescent="0.35">
      <c r="A407" s="16">
        <v>42323</v>
      </c>
      <c r="B407" s="17">
        <v>54.19</v>
      </c>
      <c r="C407" s="18">
        <v>2089.17</v>
      </c>
      <c r="D407" s="19">
        <f t="shared" si="26"/>
        <v>2.5548826646479839E-2</v>
      </c>
      <c r="E407" s="19">
        <f t="shared" si="26"/>
        <v>3.2688429294527088E-2</v>
      </c>
      <c r="F407" s="36">
        <f t="shared" si="27"/>
        <v>2.1666666666666664E-5</v>
      </c>
      <c r="G407" s="24">
        <f t="shared" si="28"/>
        <v>2.5527159979813172E-2</v>
      </c>
      <c r="H407" s="21">
        <f t="shared" si="29"/>
        <v>3.2666762627860418E-2</v>
      </c>
      <c r="I407" s="17"/>
      <c r="J407" s="17">
        <v>0.104</v>
      </c>
    </row>
    <row r="408" spans="1:10" x14ac:dyDescent="0.35">
      <c r="A408" s="16">
        <v>42316</v>
      </c>
      <c r="B408" s="17">
        <v>52.84</v>
      </c>
      <c r="C408" s="18">
        <v>2023.04</v>
      </c>
      <c r="D408" s="19">
        <f t="shared" si="26"/>
        <v>-3.7873270211216337E-2</v>
      </c>
      <c r="E408" s="19">
        <f t="shared" si="26"/>
        <v>-3.6280487804878025E-2</v>
      </c>
      <c r="F408" s="36">
        <f t="shared" si="27"/>
        <v>2.6041666666666668E-5</v>
      </c>
      <c r="G408" s="24">
        <f t="shared" si="28"/>
        <v>-3.7899311877883E-2</v>
      </c>
      <c r="H408" s="21">
        <f t="shared" si="29"/>
        <v>-3.6306529471544689E-2</v>
      </c>
      <c r="I408" s="17"/>
      <c r="J408" s="17">
        <v>0.125</v>
      </c>
    </row>
    <row r="409" spans="1:10" x14ac:dyDescent="0.35">
      <c r="A409" s="16">
        <v>42309</v>
      </c>
      <c r="B409" s="17">
        <v>54.92</v>
      </c>
      <c r="C409" s="18">
        <v>2099.1999999999998</v>
      </c>
      <c r="D409" s="19">
        <f t="shared" si="26"/>
        <v>4.3313069908814672E-2</v>
      </c>
      <c r="E409" s="19">
        <f t="shared" si="26"/>
        <v>9.541397353031611E-3</v>
      </c>
      <c r="F409" s="36">
        <f t="shared" si="27"/>
        <v>1.7500000000000002E-5</v>
      </c>
      <c r="G409" s="24">
        <f t="shared" si="28"/>
        <v>4.3295569908814675E-2</v>
      </c>
      <c r="H409" s="21">
        <f t="shared" si="29"/>
        <v>9.5238973530316108E-3</v>
      </c>
      <c r="I409" s="17"/>
      <c r="J409" s="17">
        <v>8.4000000000000005E-2</v>
      </c>
    </row>
    <row r="410" spans="1:10" x14ac:dyDescent="0.35">
      <c r="A410" s="16">
        <v>42302</v>
      </c>
      <c r="B410" s="17">
        <v>52.64</v>
      </c>
      <c r="C410" s="18">
        <v>2079.36</v>
      </c>
      <c r="D410" s="19">
        <f t="shared" si="26"/>
        <v>-4.3502931719311411E-3</v>
      </c>
      <c r="E410" s="19">
        <f t="shared" si="26"/>
        <v>2.0287690046503215E-3</v>
      </c>
      <c r="F410" s="36">
        <f t="shared" si="27"/>
        <v>1.6458333333333335E-5</v>
      </c>
      <c r="G410" s="24">
        <f t="shared" si="28"/>
        <v>-4.3667515052644747E-3</v>
      </c>
      <c r="H410" s="21">
        <f t="shared" si="29"/>
        <v>2.0123106713169883E-3</v>
      </c>
      <c r="I410" s="17"/>
      <c r="J410" s="17">
        <v>7.9000000000000001E-2</v>
      </c>
    </row>
    <row r="411" spans="1:10" x14ac:dyDescent="0.35">
      <c r="A411" s="16">
        <v>42295</v>
      </c>
      <c r="B411" s="17">
        <v>52.87</v>
      </c>
      <c r="C411" s="18">
        <v>2075.15</v>
      </c>
      <c r="D411" s="19">
        <f t="shared" si="26"/>
        <v>0.11281835403073037</v>
      </c>
      <c r="E411" s="19">
        <f t="shared" si="26"/>
        <v>2.0677680991190828E-2</v>
      </c>
      <c r="F411" s="36">
        <f t="shared" si="27"/>
        <v>1.6666666666666669E-6</v>
      </c>
      <c r="G411" s="24">
        <f t="shared" si="28"/>
        <v>0.11281668736406371</v>
      </c>
      <c r="H411" s="21">
        <f t="shared" si="29"/>
        <v>2.0676014324524161E-2</v>
      </c>
      <c r="I411" s="17"/>
      <c r="J411" s="17">
        <v>8.0000000000000002E-3</v>
      </c>
    </row>
    <row r="412" spans="1:10" x14ac:dyDescent="0.35">
      <c r="A412" s="16">
        <v>42288</v>
      </c>
      <c r="B412" s="17">
        <v>47.51</v>
      </c>
      <c r="C412" s="18">
        <v>2033.11</v>
      </c>
      <c r="D412" s="19">
        <f t="shared" si="26"/>
        <v>8.490766291657792E-3</v>
      </c>
      <c r="E412" s="19">
        <f t="shared" si="26"/>
        <v>9.0426772677416611E-3</v>
      </c>
      <c r="F412" s="36">
        <f t="shared" si="27"/>
        <v>1.0416666666666667E-6</v>
      </c>
      <c r="G412" s="24">
        <f t="shared" si="28"/>
        <v>8.4897246249911254E-3</v>
      </c>
      <c r="H412" s="21">
        <f t="shared" si="29"/>
        <v>9.0416356010749946E-3</v>
      </c>
      <c r="I412" s="17"/>
      <c r="J412" s="17">
        <v>5.0000000000000001E-3</v>
      </c>
    </row>
    <row r="413" spans="1:10" x14ac:dyDescent="0.35">
      <c r="A413" s="16">
        <v>42281</v>
      </c>
      <c r="B413" s="17">
        <v>47.11</v>
      </c>
      <c r="C413" s="18">
        <v>2014.89</v>
      </c>
      <c r="D413" s="19">
        <f t="shared" si="26"/>
        <v>3.3794162826420893E-2</v>
      </c>
      <c r="E413" s="19">
        <f t="shared" si="26"/>
        <v>3.2556780911774386E-2</v>
      </c>
      <c r="F413" s="36">
        <f t="shared" si="27"/>
        <v>1.6666666666666669E-6</v>
      </c>
      <c r="G413" s="24">
        <f t="shared" si="28"/>
        <v>3.3792496159754229E-2</v>
      </c>
      <c r="H413" s="21">
        <f t="shared" si="29"/>
        <v>3.2555114245107722E-2</v>
      </c>
      <c r="I413" s="17"/>
      <c r="J413" s="17">
        <v>8.0000000000000002E-3</v>
      </c>
    </row>
    <row r="414" spans="1:10" x14ac:dyDescent="0.35">
      <c r="A414" s="16">
        <v>42274</v>
      </c>
      <c r="B414" s="17">
        <v>45.57</v>
      </c>
      <c r="C414" s="18">
        <v>1951.36</v>
      </c>
      <c r="D414" s="19">
        <f t="shared" si="26"/>
        <v>3.7096040054620083E-2</v>
      </c>
      <c r="E414" s="19">
        <f t="shared" si="26"/>
        <v>1.0365859972868652E-2</v>
      </c>
      <c r="F414" s="36">
        <f t="shared" si="27"/>
        <v>6.2500000000000005E-7</v>
      </c>
      <c r="G414" s="24">
        <f t="shared" si="28"/>
        <v>3.7095415054620086E-2</v>
      </c>
      <c r="H414" s="21">
        <f t="shared" si="29"/>
        <v>1.0365234972868651E-2</v>
      </c>
      <c r="I414" s="17"/>
      <c r="J414" s="17">
        <v>3.0000000000000001E-3</v>
      </c>
    </row>
    <row r="415" spans="1:10" x14ac:dyDescent="0.35">
      <c r="A415" s="16">
        <v>42267</v>
      </c>
      <c r="B415" s="17">
        <v>43.94</v>
      </c>
      <c r="C415" s="18">
        <v>1931.34</v>
      </c>
      <c r="D415" s="19">
        <f t="shared" si="26"/>
        <v>1.057957681692745E-2</v>
      </c>
      <c r="E415" s="19">
        <f t="shared" si="26"/>
        <v>-1.363104753246891E-2</v>
      </c>
      <c r="F415" s="36">
        <f t="shared" si="27"/>
        <v>-2.708333333333333E-6</v>
      </c>
      <c r="G415" s="24">
        <f t="shared" si="28"/>
        <v>1.0582285150260783E-2</v>
      </c>
      <c r="H415" s="21">
        <f t="shared" si="29"/>
        <v>-1.3628339199135576E-2</v>
      </c>
      <c r="I415" s="17"/>
      <c r="J415" s="17">
        <v>-1.2999999999999999E-2</v>
      </c>
    </row>
    <row r="416" spans="1:10" x14ac:dyDescent="0.35">
      <c r="A416" s="16">
        <v>42260</v>
      </c>
      <c r="B416" s="17">
        <v>43.48</v>
      </c>
      <c r="C416" s="18">
        <v>1958.03</v>
      </c>
      <c r="D416" s="19">
        <f t="shared" si="26"/>
        <v>0</v>
      </c>
      <c r="E416" s="19">
        <f t="shared" si="26"/>
        <v>-1.5399913311746616E-3</v>
      </c>
      <c r="F416" s="36">
        <f t="shared" si="27"/>
        <v>-1.6666666666666669E-6</v>
      </c>
      <c r="G416" s="24">
        <f t="shared" si="28"/>
        <v>1.6666666666666669E-6</v>
      </c>
      <c r="H416" s="21">
        <f t="shared" si="29"/>
        <v>-1.5383246645079948E-3</v>
      </c>
      <c r="I416" s="17"/>
      <c r="J416" s="17">
        <v>-8.0000000000000002E-3</v>
      </c>
    </row>
    <row r="417" spans="1:10" x14ac:dyDescent="0.35">
      <c r="A417" s="16">
        <v>42253</v>
      </c>
      <c r="B417" s="17">
        <v>43.48</v>
      </c>
      <c r="C417" s="18">
        <v>1961.05</v>
      </c>
      <c r="D417" s="19">
        <f t="shared" si="26"/>
        <v>2.0417742314010834E-2</v>
      </c>
      <c r="E417" s="19">
        <f t="shared" si="26"/>
        <v>2.0731618450775979E-2</v>
      </c>
      <c r="F417" s="36">
        <f t="shared" si="27"/>
        <v>6.458333333333333E-6</v>
      </c>
      <c r="G417" s="24">
        <f t="shared" si="28"/>
        <v>2.04112839806775E-2</v>
      </c>
      <c r="H417" s="21">
        <f t="shared" si="29"/>
        <v>2.0725160117442645E-2</v>
      </c>
      <c r="I417" s="17"/>
      <c r="J417" s="17">
        <v>3.1E-2</v>
      </c>
    </row>
    <row r="418" spans="1:10" x14ac:dyDescent="0.35">
      <c r="A418" s="16">
        <v>42246</v>
      </c>
      <c r="B418" s="17">
        <v>42.61</v>
      </c>
      <c r="C418" s="18">
        <v>1921.22</v>
      </c>
      <c r="D418" s="19">
        <f t="shared" si="26"/>
        <v>-3.0047803323469124E-2</v>
      </c>
      <c r="E418" s="19">
        <f t="shared" si="26"/>
        <v>-3.4014289521185348E-2</v>
      </c>
      <c r="F418" s="36">
        <f t="shared" si="27"/>
        <v>7.4999999999999993E-6</v>
      </c>
      <c r="G418" s="24">
        <f t="shared" si="28"/>
        <v>-3.0055303323469125E-2</v>
      </c>
      <c r="H418" s="21">
        <f t="shared" si="29"/>
        <v>-3.4021789521185349E-2</v>
      </c>
      <c r="I418" s="17"/>
      <c r="J418" s="17">
        <v>3.5999999999999997E-2</v>
      </c>
    </row>
    <row r="419" spans="1:10" x14ac:dyDescent="0.35">
      <c r="A419" s="16">
        <v>42239</v>
      </c>
      <c r="B419" s="17">
        <v>43.93</v>
      </c>
      <c r="C419" s="18">
        <v>1988.87</v>
      </c>
      <c r="D419" s="19">
        <f t="shared" si="26"/>
        <v>1.996749477594606E-2</v>
      </c>
      <c r="E419" s="19">
        <f t="shared" si="26"/>
        <v>9.1227820933688086E-3</v>
      </c>
      <c r="F419" s="36">
        <f t="shared" si="27"/>
        <v>1.2083333333333333E-5</v>
      </c>
      <c r="G419" s="24">
        <f t="shared" si="28"/>
        <v>1.9955411442612727E-2</v>
      </c>
      <c r="H419" s="21">
        <f t="shared" si="29"/>
        <v>9.1106987600354759E-3</v>
      </c>
      <c r="I419" s="17"/>
      <c r="J419" s="17">
        <v>5.8000000000000003E-2</v>
      </c>
    </row>
    <row r="420" spans="1:10" x14ac:dyDescent="0.35">
      <c r="A420" s="16">
        <v>42232</v>
      </c>
      <c r="B420" s="17">
        <v>43.07</v>
      </c>
      <c r="C420" s="18">
        <v>1970.89</v>
      </c>
      <c r="D420" s="19">
        <f t="shared" si="26"/>
        <v>-8.361702127659576E-2</v>
      </c>
      <c r="E420" s="19">
        <f t="shared" si="26"/>
        <v>-5.7684768161259115E-2</v>
      </c>
      <c r="F420" s="36">
        <f t="shared" si="27"/>
        <v>6.458333333333333E-6</v>
      </c>
      <c r="G420" s="24">
        <f t="shared" si="28"/>
        <v>-8.3623479609929094E-2</v>
      </c>
      <c r="H420" s="21">
        <f t="shared" si="29"/>
        <v>-5.7691226494592449E-2</v>
      </c>
      <c r="I420" s="17"/>
      <c r="J420" s="17">
        <v>3.1E-2</v>
      </c>
    </row>
    <row r="421" spans="1:10" x14ac:dyDescent="0.35">
      <c r="A421" s="16">
        <v>42225</v>
      </c>
      <c r="B421" s="17">
        <v>47</v>
      </c>
      <c r="C421" s="18">
        <v>2091.54</v>
      </c>
      <c r="D421" s="19">
        <f t="shared" si="26"/>
        <v>5.5626872058194277E-3</v>
      </c>
      <c r="E421" s="19">
        <f t="shared" si="26"/>
        <v>6.7242018319477737E-3</v>
      </c>
      <c r="F421" s="36">
        <f t="shared" si="27"/>
        <v>1.9166666666666667E-5</v>
      </c>
      <c r="G421" s="24">
        <f t="shared" si="28"/>
        <v>5.5435205391527612E-3</v>
      </c>
      <c r="H421" s="21">
        <f t="shared" si="29"/>
        <v>6.7050351652811072E-3</v>
      </c>
      <c r="I421" s="17"/>
      <c r="J421" s="17">
        <v>9.1999999999999998E-2</v>
      </c>
    </row>
    <row r="422" spans="1:10" x14ac:dyDescent="0.35">
      <c r="A422" s="16">
        <v>42218</v>
      </c>
      <c r="B422" s="17">
        <v>46.74</v>
      </c>
      <c r="C422" s="18">
        <v>2077.5700000000002</v>
      </c>
      <c r="D422" s="19">
        <f t="shared" si="26"/>
        <v>8.565310492505418E-4</v>
      </c>
      <c r="E422" s="19">
        <f t="shared" si="26"/>
        <v>-1.2486691003118056E-2</v>
      </c>
      <c r="F422" s="36">
        <f t="shared" si="27"/>
        <v>1.375E-5</v>
      </c>
      <c r="G422" s="24">
        <f t="shared" si="28"/>
        <v>8.4278104925054182E-4</v>
      </c>
      <c r="H422" s="21">
        <f t="shared" si="29"/>
        <v>-1.2500441003118055E-2</v>
      </c>
      <c r="I422" s="17"/>
      <c r="J422" s="17">
        <v>6.6000000000000003E-2</v>
      </c>
    </row>
    <row r="423" spans="1:10" x14ac:dyDescent="0.35">
      <c r="A423" s="16">
        <v>42211</v>
      </c>
      <c r="B423" s="17">
        <v>46.7</v>
      </c>
      <c r="C423" s="18">
        <v>2103.84</v>
      </c>
      <c r="D423" s="19">
        <f t="shared" si="26"/>
        <v>1.6543317370483424E-2</v>
      </c>
      <c r="E423" s="19">
        <f t="shared" si="26"/>
        <v>1.1631764960450042E-2</v>
      </c>
      <c r="F423" s="36">
        <f t="shared" si="27"/>
        <v>1.3333333333333335E-5</v>
      </c>
      <c r="G423" s="24">
        <f t="shared" si="28"/>
        <v>1.652998403715009E-2</v>
      </c>
      <c r="H423" s="21">
        <f t="shared" si="29"/>
        <v>1.1618431627116708E-2</v>
      </c>
      <c r="I423" s="17"/>
      <c r="J423" s="17">
        <v>6.4000000000000001E-2</v>
      </c>
    </row>
    <row r="424" spans="1:10" x14ac:dyDescent="0.35">
      <c r="A424" s="16">
        <v>42204</v>
      </c>
      <c r="B424" s="17">
        <v>45.94</v>
      </c>
      <c r="C424" s="18">
        <v>2079.65</v>
      </c>
      <c r="D424" s="19">
        <f t="shared" si="26"/>
        <v>-1.4586014586014606E-2</v>
      </c>
      <c r="E424" s="19">
        <f t="shared" si="26"/>
        <v>-2.2095888349697113E-2</v>
      </c>
      <c r="F424" s="36">
        <f t="shared" si="27"/>
        <v>7.9166666666666665E-6</v>
      </c>
      <c r="G424" s="24">
        <f t="shared" si="28"/>
        <v>-1.4593931252681273E-2</v>
      </c>
      <c r="H424" s="21">
        <f t="shared" si="29"/>
        <v>-2.2103805016363779E-2</v>
      </c>
      <c r="I424" s="17"/>
      <c r="J424" s="17">
        <v>3.7999999999999999E-2</v>
      </c>
    </row>
    <row r="425" spans="1:10" x14ac:dyDescent="0.35">
      <c r="A425" s="16">
        <v>42197</v>
      </c>
      <c r="B425" s="17">
        <v>46.62</v>
      </c>
      <c r="C425" s="18">
        <v>2126.64</v>
      </c>
      <c r="D425" s="19">
        <f t="shared" si="26"/>
        <v>4.5057162071284518E-2</v>
      </c>
      <c r="E425" s="19">
        <f t="shared" si="26"/>
        <v>2.4087218653388698E-2</v>
      </c>
      <c r="F425" s="36">
        <f t="shared" si="27"/>
        <v>4.1666666666666669E-6</v>
      </c>
      <c r="G425" s="24">
        <f t="shared" si="28"/>
        <v>4.5052995404617852E-2</v>
      </c>
      <c r="H425" s="21">
        <f t="shared" si="29"/>
        <v>2.4083051986722032E-2</v>
      </c>
      <c r="I425" s="17"/>
      <c r="J425" s="17">
        <v>0.02</v>
      </c>
    </row>
    <row r="426" spans="1:10" x14ac:dyDescent="0.35">
      <c r="A426" s="16">
        <v>42190</v>
      </c>
      <c r="B426" s="17">
        <v>44.61</v>
      </c>
      <c r="C426" s="18">
        <v>2076.62</v>
      </c>
      <c r="D426" s="19">
        <f t="shared" si="26"/>
        <v>4.7297297297297369E-3</v>
      </c>
      <c r="E426" s="19">
        <f t="shared" si="26"/>
        <v>-7.7042344398647877E-5</v>
      </c>
      <c r="F426" s="36">
        <f t="shared" si="27"/>
        <v>3.1249999999999997E-6</v>
      </c>
      <c r="G426" s="24">
        <f t="shared" si="28"/>
        <v>4.7266047297297373E-3</v>
      </c>
      <c r="H426" s="21">
        <f t="shared" si="29"/>
        <v>-8.0167344398647872E-5</v>
      </c>
      <c r="I426" s="17"/>
      <c r="J426" s="17">
        <v>1.4999999999999999E-2</v>
      </c>
    </row>
    <row r="427" spans="1:10" x14ac:dyDescent="0.35">
      <c r="A427" s="16">
        <v>42183</v>
      </c>
      <c r="B427" s="17">
        <v>44.4</v>
      </c>
      <c r="C427" s="18">
        <v>2076.7800000000002</v>
      </c>
      <c r="D427" s="19">
        <f t="shared" si="26"/>
        <v>-1.900132567388424E-2</v>
      </c>
      <c r="E427" s="19">
        <f t="shared" si="26"/>
        <v>-1.1758323855930564E-2</v>
      </c>
      <c r="F427" s="36">
        <f t="shared" si="27"/>
        <v>1.6666666666666669E-6</v>
      </c>
      <c r="G427" s="24">
        <f t="shared" si="28"/>
        <v>-1.9002992340550907E-2</v>
      </c>
      <c r="H427" s="21">
        <f t="shared" si="29"/>
        <v>-1.1759990522597231E-2</v>
      </c>
      <c r="I427" s="17"/>
      <c r="J427" s="17">
        <v>8.0000000000000002E-3</v>
      </c>
    </row>
    <row r="428" spans="1:10" x14ac:dyDescent="0.35">
      <c r="A428" s="16">
        <v>42176</v>
      </c>
      <c r="B428" s="17">
        <v>45.26</v>
      </c>
      <c r="C428" s="18">
        <v>2101.4899999999998</v>
      </c>
      <c r="D428" s="19">
        <f t="shared" si="26"/>
        <v>-1.822125813449027E-2</v>
      </c>
      <c r="E428" s="19">
        <f t="shared" si="26"/>
        <v>-4.0284551111616773E-3</v>
      </c>
      <c r="F428" s="36">
        <f t="shared" si="27"/>
        <v>1.0416666666666667E-6</v>
      </c>
      <c r="G428" s="24">
        <f t="shared" si="28"/>
        <v>-1.8222299801156937E-2</v>
      </c>
      <c r="H428" s="21">
        <f t="shared" si="29"/>
        <v>-4.0294967778283439E-3</v>
      </c>
      <c r="I428" s="17"/>
      <c r="J428" s="17">
        <v>5.0000000000000001E-3</v>
      </c>
    </row>
    <row r="429" spans="1:10" x14ac:dyDescent="0.35">
      <c r="A429" s="16">
        <v>42169</v>
      </c>
      <c r="B429" s="17">
        <v>46.1</v>
      </c>
      <c r="C429" s="18">
        <v>2109.9899999999998</v>
      </c>
      <c r="D429" s="19">
        <f t="shared" si="26"/>
        <v>2.8279312595171913E-3</v>
      </c>
      <c r="E429" s="19">
        <f t="shared" si="26"/>
        <v>7.5831737587803705E-3</v>
      </c>
      <c r="F429" s="36">
        <f t="shared" si="27"/>
        <v>1.6666666666666669E-6</v>
      </c>
      <c r="G429" s="24">
        <f t="shared" si="28"/>
        <v>2.8262645928505245E-3</v>
      </c>
      <c r="H429" s="21">
        <f t="shared" si="29"/>
        <v>7.5815070921137042E-3</v>
      </c>
      <c r="I429" s="17"/>
      <c r="J429" s="17">
        <v>8.0000000000000002E-3</v>
      </c>
    </row>
    <row r="430" spans="1:10" x14ac:dyDescent="0.35">
      <c r="A430" s="16">
        <v>42162</v>
      </c>
      <c r="B430" s="17">
        <v>45.97</v>
      </c>
      <c r="C430" s="18">
        <v>2094.11</v>
      </c>
      <c r="D430" s="19">
        <f t="shared" si="26"/>
        <v>-3.6844386649328431E-3</v>
      </c>
      <c r="E430" s="19">
        <f t="shared" si="26"/>
        <v>6.1161202773285517E-4</v>
      </c>
      <c r="F430" s="36">
        <f t="shared" si="27"/>
        <v>2.0833333333333334E-6</v>
      </c>
      <c r="G430" s="24">
        <f t="shared" si="28"/>
        <v>-3.6865219982661766E-3</v>
      </c>
      <c r="H430" s="21">
        <f t="shared" si="29"/>
        <v>6.0952869439952185E-4</v>
      </c>
      <c r="I430" s="17"/>
      <c r="J430" s="17">
        <v>0.01</v>
      </c>
    </row>
    <row r="431" spans="1:10" x14ac:dyDescent="0.35">
      <c r="A431" s="16">
        <v>42155</v>
      </c>
      <c r="B431" s="17">
        <v>46.14</v>
      </c>
      <c r="C431" s="18">
        <v>2092.83</v>
      </c>
      <c r="D431" s="19">
        <f t="shared" si="26"/>
        <v>-1.5364916773367487E-2</v>
      </c>
      <c r="E431" s="19">
        <f t="shared" si="26"/>
        <v>-6.90902016238093E-3</v>
      </c>
      <c r="F431" s="36">
        <f t="shared" si="27"/>
        <v>3.7499999999999997E-6</v>
      </c>
      <c r="G431" s="24">
        <f t="shared" si="28"/>
        <v>-1.5368666773367488E-2</v>
      </c>
      <c r="H431" s="21">
        <f t="shared" si="29"/>
        <v>-6.9127701623809303E-3</v>
      </c>
      <c r="I431" s="17"/>
      <c r="J431" s="17">
        <v>1.7999999999999999E-2</v>
      </c>
    </row>
    <row r="432" spans="1:10" x14ac:dyDescent="0.35">
      <c r="A432" s="16">
        <v>42148</v>
      </c>
      <c r="B432" s="17">
        <v>46.86</v>
      </c>
      <c r="C432" s="18">
        <v>2107.39</v>
      </c>
      <c r="D432" s="19">
        <f t="shared" si="26"/>
        <v>-8.5287846481874041E-4</v>
      </c>
      <c r="E432" s="19">
        <f t="shared" si="26"/>
        <v>-8.7815019331534128E-3</v>
      </c>
      <c r="F432" s="36">
        <f t="shared" si="27"/>
        <v>6.2500000000000005E-7</v>
      </c>
      <c r="G432" s="24">
        <f t="shared" si="28"/>
        <v>-8.5350346481874039E-4</v>
      </c>
      <c r="H432" s="21">
        <f t="shared" si="29"/>
        <v>-8.7821269331534134E-3</v>
      </c>
      <c r="I432" s="17"/>
      <c r="J432" s="17">
        <v>3.0000000000000001E-3</v>
      </c>
    </row>
    <row r="433" spans="1:10" x14ac:dyDescent="0.35">
      <c r="A433" s="16">
        <v>42141</v>
      </c>
      <c r="B433" s="17">
        <v>46.9</v>
      </c>
      <c r="C433" s="18">
        <v>2126.06</v>
      </c>
      <c r="D433" s="19">
        <f t="shared" si="26"/>
        <v>-2.8985507246376829E-2</v>
      </c>
      <c r="E433" s="19">
        <f t="shared" si="26"/>
        <v>1.5687346011974412E-3</v>
      </c>
      <c r="F433" s="36">
        <f t="shared" si="27"/>
        <v>4.1666666666666669E-6</v>
      </c>
      <c r="G433" s="24">
        <f t="shared" si="28"/>
        <v>-2.8989673913043496E-2</v>
      </c>
      <c r="H433" s="21">
        <f t="shared" si="29"/>
        <v>1.5645679345307746E-3</v>
      </c>
      <c r="I433" s="17"/>
      <c r="J433" s="17">
        <v>0.02</v>
      </c>
    </row>
    <row r="434" spans="1:10" x14ac:dyDescent="0.35">
      <c r="A434" s="16">
        <v>42134</v>
      </c>
      <c r="B434" s="17">
        <v>48.3</v>
      </c>
      <c r="C434" s="18">
        <v>2122.73</v>
      </c>
      <c r="D434" s="19">
        <f t="shared" si="26"/>
        <v>1.1518324607329822E-2</v>
      </c>
      <c r="E434" s="19">
        <f t="shared" si="26"/>
        <v>3.1331222532016145E-3</v>
      </c>
      <c r="F434" s="36">
        <f t="shared" si="27"/>
        <v>3.1249999999999997E-6</v>
      </c>
      <c r="G434" s="24">
        <f t="shared" si="28"/>
        <v>1.1515199607329822E-2</v>
      </c>
      <c r="H434" s="21">
        <f t="shared" si="29"/>
        <v>3.1299972532016144E-3</v>
      </c>
      <c r="I434" s="17"/>
      <c r="J434" s="17">
        <v>1.4999999999999999E-2</v>
      </c>
    </row>
    <row r="435" spans="1:10" x14ac:dyDescent="0.35">
      <c r="A435" s="16">
        <v>42127</v>
      </c>
      <c r="B435" s="17">
        <v>47.75</v>
      </c>
      <c r="C435" s="18">
        <v>2116.1</v>
      </c>
      <c r="D435" s="19">
        <f t="shared" si="26"/>
        <v>-1.8701191944101914E-2</v>
      </c>
      <c r="E435" s="19">
        <f t="shared" si="26"/>
        <v>3.7044239644450361E-3</v>
      </c>
      <c r="F435" s="36">
        <f t="shared" si="27"/>
        <v>1.6666666666666669E-6</v>
      </c>
      <c r="G435" s="24">
        <f t="shared" si="28"/>
        <v>-1.8702858610768581E-2</v>
      </c>
      <c r="H435" s="21">
        <f t="shared" si="29"/>
        <v>3.7027572977783693E-3</v>
      </c>
      <c r="I435" s="17"/>
      <c r="J435" s="17">
        <v>8.0000000000000002E-3</v>
      </c>
    </row>
    <row r="436" spans="1:10" x14ac:dyDescent="0.35">
      <c r="A436" s="16">
        <v>42120</v>
      </c>
      <c r="B436" s="17">
        <v>48.66</v>
      </c>
      <c r="C436" s="18">
        <v>2108.29</v>
      </c>
      <c r="D436" s="19">
        <f t="shared" si="26"/>
        <v>1.6503029036975203E-2</v>
      </c>
      <c r="E436" s="19">
        <f t="shared" si="26"/>
        <v>-4.4387988799116096E-3</v>
      </c>
      <c r="F436" s="36">
        <f t="shared" si="27"/>
        <v>1.6666666666666669E-6</v>
      </c>
      <c r="G436" s="24">
        <f t="shared" si="28"/>
        <v>1.6501362370308536E-2</v>
      </c>
      <c r="H436" s="21">
        <f t="shared" si="29"/>
        <v>-4.4404655465782759E-3</v>
      </c>
      <c r="I436" s="17"/>
      <c r="J436" s="17">
        <v>8.0000000000000002E-3</v>
      </c>
    </row>
    <row r="437" spans="1:10" x14ac:dyDescent="0.35">
      <c r="A437" s="16">
        <v>42113</v>
      </c>
      <c r="B437" s="17">
        <v>47.87</v>
      </c>
      <c r="C437" s="18">
        <v>2117.69</v>
      </c>
      <c r="D437" s="19">
        <f t="shared" si="26"/>
        <v>0.15016818837097556</v>
      </c>
      <c r="E437" s="19">
        <f t="shared" si="26"/>
        <v>1.7542932374902787E-2</v>
      </c>
      <c r="F437" s="36">
        <f t="shared" si="27"/>
        <v>4.1666666666666669E-6</v>
      </c>
      <c r="G437" s="24">
        <f t="shared" si="28"/>
        <v>0.1501640217043089</v>
      </c>
      <c r="H437" s="21">
        <f t="shared" si="29"/>
        <v>1.753876570823612E-2</v>
      </c>
      <c r="I437" s="17"/>
      <c r="J437" s="17">
        <v>0.02</v>
      </c>
    </row>
    <row r="438" spans="1:10" x14ac:dyDescent="0.35">
      <c r="A438" s="16">
        <v>42106</v>
      </c>
      <c r="B438" s="17">
        <v>41.62</v>
      </c>
      <c r="C438" s="18">
        <v>2081.1799999999998</v>
      </c>
      <c r="D438" s="19">
        <f t="shared" si="26"/>
        <v>-2.3969319271333056E-3</v>
      </c>
      <c r="E438" s="19">
        <f t="shared" si="26"/>
        <v>-9.9331132317822535E-3</v>
      </c>
      <c r="F438" s="36">
        <f t="shared" si="27"/>
        <v>3.7499999999999997E-6</v>
      </c>
      <c r="G438" s="24">
        <f t="shared" si="28"/>
        <v>-2.4006819271333055E-3</v>
      </c>
      <c r="H438" s="21">
        <f t="shared" si="29"/>
        <v>-9.9368632317822538E-3</v>
      </c>
      <c r="I438" s="17"/>
      <c r="J438" s="17">
        <v>1.7999999999999999E-2</v>
      </c>
    </row>
    <row r="439" spans="1:10" x14ac:dyDescent="0.35">
      <c r="A439" s="16">
        <v>42099</v>
      </c>
      <c r="B439" s="17">
        <v>41.72</v>
      </c>
      <c r="C439" s="18">
        <v>2102.06</v>
      </c>
      <c r="D439" s="19">
        <f t="shared" si="26"/>
        <v>3.5492678083891782E-2</v>
      </c>
      <c r="E439" s="19">
        <f t="shared" si="26"/>
        <v>1.6981460695901118E-2</v>
      </c>
      <c r="F439" s="36">
        <f t="shared" si="27"/>
        <v>4.1666666666666669E-6</v>
      </c>
      <c r="G439" s="24">
        <f t="shared" si="28"/>
        <v>3.5488511417225116E-2</v>
      </c>
      <c r="H439" s="21">
        <f t="shared" si="29"/>
        <v>1.6977294029234452E-2</v>
      </c>
      <c r="I439" s="17"/>
      <c r="J439" s="17">
        <v>0.02</v>
      </c>
    </row>
    <row r="440" spans="1:10" x14ac:dyDescent="0.35">
      <c r="A440" s="16">
        <v>42092</v>
      </c>
      <c r="B440" s="17">
        <v>40.29</v>
      </c>
      <c r="C440" s="18">
        <v>2066.96</v>
      </c>
      <c r="D440" s="19">
        <f t="shared" si="26"/>
        <v>-1.6597510373443924E-2</v>
      </c>
      <c r="E440" s="19">
        <f t="shared" si="26"/>
        <v>2.882068102201929E-3</v>
      </c>
      <c r="F440" s="36">
        <f t="shared" si="27"/>
        <v>2.708333333333333E-6</v>
      </c>
      <c r="G440" s="24">
        <f t="shared" si="28"/>
        <v>-1.6600218706777258E-2</v>
      </c>
      <c r="H440" s="21">
        <f t="shared" si="29"/>
        <v>2.8793597688685957E-3</v>
      </c>
      <c r="I440" s="17"/>
      <c r="J440" s="17">
        <v>1.2999999999999999E-2</v>
      </c>
    </row>
    <row r="441" spans="1:10" x14ac:dyDescent="0.35">
      <c r="A441" s="16">
        <v>42085</v>
      </c>
      <c r="B441" s="17">
        <v>40.97</v>
      </c>
      <c r="C441" s="18">
        <v>2061.02</v>
      </c>
      <c r="D441" s="19">
        <f t="shared" si="26"/>
        <v>-4.4542910447761264E-2</v>
      </c>
      <c r="E441" s="19">
        <f t="shared" si="26"/>
        <v>-2.2332906408614406E-2</v>
      </c>
      <c r="F441" s="36">
        <f t="shared" si="27"/>
        <v>7.9166666666666665E-6</v>
      </c>
      <c r="G441" s="24">
        <f t="shared" si="28"/>
        <v>-4.4550827114427934E-2</v>
      </c>
      <c r="H441" s="21">
        <f t="shared" si="29"/>
        <v>-2.2340823075281072E-2</v>
      </c>
      <c r="I441" s="17"/>
      <c r="J441" s="17">
        <v>3.7999999999999999E-2</v>
      </c>
    </row>
    <row r="442" spans="1:10" x14ac:dyDescent="0.35">
      <c r="A442" s="16">
        <v>42078</v>
      </c>
      <c r="B442" s="17">
        <v>42.88</v>
      </c>
      <c r="C442" s="18">
        <v>2108.1</v>
      </c>
      <c r="D442" s="19">
        <f t="shared" si="26"/>
        <v>3.6249395843402699E-2</v>
      </c>
      <c r="E442" s="19">
        <f t="shared" si="26"/>
        <v>2.6638745495276117E-2</v>
      </c>
      <c r="F442" s="36">
        <f t="shared" si="27"/>
        <v>1.6666666666666669E-6</v>
      </c>
      <c r="G442" s="24">
        <f t="shared" si="28"/>
        <v>3.6247729176736035E-2</v>
      </c>
      <c r="H442" s="21">
        <f t="shared" si="29"/>
        <v>2.663707882860945E-2</v>
      </c>
      <c r="I442" s="17"/>
      <c r="J442" s="17">
        <v>8.0000000000000002E-3</v>
      </c>
    </row>
    <row r="443" spans="1:10" x14ac:dyDescent="0.35">
      <c r="A443" s="16">
        <v>42071</v>
      </c>
      <c r="B443" s="17">
        <v>41.38</v>
      </c>
      <c r="C443" s="18">
        <v>2053.4</v>
      </c>
      <c r="D443" s="19">
        <f t="shared" si="26"/>
        <v>-2.313503305004716E-2</v>
      </c>
      <c r="E443" s="19">
        <f t="shared" si="26"/>
        <v>-8.6227706806485394E-3</v>
      </c>
      <c r="F443" s="36">
        <f t="shared" si="27"/>
        <v>5.833333333333334E-6</v>
      </c>
      <c r="G443" s="24">
        <f t="shared" si="28"/>
        <v>-2.3140866383380494E-2</v>
      </c>
      <c r="H443" s="21">
        <f t="shared" si="29"/>
        <v>-8.6286040139818727E-3</v>
      </c>
      <c r="I443" s="17"/>
      <c r="J443" s="17">
        <v>2.8000000000000001E-2</v>
      </c>
    </row>
    <row r="444" spans="1:10" x14ac:dyDescent="0.35">
      <c r="A444" s="16">
        <v>42064</v>
      </c>
      <c r="B444" s="17">
        <v>42.36</v>
      </c>
      <c r="C444" s="18">
        <v>2071.2600000000002</v>
      </c>
      <c r="D444" s="19">
        <f t="shared" si="26"/>
        <v>-3.3979475484606669E-2</v>
      </c>
      <c r="E444" s="19">
        <f t="shared" si="26"/>
        <v>-1.5794725588025527E-2</v>
      </c>
      <c r="F444" s="36">
        <f t="shared" si="27"/>
        <v>2.708333333333333E-6</v>
      </c>
      <c r="G444" s="24">
        <f t="shared" si="28"/>
        <v>-3.398218381794E-2</v>
      </c>
      <c r="H444" s="21">
        <f t="shared" si="29"/>
        <v>-1.579743392135886E-2</v>
      </c>
      <c r="I444" s="17"/>
      <c r="J444" s="17">
        <v>1.2999999999999999E-2</v>
      </c>
    </row>
    <row r="445" spans="1:10" x14ac:dyDescent="0.35">
      <c r="A445" s="16">
        <v>42057</v>
      </c>
      <c r="B445" s="17">
        <v>43.85</v>
      </c>
      <c r="C445" s="18">
        <v>2104.5</v>
      </c>
      <c r="D445" s="19">
        <f t="shared" si="26"/>
        <v>0</v>
      </c>
      <c r="E445" s="19">
        <f t="shared" si="26"/>
        <v>-2.7484243946359621E-3</v>
      </c>
      <c r="F445" s="36">
        <f t="shared" si="27"/>
        <v>3.1249999999999997E-6</v>
      </c>
      <c r="G445" s="24">
        <f t="shared" si="28"/>
        <v>-3.1249999999999997E-6</v>
      </c>
      <c r="H445" s="21">
        <f t="shared" si="29"/>
        <v>-2.7515493946359622E-3</v>
      </c>
      <c r="I445" s="17"/>
      <c r="J445" s="17">
        <v>1.4999999999999999E-2</v>
      </c>
    </row>
    <row r="446" spans="1:10" x14ac:dyDescent="0.35">
      <c r="A446" s="16">
        <v>42050</v>
      </c>
      <c r="B446" s="17">
        <v>43.85</v>
      </c>
      <c r="C446" s="18">
        <v>2110.3000000000002</v>
      </c>
      <c r="D446" s="19">
        <f t="shared" si="26"/>
        <v>-4.5589240939125641E-4</v>
      </c>
      <c r="E446" s="19">
        <f t="shared" si="26"/>
        <v>6.3471928812250944E-3</v>
      </c>
      <c r="F446" s="36">
        <f t="shared" si="27"/>
        <v>3.1249999999999997E-6</v>
      </c>
      <c r="G446" s="24">
        <f t="shared" si="28"/>
        <v>-4.590174093912564E-4</v>
      </c>
      <c r="H446" s="21">
        <f t="shared" si="29"/>
        <v>6.3440678812250947E-3</v>
      </c>
      <c r="I446" s="17"/>
      <c r="J446" s="17">
        <v>1.4999999999999999E-2</v>
      </c>
    </row>
    <row r="447" spans="1:10" x14ac:dyDescent="0.35">
      <c r="A447" s="16">
        <v>42043</v>
      </c>
      <c r="B447" s="17">
        <v>43.87</v>
      </c>
      <c r="C447" s="18">
        <v>2096.9899999999998</v>
      </c>
      <c r="D447" s="19">
        <f t="shared" si="26"/>
        <v>3.4425842961565589E-2</v>
      </c>
      <c r="E447" s="19">
        <f t="shared" si="26"/>
        <v>2.0199759665672667E-2</v>
      </c>
      <c r="F447" s="36">
        <f t="shared" si="27"/>
        <v>2.0833333333333334E-6</v>
      </c>
      <c r="G447" s="24">
        <f t="shared" si="28"/>
        <v>3.4423759628232256E-2</v>
      </c>
      <c r="H447" s="21">
        <f t="shared" si="29"/>
        <v>2.0197676332339334E-2</v>
      </c>
      <c r="I447" s="17"/>
      <c r="J447" s="17">
        <v>0.01</v>
      </c>
    </row>
    <row r="448" spans="1:10" x14ac:dyDescent="0.35">
      <c r="A448" s="16">
        <v>42036</v>
      </c>
      <c r="B448" s="17">
        <v>42.41</v>
      </c>
      <c r="C448" s="18">
        <v>2055.4699999999998</v>
      </c>
      <c r="D448" s="19">
        <f t="shared" si="26"/>
        <v>4.9752475247524686E-2</v>
      </c>
      <c r="E448" s="19">
        <f t="shared" si="26"/>
        <v>3.0315941433290305E-2</v>
      </c>
      <c r="F448" s="36">
        <f t="shared" si="27"/>
        <v>4.7916666666666668E-6</v>
      </c>
      <c r="G448" s="24">
        <f t="shared" si="28"/>
        <v>4.9747683580858022E-2</v>
      </c>
      <c r="H448" s="21">
        <f t="shared" si="29"/>
        <v>3.0311149766623639E-2</v>
      </c>
      <c r="I448" s="17"/>
      <c r="J448" s="17">
        <v>2.3E-2</v>
      </c>
    </row>
    <row r="449" spans="1:10" x14ac:dyDescent="0.35">
      <c r="A449" s="16">
        <v>42029</v>
      </c>
      <c r="B449" s="17">
        <v>40.4</v>
      </c>
      <c r="C449" s="18">
        <v>1994.99</v>
      </c>
      <c r="D449" s="19">
        <f t="shared" si="26"/>
        <v>-0.14370495972869868</v>
      </c>
      <c r="E449" s="19">
        <f t="shared" si="26"/>
        <v>-2.7697361366981532E-2</v>
      </c>
      <c r="F449" s="36">
        <f t="shared" si="27"/>
        <v>2.708333333333333E-6</v>
      </c>
      <c r="G449" s="24">
        <f t="shared" si="28"/>
        <v>-0.143707668062032</v>
      </c>
      <c r="H449" s="21">
        <f t="shared" si="29"/>
        <v>-2.7700069700314866E-2</v>
      </c>
      <c r="I449" s="17"/>
      <c r="J449" s="17">
        <v>1.2999999999999999E-2</v>
      </c>
    </row>
    <row r="450" spans="1:10" x14ac:dyDescent="0.35">
      <c r="A450" s="16">
        <v>42022</v>
      </c>
      <c r="B450" s="17">
        <v>47.18</v>
      </c>
      <c r="C450" s="18">
        <v>2051.8200000000002</v>
      </c>
      <c r="D450" s="19">
        <f t="shared" si="26"/>
        <v>2.0328719723183397E-2</v>
      </c>
      <c r="E450" s="19">
        <f t="shared" si="26"/>
        <v>1.6044210713967333E-2</v>
      </c>
      <c r="F450" s="36">
        <f t="shared" si="27"/>
        <v>3.7499999999999997E-6</v>
      </c>
      <c r="G450" s="24">
        <f t="shared" si="28"/>
        <v>2.0324969723183397E-2</v>
      </c>
      <c r="H450" s="21">
        <f t="shared" si="29"/>
        <v>1.6040460713967333E-2</v>
      </c>
      <c r="I450" s="17"/>
      <c r="J450" s="17">
        <v>1.7999999999999999E-2</v>
      </c>
    </row>
    <row r="451" spans="1:10" x14ac:dyDescent="0.35">
      <c r="A451" s="16">
        <v>42015</v>
      </c>
      <c r="B451" s="17">
        <v>46.24</v>
      </c>
      <c r="C451" s="18">
        <v>2019.42</v>
      </c>
      <c r="D451" s="19">
        <f t="shared" ref="D451:E514" si="30">B451/B452-1</f>
        <v>-2.0131383767747368E-2</v>
      </c>
      <c r="E451" s="19">
        <f t="shared" si="30"/>
        <v>-1.2416801561025204E-2</v>
      </c>
      <c r="F451" s="36">
        <f t="shared" ref="F451:F514" si="31">J451/100/12/4</f>
        <v>5.2083333333333332E-6</v>
      </c>
      <c r="G451" s="24">
        <f t="shared" ref="G451:G514" si="32">D451-F451</f>
        <v>-2.0136592101080701E-2</v>
      </c>
      <c r="H451" s="21">
        <f t="shared" ref="H451:H514" si="33">E451-F451</f>
        <v>-1.2422009894358536E-2</v>
      </c>
      <c r="I451" s="17"/>
      <c r="J451" s="17">
        <v>2.5000000000000001E-2</v>
      </c>
    </row>
    <row r="452" spans="1:10" x14ac:dyDescent="0.35">
      <c r="A452" s="16">
        <v>42008</v>
      </c>
      <c r="B452" s="17">
        <v>47.19</v>
      </c>
      <c r="C452" s="18">
        <v>2044.81</v>
      </c>
      <c r="D452" s="19">
        <f t="shared" si="30"/>
        <v>9.1958939264329409E-3</v>
      </c>
      <c r="E452" s="19">
        <f t="shared" si="30"/>
        <v>-6.5056845787581086E-3</v>
      </c>
      <c r="F452" s="36">
        <f t="shared" si="31"/>
        <v>4.1666666666666669E-6</v>
      </c>
      <c r="G452" s="24">
        <f t="shared" si="32"/>
        <v>9.1917272597662747E-3</v>
      </c>
      <c r="H452" s="21">
        <f t="shared" si="33"/>
        <v>-6.5098512454247756E-3</v>
      </c>
      <c r="I452" s="17"/>
      <c r="J452" s="17">
        <v>0.02</v>
      </c>
    </row>
    <row r="453" spans="1:10" x14ac:dyDescent="0.35">
      <c r="A453" s="16">
        <v>42001</v>
      </c>
      <c r="B453" s="17">
        <v>46.76</v>
      </c>
      <c r="C453" s="18">
        <v>2058.1999999999998</v>
      </c>
      <c r="D453" s="19">
        <f t="shared" si="30"/>
        <v>-2.3391812865497186E-2</v>
      </c>
      <c r="E453" s="19">
        <f t="shared" si="30"/>
        <v>-1.4635407440742765E-2</v>
      </c>
      <c r="F453" s="36">
        <f t="shared" si="31"/>
        <v>4.1666666666666669E-6</v>
      </c>
      <c r="G453" s="24">
        <f t="shared" si="32"/>
        <v>-2.3395979532163852E-2</v>
      </c>
      <c r="H453" s="21">
        <f t="shared" si="33"/>
        <v>-1.4639574107409431E-2</v>
      </c>
      <c r="I453" s="17"/>
      <c r="J453" s="17">
        <v>0.02</v>
      </c>
    </row>
    <row r="454" spans="1:10" x14ac:dyDescent="0.35">
      <c r="A454" s="16">
        <v>41994</v>
      </c>
      <c r="B454" s="17">
        <v>47.88</v>
      </c>
      <c r="C454" s="18">
        <v>2088.77</v>
      </c>
      <c r="D454" s="19">
        <f t="shared" si="30"/>
        <v>4.6160302140161313E-3</v>
      </c>
      <c r="E454" s="19">
        <f t="shared" si="30"/>
        <v>8.7508753290028718E-3</v>
      </c>
      <c r="F454" s="36">
        <f t="shared" si="31"/>
        <v>1.0416666666666667E-6</v>
      </c>
      <c r="G454" s="24">
        <f t="shared" si="32"/>
        <v>4.6149885473494648E-3</v>
      </c>
      <c r="H454" s="21">
        <f t="shared" si="33"/>
        <v>8.7498336623362052E-3</v>
      </c>
      <c r="I454" s="17"/>
      <c r="J454" s="17">
        <v>5.0000000000000001E-3</v>
      </c>
    </row>
    <row r="455" spans="1:10" x14ac:dyDescent="0.35">
      <c r="A455" s="16">
        <v>41987</v>
      </c>
      <c r="B455" s="17">
        <v>47.66</v>
      </c>
      <c r="C455" s="18">
        <v>2070.65</v>
      </c>
      <c r="D455" s="19">
        <f t="shared" si="30"/>
        <v>1.5122470713524905E-2</v>
      </c>
      <c r="E455" s="19">
        <f t="shared" si="30"/>
        <v>3.4120249908856204E-2</v>
      </c>
      <c r="F455" s="36">
        <f t="shared" si="31"/>
        <v>6.8750000000000002E-6</v>
      </c>
      <c r="G455" s="24">
        <f t="shared" si="32"/>
        <v>1.5115595713524905E-2</v>
      </c>
      <c r="H455" s="21">
        <f t="shared" si="33"/>
        <v>3.41133749088562E-2</v>
      </c>
      <c r="I455" s="17"/>
      <c r="J455" s="17">
        <v>3.3000000000000002E-2</v>
      </c>
    </row>
    <row r="456" spans="1:10" x14ac:dyDescent="0.35">
      <c r="A456" s="16">
        <v>41980</v>
      </c>
      <c r="B456" s="17">
        <v>46.95</v>
      </c>
      <c r="C456" s="18">
        <v>2002.33</v>
      </c>
      <c r="D456" s="19">
        <f t="shared" si="30"/>
        <v>-3.0359355638166052E-2</v>
      </c>
      <c r="E456" s="19">
        <f t="shared" si="30"/>
        <v>-3.5193724492500134E-2</v>
      </c>
      <c r="F456" s="36">
        <f t="shared" si="31"/>
        <v>4.1666666666666669E-6</v>
      </c>
      <c r="G456" s="24">
        <f t="shared" si="32"/>
        <v>-3.0363522304832719E-2</v>
      </c>
      <c r="H456" s="21">
        <f t="shared" si="33"/>
        <v>-3.51978911591668E-2</v>
      </c>
      <c r="I456" s="17"/>
      <c r="J456" s="17">
        <v>0.02</v>
      </c>
    </row>
    <row r="457" spans="1:10" x14ac:dyDescent="0.35">
      <c r="A457" s="16">
        <v>41973</v>
      </c>
      <c r="B457" s="17">
        <v>48.42</v>
      </c>
      <c r="C457" s="18">
        <v>2075.37</v>
      </c>
      <c r="D457" s="19">
        <f t="shared" si="30"/>
        <v>1.2758837063375772E-2</v>
      </c>
      <c r="E457" s="19">
        <f t="shared" si="30"/>
        <v>3.7773994466907546E-3</v>
      </c>
      <c r="F457" s="36">
        <f t="shared" si="31"/>
        <v>3.7499999999999997E-6</v>
      </c>
      <c r="G457" s="24">
        <f t="shared" si="32"/>
        <v>1.2755087063375772E-2</v>
      </c>
      <c r="H457" s="21">
        <f t="shared" si="33"/>
        <v>3.7736494466907547E-3</v>
      </c>
      <c r="I457" s="17"/>
      <c r="J457" s="17">
        <v>1.7999999999999999E-2</v>
      </c>
    </row>
    <row r="458" spans="1:10" x14ac:dyDescent="0.35">
      <c r="A458" s="16">
        <v>41966</v>
      </c>
      <c r="B458" s="17">
        <v>47.81</v>
      </c>
      <c r="C458" s="18">
        <v>2067.56</v>
      </c>
      <c r="D458" s="19">
        <f t="shared" si="30"/>
        <v>-3.5431429762400324E-3</v>
      </c>
      <c r="E458" s="19">
        <f t="shared" si="30"/>
        <v>1.9675308941118352E-3</v>
      </c>
      <c r="F458" s="36">
        <f t="shared" si="31"/>
        <v>2.708333333333333E-6</v>
      </c>
      <c r="G458" s="24">
        <f t="shared" si="32"/>
        <v>-3.5458513095733657E-3</v>
      </c>
      <c r="H458" s="21">
        <f t="shared" si="33"/>
        <v>1.9648225607785019E-3</v>
      </c>
      <c r="I458" s="17"/>
      <c r="J458" s="17">
        <v>1.2999999999999999E-2</v>
      </c>
    </row>
    <row r="459" spans="1:10" x14ac:dyDescent="0.35">
      <c r="A459" s="16">
        <v>41959</v>
      </c>
      <c r="B459" s="17">
        <v>47.98</v>
      </c>
      <c r="C459" s="18">
        <v>2063.5</v>
      </c>
      <c r="D459" s="19">
        <f t="shared" si="30"/>
        <v>-3.227107704719645E-2</v>
      </c>
      <c r="E459" s="19">
        <f t="shared" si="30"/>
        <v>1.1608867449088622E-2</v>
      </c>
      <c r="F459" s="36">
        <f t="shared" si="31"/>
        <v>1.6666666666666669E-6</v>
      </c>
      <c r="G459" s="24">
        <f t="shared" si="32"/>
        <v>-3.2272743713863114E-2</v>
      </c>
      <c r="H459" s="21">
        <f t="shared" si="33"/>
        <v>1.1607200782421955E-2</v>
      </c>
      <c r="I459" s="17"/>
      <c r="J459" s="17">
        <v>8.0000000000000002E-3</v>
      </c>
    </row>
    <row r="460" spans="1:10" x14ac:dyDescent="0.35">
      <c r="A460" s="16">
        <v>41952</v>
      </c>
      <c r="B460" s="17">
        <v>49.58</v>
      </c>
      <c r="C460" s="18">
        <v>2039.82</v>
      </c>
      <c r="D460" s="19">
        <f t="shared" si="30"/>
        <v>1.8488085456039416E-2</v>
      </c>
      <c r="E460" s="19">
        <f t="shared" si="30"/>
        <v>3.8879483444229646E-3</v>
      </c>
      <c r="F460" s="36">
        <f t="shared" si="31"/>
        <v>2.708333333333333E-6</v>
      </c>
      <c r="G460" s="24">
        <f t="shared" si="32"/>
        <v>1.8485377122706082E-2</v>
      </c>
      <c r="H460" s="21">
        <f t="shared" si="33"/>
        <v>3.8852400110896313E-3</v>
      </c>
      <c r="I460" s="17"/>
      <c r="J460" s="17">
        <v>1.2999999999999999E-2</v>
      </c>
    </row>
    <row r="461" spans="1:10" x14ac:dyDescent="0.35">
      <c r="A461" s="16">
        <v>41945</v>
      </c>
      <c r="B461" s="17">
        <v>48.68</v>
      </c>
      <c r="C461" s="18">
        <v>2031.92</v>
      </c>
      <c r="D461" s="19">
        <f t="shared" si="30"/>
        <v>3.6847710330138339E-2</v>
      </c>
      <c r="E461" s="19">
        <f t="shared" si="30"/>
        <v>6.8729714328188418E-3</v>
      </c>
      <c r="F461" s="36">
        <f t="shared" si="31"/>
        <v>4.7916666666666668E-6</v>
      </c>
      <c r="G461" s="24">
        <f t="shared" si="32"/>
        <v>3.6842918663471676E-2</v>
      </c>
      <c r="H461" s="21">
        <f t="shared" si="33"/>
        <v>6.868179766152175E-3</v>
      </c>
      <c r="I461" s="17"/>
      <c r="J461" s="17">
        <v>2.3E-2</v>
      </c>
    </row>
    <row r="462" spans="1:10" x14ac:dyDescent="0.35">
      <c r="A462" s="16">
        <v>41938</v>
      </c>
      <c r="B462" s="17">
        <v>46.95</v>
      </c>
      <c r="C462" s="18">
        <v>2018.05</v>
      </c>
      <c r="D462" s="19">
        <f t="shared" si="30"/>
        <v>1.7775850856275754E-2</v>
      </c>
      <c r="E462" s="19">
        <f t="shared" si="30"/>
        <v>2.7217013305642856E-2</v>
      </c>
      <c r="F462" s="36">
        <f t="shared" si="31"/>
        <v>1.6666666666666669E-6</v>
      </c>
      <c r="G462" s="24">
        <f t="shared" si="32"/>
        <v>1.7774184189609087E-2</v>
      </c>
      <c r="H462" s="21">
        <f t="shared" si="33"/>
        <v>2.7215346638976189E-2</v>
      </c>
      <c r="I462" s="17"/>
      <c r="J462" s="17">
        <v>8.0000000000000002E-3</v>
      </c>
    </row>
    <row r="463" spans="1:10" x14ac:dyDescent="0.35">
      <c r="A463" s="16">
        <v>41931</v>
      </c>
      <c r="B463" s="17">
        <v>46.13</v>
      </c>
      <c r="C463" s="18">
        <v>1964.58</v>
      </c>
      <c r="D463" s="19">
        <f t="shared" si="30"/>
        <v>5.730002292000913E-2</v>
      </c>
      <c r="E463" s="19">
        <f t="shared" si="30"/>
        <v>4.1245309419321918E-2</v>
      </c>
      <c r="F463" s="36">
        <f t="shared" si="31"/>
        <v>2.0833333333333334E-6</v>
      </c>
      <c r="G463" s="24">
        <f t="shared" si="32"/>
        <v>5.7297939586675797E-2</v>
      </c>
      <c r="H463" s="21">
        <f t="shared" si="33"/>
        <v>4.1243226085988585E-2</v>
      </c>
      <c r="I463" s="17"/>
      <c r="J463" s="17">
        <v>0.01</v>
      </c>
    </row>
    <row r="464" spans="1:10" x14ac:dyDescent="0.35">
      <c r="A464" s="16">
        <v>41924</v>
      </c>
      <c r="B464" s="17">
        <v>43.63</v>
      </c>
      <c r="C464" s="18">
        <v>1886.76</v>
      </c>
      <c r="D464" s="19">
        <f t="shared" si="30"/>
        <v>-9.084714967067864E-3</v>
      </c>
      <c r="E464" s="19">
        <f t="shared" si="30"/>
        <v>-1.0161951178566109E-2</v>
      </c>
      <c r="F464" s="36">
        <f t="shared" si="31"/>
        <v>5.833333333333334E-6</v>
      </c>
      <c r="G464" s="24">
        <f t="shared" si="32"/>
        <v>-9.0905483004011974E-3</v>
      </c>
      <c r="H464" s="21">
        <f t="shared" si="33"/>
        <v>-1.0167784511899442E-2</v>
      </c>
      <c r="I464" s="17"/>
      <c r="J464" s="17">
        <v>2.8000000000000001E-2</v>
      </c>
    </row>
    <row r="465" spans="1:10" x14ac:dyDescent="0.35">
      <c r="A465" s="16">
        <v>41917</v>
      </c>
      <c r="B465" s="17">
        <v>44.03</v>
      </c>
      <c r="C465" s="18">
        <v>1906.13</v>
      </c>
      <c r="D465" s="19">
        <f t="shared" si="30"/>
        <v>-4.4695161640269099E-2</v>
      </c>
      <c r="E465" s="19">
        <f t="shared" si="30"/>
        <v>-3.1388790080796758E-2</v>
      </c>
      <c r="F465" s="36">
        <f t="shared" si="31"/>
        <v>2.0833333333333334E-6</v>
      </c>
      <c r="G465" s="24">
        <f t="shared" si="32"/>
        <v>-4.4697244973602432E-2</v>
      </c>
      <c r="H465" s="21">
        <f t="shared" si="33"/>
        <v>-3.1390873414130091E-2</v>
      </c>
      <c r="I465" s="17"/>
      <c r="J465" s="17">
        <v>0.01</v>
      </c>
    </row>
    <row r="466" spans="1:10" x14ac:dyDescent="0.35">
      <c r="A466" s="16">
        <v>41910</v>
      </c>
      <c r="B466" s="17">
        <v>46.09</v>
      </c>
      <c r="C466" s="18">
        <v>1967.9</v>
      </c>
      <c r="D466" s="19">
        <f t="shared" si="30"/>
        <v>-6.8950657185949948E-3</v>
      </c>
      <c r="E466" s="19">
        <f t="shared" si="30"/>
        <v>-7.539652520362039E-3</v>
      </c>
      <c r="F466" s="36">
        <f t="shared" si="31"/>
        <v>3.1249999999999997E-6</v>
      </c>
      <c r="G466" s="24">
        <f t="shared" si="32"/>
        <v>-6.8981907185949945E-3</v>
      </c>
      <c r="H466" s="21">
        <f t="shared" si="33"/>
        <v>-7.5427775203620387E-3</v>
      </c>
      <c r="I466" s="17"/>
      <c r="J466" s="17">
        <v>1.4999999999999999E-2</v>
      </c>
    </row>
    <row r="467" spans="1:10" x14ac:dyDescent="0.35">
      <c r="A467" s="16">
        <v>41903</v>
      </c>
      <c r="B467" s="17">
        <v>46.41</v>
      </c>
      <c r="C467" s="18">
        <v>1982.85</v>
      </c>
      <c r="D467" s="19">
        <f t="shared" si="30"/>
        <v>-2.3358585858585967E-2</v>
      </c>
      <c r="E467" s="19">
        <f t="shared" si="30"/>
        <v>-1.3703740549144583E-2</v>
      </c>
      <c r="F467" s="36">
        <f t="shared" si="31"/>
        <v>2.708333333333333E-6</v>
      </c>
      <c r="G467" s="24">
        <f t="shared" si="32"/>
        <v>-2.3361294191919301E-2</v>
      </c>
      <c r="H467" s="21">
        <f t="shared" si="33"/>
        <v>-1.3706448882477917E-2</v>
      </c>
      <c r="I467" s="17"/>
      <c r="J467" s="17">
        <v>1.2999999999999999E-2</v>
      </c>
    </row>
    <row r="468" spans="1:10" x14ac:dyDescent="0.35">
      <c r="A468" s="16">
        <v>41896</v>
      </c>
      <c r="B468" s="17">
        <v>47.52</v>
      </c>
      <c r="C468" s="18">
        <v>2010.4</v>
      </c>
      <c r="D468" s="19">
        <f t="shared" si="30"/>
        <v>1.7558886509635885E-2</v>
      </c>
      <c r="E468" s="19">
        <f t="shared" si="30"/>
        <v>1.252052338406684E-2</v>
      </c>
      <c r="F468" s="36">
        <f t="shared" si="31"/>
        <v>3.7499999999999997E-6</v>
      </c>
      <c r="G468" s="24">
        <f t="shared" si="32"/>
        <v>1.7555136509635885E-2</v>
      </c>
      <c r="H468" s="21">
        <f t="shared" si="33"/>
        <v>1.2516773384066839E-2</v>
      </c>
      <c r="I468" s="17"/>
      <c r="J468" s="17">
        <v>1.7999999999999999E-2</v>
      </c>
    </row>
    <row r="469" spans="1:10" x14ac:dyDescent="0.35">
      <c r="A469" s="16">
        <v>41889</v>
      </c>
      <c r="B469" s="17">
        <v>46.7</v>
      </c>
      <c r="C469" s="18">
        <v>1985.54</v>
      </c>
      <c r="D469" s="19">
        <f t="shared" si="30"/>
        <v>1.720758004791989E-2</v>
      </c>
      <c r="E469" s="19">
        <f t="shared" si="30"/>
        <v>-1.1042431426849575E-2</v>
      </c>
      <c r="F469" s="36">
        <f t="shared" si="31"/>
        <v>3.1249999999999997E-6</v>
      </c>
      <c r="G469" s="24">
        <f t="shared" si="32"/>
        <v>1.7204455047919891E-2</v>
      </c>
      <c r="H469" s="21">
        <f t="shared" si="33"/>
        <v>-1.1045556426849575E-2</v>
      </c>
      <c r="I469" s="17"/>
      <c r="J469" s="17">
        <v>1.4999999999999999E-2</v>
      </c>
    </row>
    <row r="470" spans="1:10" x14ac:dyDescent="0.35">
      <c r="A470" s="16">
        <v>41882</v>
      </c>
      <c r="B470" s="17">
        <v>45.91</v>
      </c>
      <c r="C470" s="18">
        <v>2007.71</v>
      </c>
      <c r="D470" s="19">
        <f t="shared" si="30"/>
        <v>1.0565705480959586E-2</v>
      </c>
      <c r="E470" s="19">
        <f t="shared" si="30"/>
        <v>2.1663497007542443E-3</v>
      </c>
      <c r="F470" s="36">
        <f t="shared" si="31"/>
        <v>5.833333333333334E-6</v>
      </c>
      <c r="G470" s="24">
        <f t="shared" si="32"/>
        <v>1.0559872147626253E-2</v>
      </c>
      <c r="H470" s="21">
        <f t="shared" si="33"/>
        <v>2.1605163674209109E-3</v>
      </c>
      <c r="I470" s="17"/>
      <c r="J470" s="17">
        <v>2.8000000000000001E-2</v>
      </c>
    </row>
    <row r="471" spans="1:10" x14ac:dyDescent="0.35">
      <c r="A471" s="16">
        <v>41875</v>
      </c>
      <c r="B471" s="17">
        <v>45.43</v>
      </c>
      <c r="C471" s="18">
        <v>2003.37</v>
      </c>
      <c r="D471" s="19">
        <f t="shared" si="30"/>
        <v>6.2015503875969546E-3</v>
      </c>
      <c r="E471" s="19">
        <f t="shared" si="30"/>
        <v>7.5286662643330171E-3</v>
      </c>
      <c r="F471" s="36">
        <f t="shared" si="31"/>
        <v>5.2083333333333332E-6</v>
      </c>
      <c r="G471" s="24">
        <f t="shared" si="32"/>
        <v>6.196342054263621E-3</v>
      </c>
      <c r="H471" s="21">
        <f t="shared" si="33"/>
        <v>7.5234579309996835E-3</v>
      </c>
      <c r="I471" s="17"/>
      <c r="J471" s="17">
        <v>2.5000000000000001E-2</v>
      </c>
    </row>
    <row r="472" spans="1:10" x14ac:dyDescent="0.35">
      <c r="A472" s="16">
        <v>41868</v>
      </c>
      <c r="B472" s="17">
        <v>45.15</v>
      </c>
      <c r="C472" s="18">
        <v>1988.4</v>
      </c>
      <c r="D472" s="19">
        <f t="shared" si="30"/>
        <v>8.0375083724044671E-3</v>
      </c>
      <c r="E472" s="19">
        <f t="shared" si="30"/>
        <v>1.7053185068488963E-2</v>
      </c>
      <c r="F472" s="36">
        <f t="shared" si="31"/>
        <v>4.7916666666666668E-6</v>
      </c>
      <c r="G472" s="24">
        <f t="shared" si="32"/>
        <v>8.0327167057378003E-3</v>
      </c>
      <c r="H472" s="21">
        <f t="shared" si="33"/>
        <v>1.7048393401822296E-2</v>
      </c>
      <c r="I472" s="17"/>
      <c r="J472" s="17">
        <v>2.3E-2</v>
      </c>
    </row>
    <row r="473" spans="1:10" x14ac:dyDescent="0.35">
      <c r="A473" s="16">
        <v>41861</v>
      </c>
      <c r="B473" s="17">
        <v>44.79</v>
      </c>
      <c r="C473" s="18">
        <v>1955.06</v>
      </c>
      <c r="D473" s="19">
        <f t="shared" si="30"/>
        <v>3.6805555555555536E-2</v>
      </c>
      <c r="E473" s="19">
        <f t="shared" si="30"/>
        <v>1.2150611672249401E-2</v>
      </c>
      <c r="F473" s="36">
        <f t="shared" si="31"/>
        <v>5.833333333333334E-6</v>
      </c>
      <c r="G473" s="24">
        <f t="shared" si="32"/>
        <v>3.6799722222222206E-2</v>
      </c>
      <c r="H473" s="21">
        <f t="shared" si="33"/>
        <v>1.2144778338916067E-2</v>
      </c>
      <c r="I473" s="17"/>
      <c r="J473" s="17">
        <v>2.8000000000000001E-2</v>
      </c>
    </row>
    <row r="474" spans="1:10" x14ac:dyDescent="0.35">
      <c r="A474" s="16">
        <v>41854</v>
      </c>
      <c r="B474" s="17">
        <v>43.2</v>
      </c>
      <c r="C474" s="18">
        <v>1931.59</v>
      </c>
      <c r="D474" s="19">
        <f t="shared" si="30"/>
        <v>7.9328044797013497E-3</v>
      </c>
      <c r="E474" s="19">
        <f t="shared" si="30"/>
        <v>3.3451938809963E-3</v>
      </c>
      <c r="F474" s="36">
        <f t="shared" si="31"/>
        <v>5.2083333333333332E-6</v>
      </c>
      <c r="G474" s="24">
        <f t="shared" si="32"/>
        <v>7.927596146368017E-3</v>
      </c>
      <c r="H474" s="21">
        <f t="shared" si="33"/>
        <v>3.3399855476629668E-3</v>
      </c>
      <c r="I474" s="17"/>
      <c r="J474" s="17">
        <v>2.5000000000000001E-2</v>
      </c>
    </row>
    <row r="475" spans="1:10" x14ac:dyDescent="0.35">
      <c r="A475" s="16">
        <v>41847</v>
      </c>
      <c r="B475" s="17">
        <v>42.86</v>
      </c>
      <c r="C475" s="18">
        <v>1925.15</v>
      </c>
      <c r="D475" s="19">
        <f t="shared" si="30"/>
        <v>-3.6853932584269722E-2</v>
      </c>
      <c r="E475" s="19">
        <f t="shared" si="30"/>
        <v>-2.688617730016063E-2</v>
      </c>
      <c r="F475" s="36">
        <f t="shared" si="31"/>
        <v>5.2083333333333332E-6</v>
      </c>
      <c r="G475" s="24">
        <f t="shared" si="32"/>
        <v>-3.6859140917603055E-2</v>
      </c>
      <c r="H475" s="21">
        <f t="shared" si="33"/>
        <v>-2.6891385633493962E-2</v>
      </c>
      <c r="I475" s="17"/>
      <c r="J475" s="17">
        <v>2.5000000000000001E-2</v>
      </c>
    </row>
    <row r="476" spans="1:10" x14ac:dyDescent="0.35">
      <c r="A476" s="16">
        <v>41840</v>
      </c>
      <c r="B476" s="17">
        <v>44.5</v>
      </c>
      <c r="C476" s="18">
        <v>1978.34</v>
      </c>
      <c r="D476" s="19">
        <f t="shared" si="30"/>
        <v>-4.2515104050122599E-3</v>
      </c>
      <c r="E476" s="19">
        <f t="shared" si="30"/>
        <v>6.0660593867112311E-5</v>
      </c>
      <c r="F476" s="36">
        <f t="shared" si="31"/>
        <v>6.2499999999999995E-6</v>
      </c>
      <c r="G476" s="24">
        <f t="shared" si="32"/>
        <v>-4.25776040501226E-3</v>
      </c>
      <c r="H476" s="21">
        <f t="shared" si="33"/>
        <v>5.4410593867112308E-5</v>
      </c>
      <c r="I476" s="17"/>
      <c r="J476" s="17">
        <v>0.03</v>
      </c>
    </row>
    <row r="477" spans="1:10" x14ac:dyDescent="0.35">
      <c r="A477" s="16">
        <v>41833</v>
      </c>
      <c r="B477" s="17">
        <v>44.69</v>
      </c>
      <c r="C477" s="18">
        <v>1978.22</v>
      </c>
      <c r="D477" s="19">
        <f t="shared" si="30"/>
        <v>6.1772392492278394E-2</v>
      </c>
      <c r="E477" s="19">
        <f t="shared" si="30"/>
        <v>5.4127680336659711E-3</v>
      </c>
      <c r="F477" s="36">
        <f t="shared" si="31"/>
        <v>3.1249999999999997E-6</v>
      </c>
      <c r="G477" s="24">
        <f t="shared" si="32"/>
        <v>6.1769267492278394E-2</v>
      </c>
      <c r="H477" s="21">
        <f t="shared" si="33"/>
        <v>5.4096430336659715E-3</v>
      </c>
      <c r="I477" s="17"/>
      <c r="J477" s="17">
        <v>1.4999999999999999E-2</v>
      </c>
    </row>
    <row r="478" spans="1:10" x14ac:dyDescent="0.35">
      <c r="A478" s="16">
        <v>41826</v>
      </c>
      <c r="B478" s="17">
        <v>42.09</v>
      </c>
      <c r="C478" s="18">
        <v>1967.57</v>
      </c>
      <c r="D478" s="19">
        <f t="shared" si="30"/>
        <v>6.9377990430623537E-3</v>
      </c>
      <c r="E478" s="19">
        <f t="shared" si="30"/>
        <v>-9.0005238133613608E-3</v>
      </c>
      <c r="F478" s="36">
        <f t="shared" si="31"/>
        <v>4.1666666666666669E-6</v>
      </c>
      <c r="G478" s="24">
        <f t="shared" si="32"/>
        <v>6.9336323763956867E-3</v>
      </c>
      <c r="H478" s="21">
        <f t="shared" si="33"/>
        <v>-9.004690480028027E-3</v>
      </c>
      <c r="I478" s="17"/>
      <c r="J478" s="17">
        <v>0.02</v>
      </c>
    </row>
    <row r="479" spans="1:10" x14ac:dyDescent="0.35">
      <c r="A479" s="16">
        <v>41819</v>
      </c>
      <c r="B479" s="17">
        <v>41.8</v>
      </c>
      <c r="C479" s="18">
        <v>1985.44</v>
      </c>
      <c r="D479" s="19">
        <f t="shared" si="30"/>
        <v>-1.0650887573964596E-2</v>
      </c>
      <c r="E479" s="19">
        <f t="shared" si="30"/>
        <v>1.2483681462140961E-2</v>
      </c>
      <c r="F479" s="36">
        <f t="shared" si="31"/>
        <v>2.0833333333333334E-6</v>
      </c>
      <c r="G479" s="24">
        <f t="shared" si="32"/>
        <v>-1.0652970907297929E-2</v>
      </c>
      <c r="H479" s="21">
        <f t="shared" si="33"/>
        <v>1.2481598128807628E-2</v>
      </c>
      <c r="I479" s="17"/>
      <c r="J479" s="17">
        <v>0.01</v>
      </c>
    </row>
    <row r="480" spans="1:10" x14ac:dyDescent="0.35">
      <c r="A480" s="16">
        <v>41812</v>
      </c>
      <c r="B480" s="17">
        <v>42.25</v>
      </c>
      <c r="C480" s="18">
        <v>1960.96</v>
      </c>
      <c r="D480" s="19">
        <f t="shared" si="30"/>
        <v>1.3675623800383896E-2</v>
      </c>
      <c r="E480" s="19">
        <f t="shared" si="30"/>
        <v>-9.7306495081173061E-4</v>
      </c>
      <c r="F480" s="36">
        <f t="shared" si="31"/>
        <v>5.833333333333334E-6</v>
      </c>
      <c r="G480" s="24">
        <f t="shared" si="32"/>
        <v>1.3669790467050563E-2</v>
      </c>
      <c r="H480" s="21">
        <f t="shared" si="33"/>
        <v>-9.78898284145064E-4</v>
      </c>
      <c r="I480" s="17"/>
      <c r="J480" s="17">
        <v>2.8000000000000001E-2</v>
      </c>
    </row>
    <row r="481" spans="1:10" x14ac:dyDescent="0.35">
      <c r="A481" s="16">
        <v>41805</v>
      </c>
      <c r="B481" s="17">
        <v>41.68</v>
      </c>
      <c r="C481" s="18">
        <v>1962.87</v>
      </c>
      <c r="D481" s="19">
        <f t="shared" si="30"/>
        <v>1.0914382731021188E-2</v>
      </c>
      <c r="E481" s="19">
        <f t="shared" si="30"/>
        <v>1.3795347491942778E-2</v>
      </c>
      <c r="F481" s="36">
        <f t="shared" si="31"/>
        <v>3.7499999999999997E-6</v>
      </c>
      <c r="G481" s="24">
        <f t="shared" si="32"/>
        <v>1.0910632731021188E-2</v>
      </c>
      <c r="H481" s="21">
        <f t="shared" si="33"/>
        <v>1.3791597491942777E-2</v>
      </c>
      <c r="I481" s="17"/>
      <c r="J481" s="17">
        <v>1.7999999999999999E-2</v>
      </c>
    </row>
    <row r="482" spans="1:10" x14ac:dyDescent="0.35">
      <c r="A482" s="16">
        <v>41798</v>
      </c>
      <c r="B482" s="17">
        <v>41.23</v>
      </c>
      <c r="C482" s="18">
        <v>1936.16</v>
      </c>
      <c r="D482" s="19">
        <f t="shared" si="30"/>
        <v>-6.0270009643201838E-3</v>
      </c>
      <c r="E482" s="19">
        <f t="shared" si="30"/>
        <v>-6.8122127380170205E-3</v>
      </c>
      <c r="F482" s="36">
        <f t="shared" si="31"/>
        <v>7.2916666666666674E-6</v>
      </c>
      <c r="G482" s="24">
        <f t="shared" si="32"/>
        <v>-6.0342926309868506E-3</v>
      </c>
      <c r="H482" s="21">
        <f t="shared" si="33"/>
        <v>-6.8195044046836873E-3</v>
      </c>
      <c r="I482" s="17"/>
      <c r="J482" s="17">
        <v>3.5000000000000003E-2</v>
      </c>
    </row>
    <row r="483" spans="1:10" x14ac:dyDescent="0.35">
      <c r="A483" s="16">
        <v>41791</v>
      </c>
      <c r="B483" s="17">
        <v>41.48</v>
      </c>
      <c r="C483" s="18">
        <v>1949.44</v>
      </c>
      <c r="D483" s="19">
        <f t="shared" si="30"/>
        <v>1.319003419638487E-2</v>
      </c>
      <c r="E483" s="19">
        <f t="shared" si="30"/>
        <v>1.3448951688787014E-2</v>
      </c>
      <c r="F483" s="36">
        <f t="shared" si="31"/>
        <v>6.8750000000000002E-6</v>
      </c>
      <c r="G483" s="24">
        <f t="shared" si="32"/>
        <v>1.318315919638487E-2</v>
      </c>
      <c r="H483" s="21">
        <f t="shared" si="33"/>
        <v>1.3442076688787014E-2</v>
      </c>
      <c r="I483" s="17"/>
      <c r="J483" s="17">
        <v>3.3000000000000002E-2</v>
      </c>
    </row>
    <row r="484" spans="1:10" x14ac:dyDescent="0.35">
      <c r="A484" s="16">
        <v>41784</v>
      </c>
      <c r="B484" s="17">
        <v>40.94</v>
      </c>
      <c r="C484" s="18">
        <v>1923.57</v>
      </c>
      <c r="D484" s="19">
        <f t="shared" si="30"/>
        <v>2.0438683948155623E-2</v>
      </c>
      <c r="E484" s="19">
        <f t="shared" si="30"/>
        <v>1.2122934128900864E-2</v>
      </c>
      <c r="F484" s="36">
        <f t="shared" si="31"/>
        <v>7.2916666666666674E-6</v>
      </c>
      <c r="G484" s="24">
        <f t="shared" si="32"/>
        <v>2.0431392281488957E-2</v>
      </c>
      <c r="H484" s="21">
        <f t="shared" si="33"/>
        <v>1.2115642462234198E-2</v>
      </c>
      <c r="I484" s="17"/>
      <c r="J484" s="17">
        <v>3.5000000000000003E-2</v>
      </c>
    </row>
    <row r="485" spans="1:10" x14ac:dyDescent="0.35">
      <c r="A485" s="16">
        <v>41777</v>
      </c>
      <c r="B485" s="17">
        <v>40.119999999999997</v>
      </c>
      <c r="C485" s="18">
        <v>1900.53</v>
      </c>
      <c r="D485" s="19">
        <f t="shared" si="30"/>
        <v>7.2809440120511493E-3</v>
      </c>
      <c r="E485" s="19">
        <f t="shared" si="30"/>
        <v>1.2072252457584698E-2</v>
      </c>
      <c r="F485" s="36">
        <f t="shared" si="31"/>
        <v>6.8750000000000002E-6</v>
      </c>
      <c r="G485" s="24">
        <f t="shared" si="32"/>
        <v>7.2740690120511493E-3</v>
      </c>
      <c r="H485" s="21">
        <f t="shared" si="33"/>
        <v>1.2065377457584698E-2</v>
      </c>
      <c r="I485" s="17"/>
      <c r="J485" s="17">
        <v>3.3000000000000002E-2</v>
      </c>
    </row>
    <row r="486" spans="1:10" x14ac:dyDescent="0.35">
      <c r="A486" s="16">
        <v>41770</v>
      </c>
      <c r="B486" s="17">
        <v>39.83</v>
      </c>
      <c r="C486" s="18">
        <v>1877.86</v>
      </c>
      <c r="D486" s="19">
        <f t="shared" si="30"/>
        <v>7.3343449671219307E-3</v>
      </c>
      <c r="E486" s="19">
        <f t="shared" si="30"/>
        <v>-3.3005408628261623E-4</v>
      </c>
      <c r="F486" s="36">
        <f t="shared" si="31"/>
        <v>4.1666666666666669E-6</v>
      </c>
      <c r="G486" s="24">
        <f t="shared" si="32"/>
        <v>7.3301783004552637E-3</v>
      </c>
      <c r="H486" s="21">
        <f t="shared" si="33"/>
        <v>-3.3422075294928287E-4</v>
      </c>
      <c r="I486" s="17"/>
      <c r="J486" s="17">
        <v>0.02</v>
      </c>
    </row>
    <row r="487" spans="1:10" x14ac:dyDescent="0.35">
      <c r="A487" s="16">
        <v>41763</v>
      </c>
      <c r="B487" s="17">
        <v>39.54</v>
      </c>
      <c r="C487" s="18">
        <v>1878.48</v>
      </c>
      <c r="D487" s="19">
        <f t="shared" si="30"/>
        <v>-3.7792894935751997E-3</v>
      </c>
      <c r="E487" s="19">
        <f t="shared" si="30"/>
        <v>-1.4140361695568204E-3</v>
      </c>
      <c r="F487" s="36">
        <f t="shared" si="31"/>
        <v>5.833333333333334E-6</v>
      </c>
      <c r="G487" s="24">
        <f t="shared" si="32"/>
        <v>-3.7851228269085331E-3</v>
      </c>
      <c r="H487" s="21">
        <f t="shared" si="33"/>
        <v>-1.4198695028901538E-3</v>
      </c>
      <c r="I487" s="17"/>
      <c r="J487" s="17">
        <v>2.8000000000000001E-2</v>
      </c>
    </row>
    <row r="488" spans="1:10" x14ac:dyDescent="0.35">
      <c r="A488" s="16">
        <v>41756</v>
      </c>
      <c r="B488" s="17">
        <v>39.69</v>
      </c>
      <c r="C488" s="18">
        <v>1881.14</v>
      </c>
      <c r="D488" s="19">
        <f t="shared" si="30"/>
        <v>-5.5124029065396485E-3</v>
      </c>
      <c r="E488" s="19">
        <f t="shared" si="30"/>
        <v>9.5202318342815229E-3</v>
      </c>
      <c r="F488" s="36">
        <f t="shared" si="31"/>
        <v>4.7916666666666668E-6</v>
      </c>
      <c r="G488" s="24">
        <f t="shared" si="32"/>
        <v>-5.5171945732063153E-3</v>
      </c>
      <c r="H488" s="21">
        <f t="shared" si="33"/>
        <v>9.515440167614856E-3</v>
      </c>
      <c r="I488" s="17"/>
      <c r="J488" s="17">
        <v>2.3E-2</v>
      </c>
    </row>
    <row r="489" spans="1:10" x14ac:dyDescent="0.35">
      <c r="A489" s="16">
        <v>41749</v>
      </c>
      <c r="B489" s="17">
        <v>39.909999999999997</v>
      </c>
      <c r="C489" s="18">
        <v>1863.4</v>
      </c>
      <c r="D489" s="19">
        <f t="shared" si="30"/>
        <v>-2.4993751562110145E-3</v>
      </c>
      <c r="E489" s="19">
        <f t="shared" si="30"/>
        <v>-7.7754242968597342E-4</v>
      </c>
      <c r="F489" s="36">
        <f t="shared" si="31"/>
        <v>3.1249999999999997E-6</v>
      </c>
      <c r="G489" s="24">
        <f t="shared" si="32"/>
        <v>-2.5025001562110146E-3</v>
      </c>
      <c r="H489" s="21">
        <f t="shared" si="33"/>
        <v>-7.8066742968597341E-4</v>
      </c>
      <c r="I489" s="17"/>
      <c r="J489" s="17">
        <v>1.4999999999999999E-2</v>
      </c>
    </row>
    <row r="490" spans="1:10" x14ac:dyDescent="0.35">
      <c r="A490" s="16">
        <v>41742</v>
      </c>
      <c r="B490" s="17">
        <v>40.01</v>
      </c>
      <c r="C490" s="18">
        <v>1864.85</v>
      </c>
      <c r="D490" s="19">
        <f t="shared" si="30"/>
        <v>2.0402958428972218E-2</v>
      </c>
      <c r="E490" s="19">
        <f t="shared" si="30"/>
        <v>2.7075106433366747E-2</v>
      </c>
      <c r="F490" s="36">
        <f t="shared" si="31"/>
        <v>6.2499999999999995E-6</v>
      </c>
      <c r="G490" s="24">
        <f t="shared" si="32"/>
        <v>2.0396708428972218E-2</v>
      </c>
      <c r="H490" s="21">
        <f t="shared" si="33"/>
        <v>2.7068856433366748E-2</v>
      </c>
      <c r="I490" s="17"/>
      <c r="J490" s="17">
        <v>0.03</v>
      </c>
    </row>
    <row r="491" spans="1:10" x14ac:dyDescent="0.35">
      <c r="A491" s="16">
        <v>41735</v>
      </c>
      <c r="B491" s="17">
        <v>39.21</v>
      </c>
      <c r="C491" s="18">
        <v>1815.69</v>
      </c>
      <c r="D491" s="19">
        <f t="shared" si="30"/>
        <v>-1.6553799849510775E-2</v>
      </c>
      <c r="E491" s="19">
        <f t="shared" si="30"/>
        <v>-2.6486657480335962E-2</v>
      </c>
      <c r="F491" s="36">
        <f t="shared" si="31"/>
        <v>7.9166666666666665E-6</v>
      </c>
      <c r="G491" s="24">
        <f t="shared" si="32"/>
        <v>-1.6561716516177442E-2</v>
      </c>
      <c r="H491" s="21">
        <f t="shared" si="33"/>
        <v>-2.6494574147002629E-2</v>
      </c>
      <c r="I491" s="17"/>
      <c r="J491" s="17">
        <v>3.7999999999999999E-2</v>
      </c>
    </row>
    <row r="492" spans="1:10" x14ac:dyDescent="0.35">
      <c r="A492" s="16">
        <v>41728</v>
      </c>
      <c r="B492" s="17">
        <v>39.869999999999997</v>
      </c>
      <c r="C492" s="18">
        <v>1865.09</v>
      </c>
      <c r="D492" s="19">
        <f t="shared" si="30"/>
        <v>-1.0669975186104241E-2</v>
      </c>
      <c r="E492" s="19">
        <f t="shared" si="30"/>
        <v>4.0212745340812983E-3</v>
      </c>
      <c r="F492" s="36">
        <f t="shared" si="31"/>
        <v>5.2083333333333332E-6</v>
      </c>
      <c r="G492" s="24">
        <f t="shared" si="32"/>
        <v>-1.0675183519437574E-2</v>
      </c>
      <c r="H492" s="21">
        <f t="shared" si="33"/>
        <v>4.0160662007479647E-3</v>
      </c>
      <c r="I492" s="17"/>
      <c r="J492" s="17">
        <v>2.5000000000000001E-2</v>
      </c>
    </row>
    <row r="493" spans="1:10" x14ac:dyDescent="0.35">
      <c r="A493" s="16">
        <v>41721</v>
      </c>
      <c r="B493" s="17">
        <v>40.299999999999997</v>
      </c>
      <c r="C493" s="18">
        <v>1857.62</v>
      </c>
      <c r="D493" s="19">
        <f t="shared" si="30"/>
        <v>3.4860557768925382E-3</v>
      </c>
      <c r="E493" s="19">
        <f t="shared" si="30"/>
        <v>-4.7682317896406978E-3</v>
      </c>
      <c r="F493" s="36">
        <f t="shared" si="31"/>
        <v>8.5416666666666665E-6</v>
      </c>
      <c r="G493" s="24">
        <f t="shared" si="32"/>
        <v>3.4775141102258715E-3</v>
      </c>
      <c r="H493" s="21">
        <f t="shared" si="33"/>
        <v>-4.7767734563073641E-3</v>
      </c>
      <c r="I493" s="17"/>
      <c r="J493" s="17">
        <v>4.1000000000000002E-2</v>
      </c>
    </row>
    <row r="494" spans="1:10" x14ac:dyDescent="0.35">
      <c r="A494" s="16">
        <v>41714</v>
      </c>
      <c r="B494" s="17">
        <v>40.159999999999997</v>
      </c>
      <c r="C494" s="18">
        <v>1866.52</v>
      </c>
      <c r="D494" s="19">
        <f t="shared" si="30"/>
        <v>6.5251989389920162E-2</v>
      </c>
      <c r="E494" s="19">
        <f t="shared" si="30"/>
        <v>1.3790443912162553E-2</v>
      </c>
      <c r="F494" s="36">
        <f t="shared" si="31"/>
        <v>1.1041666666666666E-5</v>
      </c>
      <c r="G494" s="24">
        <f t="shared" si="32"/>
        <v>6.5240947723253492E-2</v>
      </c>
      <c r="H494" s="21">
        <f t="shared" si="33"/>
        <v>1.3779402245495887E-2</v>
      </c>
      <c r="I494" s="17"/>
      <c r="J494" s="17">
        <v>5.2999999999999999E-2</v>
      </c>
    </row>
    <row r="495" spans="1:10" x14ac:dyDescent="0.35">
      <c r="A495" s="16">
        <v>41707</v>
      </c>
      <c r="B495" s="17">
        <v>37.700000000000003</v>
      </c>
      <c r="C495" s="18">
        <v>1841.13</v>
      </c>
      <c r="D495" s="19">
        <f t="shared" si="30"/>
        <v>-5.2770448548811189E-3</v>
      </c>
      <c r="E495" s="19">
        <f t="shared" si="30"/>
        <v>-1.9653468509722827E-2</v>
      </c>
      <c r="F495" s="36">
        <f t="shared" si="31"/>
        <v>1.1041666666666666E-5</v>
      </c>
      <c r="G495" s="24">
        <f t="shared" si="32"/>
        <v>-5.2880865215477859E-3</v>
      </c>
      <c r="H495" s="21">
        <f t="shared" si="33"/>
        <v>-1.9664510176389493E-2</v>
      </c>
      <c r="I495" s="17"/>
      <c r="J495" s="17">
        <v>5.2999999999999999E-2</v>
      </c>
    </row>
    <row r="496" spans="1:10" x14ac:dyDescent="0.35">
      <c r="A496" s="16">
        <v>41700</v>
      </c>
      <c r="B496" s="17">
        <v>37.9</v>
      </c>
      <c r="C496" s="18">
        <v>1878.04</v>
      </c>
      <c r="D496" s="19">
        <f t="shared" si="30"/>
        <v>-1.0702166536152524E-2</v>
      </c>
      <c r="E496" s="19">
        <f t="shared" si="30"/>
        <v>9.997579929549083E-3</v>
      </c>
      <c r="F496" s="36">
        <f t="shared" si="31"/>
        <v>1.1041666666666666E-5</v>
      </c>
      <c r="G496" s="24">
        <f t="shared" si="32"/>
        <v>-1.071320820281919E-2</v>
      </c>
      <c r="H496" s="21">
        <f t="shared" si="33"/>
        <v>9.9865382628824169E-3</v>
      </c>
      <c r="I496" s="17"/>
      <c r="J496" s="17">
        <v>5.2999999999999999E-2</v>
      </c>
    </row>
    <row r="497" spans="1:10" x14ac:dyDescent="0.35">
      <c r="A497" s="16">
        <v>41693</v>
      </c>
      <c r="B497" s="17">
        <v>38.31</v>
      </c>
      <c r="C497" s="18">
        <v>1859.45</v>
      </c>
      <c r="D497" s="19">
        <f t="shared" si="30"/>
        <v>8.6887835703002292E-3</v>
      </c>
      <c r="E497" s="19">
        <f t="shared" si="30"/>
        <v>1.2634445200816913E-2</v>
      </c>
      <c r="F497" s="36">
        <f t="shared" si="31"/>
        <v>1.0624999999999999E-5</v>
      </c>
      <c r="G497" s="24">
        <f t="shared" si="32"/>
        <v>8.678158570300229E-3</v>
      </c>
      <c r="H497" s="21">
        <f t="shared" si="33"/>
        <v>1.2623820200816913E-2</v>
      </c>
      <c r="I497" s="17"/>
      <c r="J497" s="17">
        <v>5.0999999999999997E-2</v>
      </c>
    </row>
    <row r="498" spans="1:10" x14ac:dyDescent="0.35">
      <c r="A498" s="16">
        <v>41686</v>
      </c>
      <c r="B498" s="17">
        <v>37.979999999999997</v>
      </c>
      <c r="C498" s="18">
        <v>1836.25</v>
      </c>
      <c r="D498" s="19">
        <f t="shared" si="30"/>
        <v>9.5693779904306719E-3</v>
      </c>
      <c r="E498" s="19">
        <f t="shared" si="30"/>
        <v>-1.2944420574014792E-3</v>
      </c>
      <c r="F498" s="36">
        <f t="shared" si="31"/>
        <v>8.5416666666666665E-6</v>
      </c>
      <c r="G498" s="24">
        <f t="shared" si="32"/>
        <v>9.5608363237640048E-3</v>
      </c>
      <c r="H498" s="21">
        <f t="shared" si="33"/>
        <v>-1.3029837240681459E-3</v>
      </c>
      <c r="I498" s="17"/>
      <c r="J498" s="17">
        <v>4.1000000000000002E-2</v>
      </c>
    </row>
    <row r="499" spans="1:10" x14ac:dyDescent="0.35">
      <c r="A499" s="16">
        <v>41679</v>
      </c>
      <c r="B499" s="17">
        <v>37.619999999999997</v>
      </c>
      <c r="C499" s="18">
        <v>1838.63</v>
      </c>
      <c r="D499" s="19">
        <f t="shared" si="30"/>
        <v>2.8993435448577465E-2</v>
      </c>
      <c r="E499" s="19">
        <f t="shared" si="30"/>
        <v>2.3155001057306057E-2</v>
      </c>
      <c r="F499" s="36">
        <f t="shared" si="31"/>
        <v>4.1666666666666669E-6</v>
      </c>
      <c r="G499" s="24">
        <f t="shared" si="32"/>
        <v>2.8989268781910799E-2</v>
      </c>
      <c r="H499" s="21">
        <f t="shared" si="33"/>
        <v>2.3150834390639391E-2</v>
      </c>
      <c r="I499" s="17"/>
      <c r="J499" s="17">
        <v>0.02</v>
      </c>
    </row>
    <row r="500" spans="1:10" x14ac:dyDescent="0.35">
      <c r="A500" s="16">
        <v>41672</v>
      </c>
      <c r="B500" s="17">
        <v>36.56</v>
      </c>
      <c r="C500" s="18">
        <v>1797.02</v>
      </c>
      <c r="D500" s="19">
        <f t="shared" si="30"/>
        <v>-3.3826638477801318E-2</v>
      </c>
      <c r="E500" s="19">
        <f t="shared" si="30"/>
        <v>8.0949629471724904E-3</v>
      </c>
      <c r="F500" s="36">
        <f t="shared" si="31"/>
        <v>1.7916666666666667E-5</v>
      </c>
      <c r="G500" s="24">
        <f t="shared" si="32"/>
        <v>-3.3844555144467985E-2</v>
      </c>
      <c r="H500" s="21">
        <f t="shared" si="33"/>
        <v>8.0770462805058243E-3</v>
      </c>
      <c r="I500" s="17"/>
      <c r="J500" s="17">
        <v>8.5999999999999993E-2</v>
      </c>
    </row>
    <row r="501" spans="1:10" x14ac:dyDescent="0.35">
      <c r="A501" s="16">
        <v>41665</v>
      </c>
      <c r="B501" s="17">
        <v>37.840000000000003</v>
      </c>
      <c r="C501" s="18">
        <v>1782.59</v>
      </c>
      <c r="D501" s="19">
        <f t="shared" si="30"/>
        <v>2.8260869565217561E-2</v>
      </c>
      <c r="E501" s="19">
        <f t="shared" si="30"/>
        <v>-4.3009791709722744E-3</v>
      </c>
      <c r="F501" s="36">
        <f t="shared" si="31"/>
        <v>4.1666666666666669E-6</v>
      </c>
      <c r="G501" s="24">
        <f t="shared" si="32"/>
        <v>2.8256702898550895E-2</v>
      </c>
      <c r="H501" s="21">
        <f t="shared" si="33"/>
        <v>-4.3051458376389415E-3</v>
      </c>
      <c r="I501" s="17"/>
      <c r="J501" s="17">
        <v>0.02</v>
      </c>
    </row>
    <row r="502" spans="1:10" x14ac:dyDescent="0.35">
      <c r="A502" s="16">
        <v>41658</v>
      </c>
      <c r="B502" s="17">
        <v>36.799999999999997</v>
      </c>
      <c r="C502" s="18">
        <v>1790.29</v>
      </c>
      <c r="D502" s="19">
        <f t="shared" si="30"/>
        <v>1.1544804837822831E-2</v>
      </c>
      <c r="E502" s="19">
        <f t="shared" si="30"/>
        <v>-2.6328384184478248E-2</v>
      </c>
      <c r="F502" s="36">
        <f t="shared" si="31"/>
        <v>9.5833333333333336E-6</v>
      </c>
      <c r="G502" s="24">
        <f t="shared" si="32"/>
        <v>1.1535221504489497E-2</v>
      </c>
      <c r="H502" s="21">
        <f t="shared" si="33"/>
        <v>-2.6337967517811582E-2</v>
      </c>
      <c r="I502" s="17"/>
      <c r="J502" s="17">
        <v>4.5999999999999999E-2</v>
      </c>
    </row>
    <row r="503" spans="1:10" x14ac:dyDescent="0.35">
      <c r="A503" s="16">
        <v>41651</v>
      </c>
      <c r="B503" s="17">
        <v>36.380000000000003</v>
      </c>
      <c r="C503" s="18">
        <v>1838.7</v>
      </c>
      <c r="D503" s="19">
        <f t="shared" si="30"/>
        <v>9.4339622641510523E-3</v>
      </c>
      <c r="E503" s="19">
        <f t="shared" si="30"/>
        <v>-1.9919994355096504E-3</v>
      </c>
      <c r="F503" s="36">
        <f t="shared" si="31"/>
        <v>7.2916666666666674E-6</v>
      </c>
      <c r="G503" s="24">
        <f t="shared" si="32"/>
        <v>9.4266705974843865E-3</v>
      </c>
      <c r="H503" s="21">
        <f t="shared" si="33"/>
        <v>-1.9992911021763171E-3</v>
      </c>
      <c r="I503" s="17"/>
      <c r="J503" s="17">
        <v>3.5000000000000003E-2</v>
      </c>
    </row>
    <row r="504" spans="1:10" x14ac:dyDescent="0.35">
      <c r="A504" s="16">
        <v>41644</v>
      </c>
      <c r="B504" s="17">
        <v>36.04</v>
      </c>
      <c r="C504" s="18">
        <v>1842.37</v>
      </c>
      <c r="D504" s="19">
        <f t="shared" si="30"/>
        <v>-2.3570848008669709E-2</v>
      </c>
      <c r="E504" s="19">
        <f t="shared" si="30"/>
        <v>6.0064323430000233E-3</v>
      </c>
      <c r="F504" s="36">
        <f t="shared" si="31"/>
        <v>8.5416666666666665E-6</v>
      </c>
      <c r="G504" s="24">
        <f t="shared" si="32"/>
        <v>-2.3579389675336376E-2</v>
      </c>
      <c r="H504" s="21">
        <f t="shared" si="33"/>
        <v>5.997890676333357E-3</v>
      </c>
      <c r="I504" s="17"/>
      <c r="J504" s="17">
        <v>4.1000000000000002E-2</v>
      </c>
    </row>
    <row r="505" spans="1:10" x14ac:dyDescent="0.35">
      <c r="A505" s="16">
        <v>41637</v>
      </c>
      <c r="B505" s="17">
        <v>36.909999999999997</v>
      </c>
      <c r="C505" s="18">
        <v>1831.37</v>
      </c>
      <c r="D505" s="19">
        <f t="shared" si="30"/>
        <v>-1.0190399570930597E-2</v>
      </c>
      <c r="E505" s="19">
        <f t="shared" si="30"/>
        <v>-5.446942543716804E-3</v>
      </c>
      <c r="F505" s="36">
        <f t="shared" si="31"/>
        <v>1.4375000000000002E-5</v>
      </c>
      <c r="G505" s="24">
        <f t="shared" si="32"/>
        <v>-1.0204774570930598E-2</v>
      </c>
      <c r="H505" s="21">
        <f t="shared" si="33"/>
        <v>-5.4613175437168036E-3</v>
      </c>
      <c r="I505" s="17"/>
      <c r="J505" s="17">
        <v>6.9000000000000006E-2</v>
      </c>
    </row>
    <row r="506" spans="1:10" x14ac:dyDescent="0.35">
      <c r="A506" s="16">
        <v>41630</v>
      </c>
      <c r="B506" s="17">
        <v>37.29</v>
      </c>
      <c r="C506" s="18">
        <v>1841.4</v>
      </c>
      <c r="D506" s="19">
        <f t="shared" si="30"/>
        <v>1.3315217391304479E-2</v>
      </c>
      <c r="E506" s="19">
        <f t="shared" si="30"/>
        <v>1.2693035329315094E-2</v>
      </c>
      <c r="F506" s="36">
        <f t="shared" si="31"/>
        <v>1.375E-5</v>
      </c>
      <c r="G506" s="24">
        <f t="shared" si="32"/>
        <v>1.3301467391304479E-2</v>
      </c>
      <c r="H506" s="21">
        <f t="shared" si="33"/>
        <v>1.2679285329315094E-2</v>
      </c>
      <c r="I506" s="17"/>
      <c r="J506" s="17">
        <v>6.6000000000000003E-2</v>
      </c>
    </row>
    <row r="507" spans="1:10" x14ac:dyDescent="0.35">
      <c r="A507" s="16">
        <v>41623</v>
      </c>
      <c r="B507" s="17">
        <v>36.799999999999997</v>
      </c>
      <c r="C507" s="18">
        <v>1818.32</v>
      </c>
      <c r="D507" s="19">
        <f t="shared" si="30"/>
        <v>2.9980921231942403E-3</v>
      </c>
      <c r="E507" s="19">
        <f t="shared" si="30"/>
        <v>2.4220985512471094E-2</v>
      </c>
      <c r="F507" s="36">
        <f t="shared" si="31"/>
        <v>1.375E-5</v>
      </c>
      <c r="G507" s="24">
        <f t="shared" si="32"/>
        <v>2.9843421231942405E-3</v>
      </c>
      <c r="H507" s="21">
        <f t="shared" si="33"/>
        <v>2.4207235512471094E-2</v>
      </c>
      <c r="I507" s="17"/>
      <c r="J507" s="17">
        <v>6.6000000000000003E-2</v>
      </c>
    </row>
    <row r="508" spans="1:10" x14ac:dyDescent="0.35">
      <c r="A508" s="16">
        <v>41616</v>
      </c>
      <c r="B508" s="17">
        <v>36.69</v>
      </c>
      <c r="C508" s="18">
        <v>1775.32</v>
      </c>
      <c r="D508" s="19">
        <f t="shared" si="30"/>
        <v>-4.3534932221063638E-2</v>
      </c>
      <c r="E508" s="19">
        <f t="shared" si="30"/>
        <v>-1.6492252463866097E-2</v>
      </c>
      <c r="F508" s="36">
        <f t="shared" si="31"/>
        <v>1.375E-5</v>
      </c>
      <c r="G508" s="24">
        <f t="shared" si="32"/>
        <v>-4.3548682221063638E-2</v>
      </c>
      <c r="H508" s="21">
        <f t="shared" si="33"/>
        <v>-1.6506002463866097E-2</v>
      </c>
      <c r="I508" s="17"/>
      <c r="J508" s="17">
        <v>6.6000000000000003E-2</v>
      </c>
    </row>
    <row r="509" spans="1:10" x14ac:dyDescent="0.35">
      <c r="A509" s="16">
        <v>41609</v>
      </c>
      <c r="B509" s="17">
        <v>38.36</v>
      </c>
      <c r="C509" s="18">
        <v>1805.09</v>
      </c>
      <c r="D509" s="19">
        <f t="shared" si="30"/>
        <v>6.031995803828849E-3</v>
      </c>
      <c r="E509" s="19">
        <f t="shared" si="30"/>
        <v>-3.9871304290040044E-4</v>
      </c>
      <c r="F509" s="36">
        <f t="shared" si="31"/>
        <v>1.2708333333333333E-5</v>
      </c>
      <c r="G509" s="24">
        <f t="shared" si="32"/>
        <v>6.0192874704955157E-3</v>
      </c>
      <c r="H509" s="21">
        <f t="shared" si="33"/>
        <v>-4.1142137623373376E-4</v>
      </c>
      <c r="I509" s="17"/>
      <c r="J509" s="17">
        <v>6.0999999999999999E-2</v>
      </c>
    </row>
    <row r="510" spans="1:10" x14ac:dyDescent="0.35">
      <c r="A510" s="16">
        <v>41602</v>
      </c>
      <c r="B510" s="17">
        <v>38.130000000000003</v>
      </c>
      <c r="C510" s="18">
        <v>1805.81</v>
      </c>
      <c r="D510" s="19">
        <f t="shared" si="30"/>
        <v>1.4905509715198439E-2</v>
      </c>
      <c r="E510" s="19">
        <f t="shared" si="30"/>
        <v>5.8179480928211014E-4</v>
      </c>
      <c r="F510" s="36">
        <f t="shared" si="31"/>
        <v>1.2708333333333333E-5</v>
      </c>
      <c r="G510" s="24">
        <f t="shared" si="32"/>
        <v>1.4892801381865106E-2</v>
      </c>
      <c r="H510" s="21">
        <f t="shared" si="33"/>
        <v>5.6908647594877682E-4</v>
      </c>
      <c r="I510" s="17"/>
      <c r="J510" s="17">
        <v>6.0999999999999999E-2</v>
      </c>
    </row>
    <row r="511" spans="1:10" x14ac:dyDescent="0.35">
      <c r="A511" s="16">
        <v>41595</v>
      </c>
      <c r="B511" s="17">
        <v>37.57</v>
      </c>
      <c r="C511" s="18">
        <v>1804.76</v>
      </c>
      <c r="D511" s="19">
        <f t="shared" si="30"/>
        <v>-7.1353065539112581E-3</v>
      </c>
      <c r="E511" s="19">
        <f t="shared" si="30"/>
        <v>3.6592554694190316E-3</v>
      </c>
      <c r="F511" s="36">
        <f t="shared" si="31"/>
        <v>1.5833333333333333E-5</v>
      </c>
      <c r="G511" s="24">
        <f t="shared" si="32"/>
        <v>-7.1511398872445911E-3</v>
      </c>
      <c r="H511" s="21">
        <f t="shared" si="33"/>
        <v>3.6434221360856982E-3</v>
      </c>
      <c r="I511" s="17"/>
      <c r="J511" s="17">
        <v>7.5999999999999998E-2</v>
      </c>
    </row>
    <row r="512" spans="1:10" x14ac:dyDescent="0.35">
      <c r="A512" s="16">
        <v>41588</v>
      </c>
      <c r="B512" s="17">
        <v>37.840000000000003</v>
      </c>
      <c r="C512" s="18">
        <v>1798.18</v>
      </c>
      <c r="D512" s="19">
        <f t="shared" si="30"/>
        <v>1.5881418740075759E-3</v>
      </c>
      <c r="E512" s="19">
        <f t="shared" si="30"/>
        <v>1.5570904942364683E-2</v>
      </c>
      <c r="F512" s="36">
        <f t="shared" si="31"/>
        <v>1.6458333333333335E-5</v>
      </c>
      <c r="G512" s="24">
        <f t="shared" si="32"/>
        <v>1.5716835406742425E-3</v>
      </c>
      <c r="H512" s="21">
        <f t="shared" si="33"/>
        <v>1.5554446609031349E-2</v>
      </c>
      <c r="I512" s="17"/>
      <c r="J512" s="17">
        <v>7.9000000000000001E-2</v>
      </c>
    </row>
    <row r="513" spans="1:10" x14ac:dyDescent="0.35">
      <c r="A513" s="16">
        <v>41581</v>
      </c>
      <c r="B513" s="17">
        <v>37.78</v>
      </c>
      <c r="C513" s="18">
        <v>1770.61</v>
      </c>
      <c r="D513" s="19">
        <f t="shared" si="30"/>
        <v>6.362612612612617E-2</v>
      </c>
      <c r="E513" s="19">
        <f t="shared" si="30"/>
        <v>5.0918462341906778E-3</v>
      </c>
      <c r="F513" s="36">
        <f t="shared" si="31"/>
        <v>1.2708333333333333E-5</v>
      </c>
      <c r="G513" s="24">
        <f t="shared" si="32"/>
        <v>6.3613417792792837E-2</v>
      </c>
      <c r="H513" s="21">
        <f t="shared" si="33"/>
        <v>5.0791379008573445E-3</v>
      </c>
      <c r="I513" s="17"/>
      <c r="J513" s="17">
        <v>6.0999999999999999E-2</v>
      </c>
    </row>
    <row r="514" spans="1:10" x14ac:dyDescent="0.35">
      <c r="A514" s="16">
        <v>41574</v>
      </c>
      <c r="B514" s="17">
        <v>35.520000000000003</v>
      </c>
      <c r="C514" s="18">
        <v>1761.64</v>
      </c>
      <c r="D514" s="19">
        <f t="shared" si="30"/>
        <v>-5.8774139378671153E-3</v>
      </c>
      <c r="E514" s="19">
        <f t="shared" si="30"/>
        <v>1.0626388675794018E-3</v>
      </c>
      <c r="F514" s="36">
        <f t="shared" si="31"/>
        <v>8.5416666666666665E-6</v>
      </c>
      <c r="G514" s="24">
        <f t="shared" si="32"/>
        <v>-5.8859556045337815E-3</v>
      </c>
      <c r="H514" s="21">
        <f t="shared" si="33"/>
        <v>1.0540972009127352E-3</v>
      </c>
      <c r="I514" s="17"/>
      <c r="J514" s="17">
        <v>4.1000000000000002E-2</v>
      </c>
    </row>
    <row r="515" spans="1:10" x14ac:dyDescent="0.35">
      <c r="A515" s="16">
        <v>41567</v>
      </c>
      <c r="B515" s="17">
        <v>35.729999999999997</v>
      </c>
      <c r="C515" s="18">
        <v>1759.77</v>
      </c>
      <c r="D515" s="19">
        <f t="shared" ref="D515:E522" si="34">B515/B516-1</f>
        <v>2.2025171624713735E-2</v>
      </c>
      <c r="E515" s="19">
        <f t="shared" si="34"/>
        <v>8.7532244196044662E-3</v>
      </c>
      <c r="F515" s="36">
        <f t="shared" ref="F515:F522" si="35">J515/100/12/4</f>
        <v>7.2916666666666674E-6</v>
      </c>
      <c r="G515" s="24">
        <f t="shared" ref="G515:G522" si="36">D515-F515</f>
        <v>2.2017879958047069E-2</v>
      </c>
      <c r="H515" s="21">
        <f t="shared" ref="H515:H522" si="37">E515-F515</f>
        <v>8.7459327529378003E-3</v>
      </c>
      <c r="I515" s="17"/>
      <c r="J515" s="17">
        <v>3.5000000000000003E-2</v>
      </c>
    </row>
    <row r="516" spans="1:10" x14ac:dyDescent="0.35">
      <c r="A516" s="16">
        <v>41560</v>
      </c>
      <c r="B516" s="17">
        <v>34.96</v>
      </c>
      <c r="C516" s="18">
        <v>1744.5</v>
      </c>
      <c r="D516" s="19">
        <f t="shared" si="34"/>
        <v>2.4318781130969747E-2</v>
      </c>
      <c r="E516" s="19">
        <f t="shared" si="34"/>
        <v>2.4248473461718989E-2</v>
      </c>
      <c r="F516" s="36">
        <f t="shared" si="35"/>
        <v>6.2499999999999995E-6</v>
      </c>
      <c r="G516" s="24">
        <f t="shared" si="36"/>
        <v>2.4312531130969747E-2</v>
      </c>
      <c r="H516" s="21">
        <f t="shared" si="37"/>
        <v>2.424222346171899E-2</v>
      </c>
      <c r="I516" s="17"/>
      <c r="J516" s="17">
        <v>0.03</v>
      </c>
    </row>
    <row r="517" spans="1:10" x14ac:dyDescent="0.35">
      <c r="A517" s="16">
        <v>41553</v>
      </c>
      <c r="B517" s="17">
        <v>34.130000000000003</v>
      </c>
      <c r="C517" s="18">
        <v>1703.2</v>
      </c>
      <c r="D517" s="19">
        <f t="shared" si="34"/>
        <v>7.3789846517118285E-3</v>
      </c>
      <c r="E517" s="19">
        <f t="shared" si="34"/>
        <v>7.5125702454894583E-3</v>
      </c>
      <c r="F517" s="36">
        <f t="shared" si="35"/>
        <v>1.4166666666666668E-5</v>
      </c>
      <c r="G517" s="24">
        <f t="shared" si="36"/>
        <v>7.3648179850451618E-3</v>
      </c>
      <c r="H517" s="21">
        <f t="shared" si="37"/>
        <v>7.4984035788227916E-3</v>
      </c>
      <c r="I517" s="17"/>
      <c r="J517" s="17">
        <v>6.8000000000000005E-2</v>
      </c>
    </row>
    <row r="518" spans="1:10" x14ac:dyDescent="0.35">
      <c r="A518" s="16">
        <v>41546</v>
      </c>
      <c r="B518" s="17">
        <v>33.880000000000003</v>
      </c>
      <c r="C518" s="18">
        <v>1690.5</v>
      </c>
      <c r="D518" s="19">
        <f t="shared" si="34"/>
        <v>1.833483618875853E-2</v>
      </c>
      <c r="E518" s="19">
        <f t="shared" si="34"/>
        <v>-7.388798581350331E-4</v>
      </c>
      <c r="F518" s="36">
        <f t="shared" si="35"/>
        <v>5.833333333333334E-6</v>
      </c>
      <c r="G518" s="24">
        <f t="shared" si="36"/>
        <v>1.8329002855425196E-2</v>
      </c>
      <c r="H518" s="21">
        <f t="shared" si="37"/>
        <v>-7.4471319146836648E-4</v>
      </c>
      <c r="I518" s="17"/>
      <c r="J518" s="17">
        <v>2.8000000000000001E-2</v>
      </c>
    </row>
    <row r="519" spans="1:10" x14ac:dyDescent="0.35">
      <c r="A519" s="16">
        <v>41539</v>
      </c>
      <c r="B519" s="17">
        <v>33.270000000000003</v>
      </c>
      <c r="C519" s="18">
        <v>1691.75</v>
      </c>
      <c r="D519" s="19">
        <f t="shared" si="34"/>
        <v>1.4638609332113584E-2</v>
      </c>
      <c r="E519" s="19">
        <f t="shared" si="34"/>
        <v>-1.0620442011567865E-2</v>
      </c>
      <c r="F519" s="36">
        <f t="shared" si="35"/>
        <v>4.1666666666666669E-6</v>
      </c>
      <c r="G519" s="24">
        <f t="shared" si="36"/>
        <v>1.4634442665446917E-2</v>
      </c>
      <c r="H519" s="21">
        <f t="shared" si="37"/>
        <v>-1.0624608678234532E-2</v>
      </c>
      <c r="I519" s="17"/>
      <c r="J519" s="17">
        <v>0.02</v>
      </c>
    </row>
    <row r="520" spans="1:10" x14ac:dyDescent="0.35">
      <c r="A520" s="16">
        <v>41532</v>
      </c>
      <c r="B520" s="17">
        <v>32.79</v>
      </c>
      <c r="C520" s="18">
        <v>1709.91</v>
      </c>
      <c r="D520" s="19">
        <f t="shared" si="34"/>
        <v>-7.2661217075387086E-3</v>
      </c>
      <c r="E520" s="19">
        <f t="shared" si="34"/>
        <v>1.2985858920965265E-2</v>
      </c>
      <c r="F520" s="36">
        <f t="shared" si="35"/>
        <v>3.1249999999999997E-6</v>
      </c>
      <c r="G520" s="24">
        <f t="shared" si="36"/>
        <v>-7.2692467075387082E-3</v>
      </c>
      <c r="H520" s="21">
        <f t="shared" si="37"/>
        <v>1.2982733920965266E-2</v>
      </c>
      <c r="I520" s="17"/>
      <c r="J520" s="17">
        <v>1.4999999999999999E-2</v>
      </c>
    </row>
    <row r="521" spans="1:10" x14ac:dyDescent="0.35">
      <c r="A521" s="16">
        <v>41525</v>
      </c>
      <c r="B521" s="17">
        <v>33.03</v>
      </c>
      <c r="C521" s="18">
        <v>1687.99</v>
      </c>
      <c r="D521" s="19">
        <f t="shared" si="34"/>
        <v>6.035313001605136E-2</v>
      </c>
      <c r="E521" s="19">
        <f t="shared" si="34"/>
        <v>1.9828778916969325E-2</v>
      </c>
      <c r="F521" s="36">
        <f t="shared" si="35"/>
        <v>3.7499999999999997E-6</v>
      </c>
      <c r="G521" s="24">
        <f t="shared" si="36"/>
        <v>6.0349380016051363E-2</v>
      </c>
      <c r="H521" s="21">
        <f t="shared" si="37"/>
        <v>1.9825028916969325E-2</v>
      </c>
      <c r="I521" s="17"/>
      <c r="J521" s="17">
        <v>1.7999999999999999E-2</v>
      </c>
    </row>
    <row r="522" spans="1:10" x14ac:dyDescent="0.35">
      <c r="A522" s="16">
        <v>41518</v>
      </c>
      <c r="B522" s="17">
        <v>31.15</v>
      </c>
      <c r="C522" s="18">
        <v>1655.17</v>
      </c>
      <c r="D522" s="19">
        <f t="shared" si="34"/>
        <v>-6.7365269461077792E-2</v>
      </c>
      <c r="E522" s="19">
        <f t="shared" si="34"/>
        <v>1.359486089762818E-2</v>
      </c>
      <c r="F522" s="36">
        <f t="shared" si="35"/>
        <v>4.1666666666666669E-6</v>
      </c>
      <c r="G522" s="24">
        <f t="shared" si="36"/>
        <v>-6.7369436127744459E-2</v>
      </c>
      <c r="H522" s="21">
        <f t="shared" si="37"/>
        <v>1.3590694230961514E-2</v>
      </c>
      <c r="I522" s="17"/>
      <c r="J522" s="17">
        <v>0.02</v>
      </c>
    </row>
    <row r="523" spans="1:10" x14ac:dyDescent="0.35">
      <c r="A523" s="16">
        <v>41511</v>
      </c>
      <c r="B523" s="17">
        <v>33.4</v>
      </c>
      <c r="C523" s="18">
        <v>1632.97</v>
      </c>
      <c r="D523" s="19"/>
      <c r="E523" s="19"/>
      <c r="F523" s="36"/>
      <c r="G523" s="24"/>
      <c r="H523" s="21"/>
      <c r="I523" s="17"/>
      <c r="J523" s="17">
        <v>2.5000000000000001E-2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0A1E-BABE-4CBC-949D-AF3FC2AF364C}">
  <dimension ref="B2:D7"/>
  <sheetViews>
    <sheetView zoomScale="70" zoomScaleNormal="70" workbookViewId="0">
      <selection activeCell="B2" sqref="B2"/>
    </sheetView>
  </sheetViews>
  <sheetFormatPr defaultRowHeight="14.5" x14ac:dyDescent="0.35"/>
  <cols>
    <col min="2" max="2" width="18.81640625" customWidth="1"/>
    <col min="3" max="5" width="17.81640625" customWidth="1"/>
  </cols>
  <sheetData>
    <row r="2" spans="2:4" x14ac:dyDescent="0.35">
      <c r="B2" s="67" t="s">
        <v>62</v>
      </c>
      <c r="C2" s="67" t="s">
        <v>102</v>
      </c>
      <c r="D2" s="67" t="s">
        <v>6</v>
      </c>
    </row>
    <row r="3" spans="2:4" ht="15.5" x14ac:dyDescent="0.35">
      <c r="B3" s="68" t="s">
        <v>63</v>
      </c>
      <c r="C3" s="72">
        <v>24.68</v>
      </c>
      <c r="D3" s="72">
        <v>20.22</v>
      </c>
    </row>
    <row r="4" spans="2:4" ht="15.5" x14ac:dyDescent="0.35">
      <c r="B4" s="68" t="s">
        <v>60</v>
      </c>
      <c r="C4" s="72">
        <v>1.1399999999999999</v>
      </c>
      <c r="D4" s="72">
        <v>1.05</v>
      </c>
    </row>
    <row r="5" spans="2:4" ht="15.5" x14ac:dyDescent="0.35">
      <c r="B5" s="68" t="s">
        <v>127</v>
      </c>
      <c r="C5" s="72">
        <v>181.31</v>
      </c>
      <c r="D5" s="72">
        <v>127.61</v>
      </c>
    </row>
    <row r="6" spans="2:4" ht="15.5" x14ac:dyDescent="0.35">
      <c r="B6" s="68" t="s">
        <v>126</v>
      </c>
      <c r="C6" s="72">
        <v>160.09</v>
      </c>
      <c r="D6" s="72">
        <v>121.08</v>
      </c>
    </row>
    <row r="7" spans="2:4" ht="15.5" x14ac:dyDescent="0.35">
      <c r="B7" s="68" t="s">
        <v>42</v>
      </c>
      <c r="C7" s="72">
        <v>29.59</v>
      </c>
      <c r="D7" s="72">
        <v>-19.71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6586-FDD2-4050-A163-428FF35D8108}">
  <dimension ref="A1:AT73"/>
  <sheetViews>
    <sheetView topLeftCell="O1" zoomScale="70" zoomScaleNormal="70" workbookViewId="0">
      <selection activeCell="W8" sqref="W8"/>
    </sheetView>
  </sheetViews>
  <sheetFormatPr defaultRowHeight="14.5" x14ac:dyDescent="0.35"/>
  <cols>
    <col min="1" max="1" width="9.453125" customWidth="1"/>
    <col min="2" max="2" width="9.36328125" customWidth="1"/>
    <col min="3" max="3" width="30.7265625" bestFit="1" customWidth="1"/>
    <col min="4" max="4" width="34.54296875" customWidth="1"/>
    <col min="5" max="5" width="17.36328125" customWidth="1"/>
    <col min="6" max="6" width="16.36328125" customWidth="1"/>
    <col min="7" max="7" width="32.54296875" customWidth="1"/>
    <col min="8" max="8" width="35.90625" customWidth="1"/>
    <col min="9" max="9" width="21.54296875" customWidth="1"/>
    <col min="10" max="10" width="22.36328125" customWidth="1"/>
    <col min="12" max="12" width="18.36328125" customWidth="1"/>
    <col min="14" max="14" width="10.90625" customWidth="1"/>
    <col min="17" max="17" width="10.453125" customWidth="1"/>
    <col min="18" max="19" width="22.1796875" customWidth="1"/>
    <col min="20" max="20" width="13.7265625" customWidth="1"/>
    <col min="21" max="21" width="11.90625" customWidth="1"/>
    <col min="22" max="22" width="32.1796875" customWidth="1"/>
    <col min="23" max="23" width="24.08984375" customWidth="1"/>
    <col min="24" max="24" width="12.54296875" customWidth="1"/>
    <col min="25" max="25" width="13" customWidth="1"/>
    <col min="26" max="26" width="16.81640625" customWidth="1"/>
    <col min="27" max="27" width="13.6328125" customWidth="1"/>
    <col min="28" max="28" width="11.6328125" customWidth="1"/>
    <col min="30" max="32" width="24.36328125" customWidth="1"/>
    <col min="35" max="35" width="15.36328125" customWidth="1"/>
    <col min="36" max="36" width="18.36328125" customWidth="1"/>
    <col min="37" max="37" width="15.1796875" customWidth="1"/>
    <col min="38" max="38" width="13.54296875" customWidth="1"/>
    <col min="39" max="39" width="11.36328125" bestFit="1" customWidth="1"/>
    <col min="40" max="40" width="14.08984375" bestFit="1" customWidth="1"/>
    <col min="41" max="41" width="9.7265625" bestFit="1" customWidth="1"/>
    <col min="42" max="42" width="8.26953125" bestFit="1" customWidth="1"/>
    <col min="43" max="43" width="16.08984375" bestFit="1" customWidth="1"/>
    <col min="44" max="44" width="10.26953125" bestFit="1" customWidth="1"/>
    <col min="45" max="45" width="12.26953125" bestFit="1" customWidth="1"/>
    <col min="46" max="46" width="12.08984375" bestFit="1" customWidth="1"/>
  </cols>
  <sheetData>
    <row r="1" spans="1:46" ht="15" x14ac:dyDescent="0.35">
      <c r="A1" s="8" t="s">
        <v>12</v>
      </c>
      <c r="B1" s="8" t="s">
        <v>7</v>
      </c>
      <c r="C1" s="8" t="s">
        <v>6</v>
      </c>
      <c r="D1" s="8" t="s">
        <v>9</v>
      </c>
      <c r="E1" s="8" t="s">
        <v>0</v>
      </c>
      <c r="F1" s="8" t="s">
        <v>1</v>
      </c>
      <c r="G1" s="8" t="s">
        <v>2</v>
      </c>
      <c r="H1" s="33" t="s">
        <v>4</v>
      </c>
      <c r="I1" s="34" t="s">
        <v>3</v>
      </c>
      <c r="J1" s="28" t="s">
        <v>31</v>
      </c>
      <c r="L1" s="96" t="s">
        <v>87</v>
      </c>
      <c r="M1" s="8" t="s">
        <v>7</v>
      </c>
      <c r="N1" s="8" t="s">
        <v>1</v>
      </c>
      <c r="Q1" t="s">
        <v>18</v>
      </c>
      <c r="R1" t="s">
        <v>56</v>
      </c>
      <c r="S1" t="s">
        <v>19</v>
      </c>
      <c r="T1" t="s">
        <v>18</v>
      </c>
      <c r="U1" t="s">
        <v>57</v>
      </c>
      <c r="V1" t="s">
        <v>58</v>
      </c>
      <c r="AD1" s="8" t="s">
        <v>7</v>
      </c>
      <c r="AE1" s="8" t="s">
        <v>0</v>
      </c>
      <c r="AH1" t="s">
        <v>107</v>
      </c>
      <c r="AI1" t="s">
        <v>99</v>
      </c>
      <c r="AJ1" t="s">
        <v>100</v>
      </c>
      <c r="AK1" t="s">
        <v>104</v>
      </c>
      <c r="AL1" t="s">
        <v>103</v>
      </c>
      <c r="AM1" t="s">
        <v>105</v>
      </c>
      <c r="AN1" t="s">
        <v>106</v>
      </c>
    </row>
    <row r="2" spans="1:46" ht="15.5" x14ac:dyDescent="0.35">
      <c r="A2" s="26"/>
      <c r="B2" s="13" t="s">
        <v>13</v>
      </c>
      <c r="C2" s="1" t="s">
        <v>27</v>
      </c>
      <c r="D2" s="1" t="s">
        <v>28</v>
      </c>
      <c r="E2" s="40">
        <f>TSLA!$I$2</f>
        <v>1.6790830551013618</v>
      </c>
      <c r="F2" s="58">
        <f>I2/$E$9</f>
        <v>0.20254676239353905</v>
      </c>
      <c r="G2" s="1">
        <v>226.49</v>
      </c>
      <c r="H2" s="4">
        <v>800</v>
      </c>
      <c r="I2" s="5">
        <f>H2*G2</f>
        <v>181192</v>
      </c>
      <c r="J2" s="35">
        <f>E2*I2/$E$9</f>
        <v>0.34009283660063322</v>
      </c>
      <c r="M2" s="13" t="s">
        <v>13</v>
      </c>
      <c r="N2" s="60">
        <v>0.20254676239353905</v>
      </c>
      <c r="Q2" s="61">
        <v>45139</v>
      </c>
      <c r="R2" s="62">
        <v>3109.7</v>
      </c>
      <c r="S2" s="62">
        <v>4514.87</v>
      </c>
      <c r="T2" s="61">
        <v>45139</v>
      </c>
      <c r="U2" s="57">
        <f>R2/R3-1</f>
        <v>-1.8123835685643019E-2</v>
      </c>
      <c r="V2" s="57">
        <f>S2/S3-1</f>
        <v>-1.6145270388061794E-2</v>
      </c>
      <c r="AD2" s="13" t="s">
        <v>13</v>
      </c>
      <c r="AE2" s="40">
        <f>TSLA!$I$2</f>
        <v>1.6790830551013618</v>
      </c>
      <c r="AH2" t="s">
        <v>98</v>
      </c>
      <c r="AI2" s="61">
        <v>45161</v>
      </c>
      <c r="AJ2" s="61">
        <v>45163</v>
      </c>
      <c r="AK2" s="97">
        <v>35.9</v>
      </c>
      <c r="AL2" s="97">
        <v>71.209999999999994</v>
      </c>
      <c r="AM2" s="154">
        <v>10</v>
      </c>
      <c r="AN2" s="97">
        <v>98847.999999999971</v>
      </c>
    </row>
    <row r="3" spans="1:46" ht="15.5" x14ac:dyDescent="0.35">
      <c r="A3" s="26"/>
      <c r="B3" s="13" t="s">
        <v>14</v>
      </c>
      <c r="C3" s="1" t="s">
        <v>26</v>
      </c>
      <c r="D3" s="1" t="s">
        <v>10</v>
      </c>
      <c r="E3" s="40">
        <f>NVDA!$I$2</f>
        <v>1.6040431927275174</v>
      </c>
      <c r="F3" s="58">
        <f>I3/$E$9</f>
        <v>0.50727237022917182</v>
      </c>
      <c r="G3" s="1">
        <v>453.79</v>
      </c>
      <c r="H3" s="4">
        <v>1000</v>
      </c>
      <c r="I3" s="5">
        <f>H3*G3</f>
        <v>453790</v>
      </c>
      <c r="J3" s="35">
        <f>E3*I3/$E$9</f>
        <v>0.81368679232485597</v>
      </c>
      <c r="M3" s="13" t="s">
        <v>14</v>
      </c>
      <c r="N3" s="60">
        <v>0.50727237022917182</v>
      </c>
      <c r="Q3" s="61">
        <v>45108</v>
      </c>
      <c r="R3" s="62">
        <v>3167.1</v>
      </c>
      <c r="S3" s="62">
        <v>4588.96</v>
      </c>
      <c r="T3" s="61">
        <v>45108</v>
      </c>
      <c r="U3" s="57">
        <f t="shared" ref="U3:V24" si="0">R3/R4-1</f>
        <v>2.6346490375267262E-2</v>
      </c>
      <c r="V3" s="57">
        <f t="shared" si="0"/>
        <v>3.1138913980379268E-2</v>
      </c>
      <c r="AD3" s="13" t="s">
        <v>14</v>
      </c>
      <c r="AE3" s="40">
        <f>NVDA!$I$2</f>
        <v>1.6040431927275174</v>
      </c>
      <c r="AH3" t="s">
        <v>102</v>
      </c>
      <c r="AI3" s="61">
        <v>45167</v>
      </c>
      <c r="AJ3" s="61">
        <v>45174</v>
      </c>
      <c r="AK3" s="97">
        <v>184.69</v>
      </c>
      <c r="AL3" s="97">
        <v>189.62</v>
      </c>
      <c r="AM3" s="154"/>
      <c r="AN3" s="97">
        <v>2652.0600000000122</v>
      </c>
      <c r="AO3" s="57">
        <f>(AL3-AK3)/AK3</f>
        <v>2.6693378093020775E-2</v>
      </c>
    </row>
    <row r="4" spans="1:46" ht="15.5" x14ac:dyDescent="0.35">
      <c r="A4" s="26"/>
      <c r="B4" s="13" t="s">
        <v>15</v>
      </c>
      <c r="C4" s="1" t="s">
        <v>29</v>
      </c>
      <c r="D4" s="1" t="s">
        <v>11</v>
      </c>
      <c r="E4" s="40">
        <f>CVX!$I$2</f>
        <v>1.0144958667269273</v>
      </c>
      <c r="F4" s="58">
        <f>I4/$E$9</f>
        <v>0.22330592753896059</v>
      </c>
      <c r="G4" s="1">
        <v>159.81</v>
      </c>
      <c r="H4" s="4">
        <v>1250</v>
      </c>
      <c r="I4" s="5">
        <f>H4*G4</f>
        <v>199762.5</v>
      </c>
      <c r="J4" s="35">
        <f>E4*I4/$E$9</f>
        <v>0.22654294050389825</v>
      </c>
      <c r="M4" s="13" t="s">
        <v>15</v>
      </c>
      <c r="N4" s="60">
        <v>0.22330592753896059</v>
      </c>
      <c r="Q4" s="61">
        <v>45078</v>
      </c>
      <c r="R4" s="62">
        <v>3085.8</v>
      </c>
      <c r="S4" s="62">
        <v>4450.38</v>
      </c>
      <c r="T4" s="61">
        <v>45078</v>
      </c>
      <c r="U4" s="57">
        <f t="shared" si="0"/>
        <v>6.5428305078893745E-2</v>
      </c>
      <c r="V4" s="57">
        <f t="shared" si="0"/>
        <v>6.4727512841431301E-2</v>
      </c>
      <c r="AD4" s="13" t="s">
        <v>15</v>
      </c>
      <c r="AE4" s="40">
        <f>CVX!$I$2</f>
        <v>1.0144958667269273</v>
      </c>
      <c r="AH4" t="s">
        <v>101</v>
      </c>
      <c r="AI4" s="61">
        <v>45168</v>
      </c>
      <c r="AJ4" s="61">
        <v>45174</v>
      </c>
      <c r="AK4" s="97">
        <v>134.77000000000001</v>
      </c>
      <c r="AL4" s="97">
        <v>135.97999999999999</v>
      </c>
      <c r="AM4" s="154"/>
      <c r="AN4" s="97">
        <v>880.23999999999069</v>
      </c>
    </row>
    <row r="5" spans="1:46" ht="15.5" x14ac:dyDescent="0.35">
      <c r="A5" s="26"/>
      <c r="B5" s="13" t="s">
        <v>16</v>
      </c>
      <c r="C5" s="1" t="s">
        <v>26</v>
      </c>
      <c r="D5" s="1" t="s">
        <v>10</v>
      </c>
      <c r="E5" s="40">
        <f>AMD!$I$2</f>
        <v>1.6526995107047853</v>
      </c>
      <c r="F5" s="58">
        <f>I5/$E$9</f>
        <v>3.3512908505084898E-2</v>
      </c>
      <c r="G5" s="1">
        <v>107.07</v>
      </c>
      <c r="H5" s="4">
        <v>280</v>
      </c>
      <c r="I5" s="5">
        <f>H5*G5</f>
        <v>29979.599999999999</v>
      </c>
      <c r="J5" s="35">
        <f>E5*I5/$E$9</f>
        <v>5.5386767488648056E-2</v>
      </c>
      <c r="M5" s="13" t="s">
        <v>16</v>
      </c>
      <c r="N5" s="60">
        <v>3.3512908505084898E-2</v>
      </c>
      <c r="Q5" s="61">
        <v>45047</v>
      </c>
      <c r="R5" s="62">
        <v>2896.3</v>
      </c>
      <c r="S5" s="62">
        <v>4179.83</v>
      </c>
      <c r="T5" s="61">
        <v>45047</v>
      </c>
      <c r="U5" s="57">
        <f t="shared" si="0"/>
        <v>9.2984640929846485E-2</v>
      </c>
      <c r="V5" s="57">
        <f t="shared" si="0"/>
        <v>2.4823239348792381E-3</v>
      </c>
      <c r="AD5" s="13" t="s">
        <v>16</v>
      </c>
      <c r="AE5" s="40">
        <f>AMD!$I$2</f>
        <v>1.6526995107047853</v>
      </c>
    </row>
    <row r="6" spans="1:46" ht="15.5" x14ac:dyDescent="0.35">
      <c r="A6" s="26"/>
      <c r="B6" s="13" t="s">
        <v>17</v>
      </c>
      <c r="C6" s="25" t="s">
        <v>25</v>
      </c>
      <c r="D6" s="1" t="s">
        <v>10</v>
      </c>
      <c r="E6" s="40">
        <f>MSFT!$I$2</f>
        <v>1.0241767413568472</v>
      </c>
      <c r="F6" s="58">
        <f>I6/$E$9</f>
        <v>3.3362031333243676E-2</v>
      </c>
      <c r="G6" s="1">
        <v>320.91000000000003</v>
      </c>
      <c r="H6" s="4">
        <v>93</v>
      </c>
      <c r="I6" s="5">
        <f>H6*G6</f>
        <v>29844.63</v>
      </c>
      <c r="J6" s="35">
        <f>E6*I6/$E$9</f>
        <v>3.4168616535926545E-2</v>
      </c>
      <c r="M6" s="13" t="s">
        <v>17</v>
      </c>
      <c r="N6" s="60">
        <v>3.3362031333243676E-2</v>
      </c>
      <c r="Q6" s="61">
        <v>45017</v>
      </c>
      <c r="R6" s="62">
        <v>2649.9</v>
      </c>
      <c r="S6" s="62">
        <v>4169.4799999999996</v>
      </c>
      <c r="T6" s="61">
        <v>45017</v>
      </c>
      <c r="U6" s="57">
        <f t="shared" si="0"/>
        <v>4.1303524062143993E-3</v>
      </c>
      <c r="V6" s="57">
        <f t="shared" si="0"/>
        <v>1.464236088297044E-2</v>
      </c>
      <c r="AA6" s="8" t="s">
        <v>7</v>
      </c>
      <c r="AB6" s="8" t="s">
        <v>0</v>
      </c>
      <c r="AD6" s="13" t="s">
        <v>17</v>
      </c>
      <c r="AE6" s="40">
        <f>MSFT!$I$2</f>
        <v>1.0241767413568472</v>
      </c>
    </row>
    <row r="7" spans="1:46" ht="15.5" x14ac:dyDescent="0.35">
      <c r="A7" s="2"/>
      <c r="B7" s="10"/>
      <c r="C7" s="10"/>
      <c r="D7" s="10"/>
      <c r="E7" s="10"/>
      <c r="F7" s="10"/>
      <c r="G7" s="10"/>
      <c r="H7" s="29"/>
      <c r="I7" s="30"/>
      <c r="Q7" s="61">
        <v>44986</v>
      </c>
      <c r="R7" s="62">
        <v>2639</v>
      </c>
      <c r="S7" s="62">
        <v>4109.3100000000004</v>
      </c>
      <c r="T7" s="61">
        <v>44986</v>
      </c>
      <c r="U7" s="57">
        <f t="shared" si="0"/>
        <v>0.1086837793555433</v>
      </c>
      <c r="V7" s="57">
        <f t="shared" si="0"/>
        <v>3.5051572358727023E-2</v>
      </c>
      <c r="AA7" s="13" t="s">
        <v>13</v>
      </c>
      <c r="AB7" s="40">
        <f>TSLA!$I$2</f>
        <v>1.6790830551013618</v>
      </c>
    </row>
    <row r="8" spans="1:46" ht="16" thickBot="1" x14ac:dyDescent="0.4">
      <c r="A8" s="2"/>
      <c r="B8" s="10"/>
      <c r="C8" s="10"/>
      <c r="D8" s="10"/>
      <c r="E8" s="10"/>
      <c r="F8" s="10"/>
      <c r="G8" s="10"/>
      <c r="H8" s="31"/>
      <c r="I8" s="30"/>
      <c r="Q8" s="61">
        <v>44958</v>
      </c>
      <c r="R8" s="62">
        <v>2380.3000000000002</v>
      </c>
      <c r="S8" s="62">
        <v>3970.15</v>
      </c>
      <c r="T8" s="61">
        <v>44958</v>
      </c>
      <c r="U8" s="57">
        <f t="shared" si="0"/>
        <v>2.9494796275228996E-3</v>
      </c>
      <c r="V8" s="57">
        <f t="shared" si="0"/>
        <v>-2.6112446646715304E-2</v>
      </c>
      <c r="AA8" s="13" t="s">
        <v>14</v>
      </c>
      <c r="AB8" s="40">
        <f>NVDA!$I$2</f>
        <v>1.6040431927275174</v>
      </c>
    </row>
    <row r="9" spans="1:46" ht="38" customHeight="1" x14ac:dyDescent="0.35">
      <c r="A9" s="2"/>
      <c r="B9" s="10"/>
      <c r="C9" s="10"/>
      <c r="D9" s="7" t="s">
        <v>5</v>
      </c>
      <c r="E9" s="5">
        <f>SUM(I2:I6)</f>
        <v>894568.73</v>
      </c>
      <c r="F9" s="10"/>
      <c r="G9" s="7" t="s">
        <v>5</v>
      </c>
      <c r="H9" s="45">
        <f>SUM(I2:I6)</f>
        <v>894568.73</v>
      </c>
      <c r="I9" s="30"/>
      <c r="J9" s="50" t="s">
        <v>35</v>
      </c>
      <c r="K9" s="50" t="s">
        <v>14</v>
      </c>
      <c r="L9" s="50" t="s">
        <v>6</v>
      </c>
      <c r="Q9" s="61">
        <v>44927</v>
      </c>
      <c r="R9" s="62">
        <v>2373.3000000000002</v>
      </c>
      <c r="S9" s="62">
        <v>4076.6</v>
      </c>
      <c r="T9" s="61">
        <v>44927</v>
      </c>
      <c r="U9" s="57">
        <f t="shared" si="0"/>
        <v>9.2578952214344978E-2</v>
      </c>
      <c r="V9" s="57">
        <f t="shared" si="0"/>
        <v>6.1752832400052027E-2</v>
      </c>
      <c r="AA9" s="13" t="s">
        <v>15</v>
      </c>
      <c r="AB9" s="40">
        <f>CVX!$I$2</f>
        <v>1.0144958667269273</v>
      </c>
      <c r="AJ9" s="97"/>
      <c r="AM9" s="167" t="s">
        <v>107</v>
      </c>
      <c r="AN9" s="167" t="s">
        <v>99</v>
      </c>
      <c r="AO9" s="123" t="s">
        <v>132</v>
      </c>
      <c r="AP9" s="167" t="s">
        <v>3</v>
      </c>
      <c r="AQ9" s="167" t="s">
        <v>104</v>
      </c>
      <c r="AR9" s="167" t="s">
        <v>103</v>
      </c>
      <c r="AS9" s="167" t="s">
        <v>105</v>
      </c>
      <c r="AT9" s="167" t="s">
        <v>106</v>
      </c>
    </row>
    <row r="10" spans="1:46" ht="28.5" customHeight="1" thickBot="1" x14ac:dyDescent="0.4">
      <c r="A10" s="2"/>
      <c r="B10" s="10"/>
      <c r="C10" s="10"/>
      <c r="D10" s="11" t="s">
        <v>8</v>
      </c>
      <c r="E10" s="5">
        <f>E12-E9</f>
        <v>105431.27000000002</v>
      </c>
      <c r="F10" s="10"/>
      <c r="G10" s="11" t="s">
        <v>8</v>
      </c>
      <c r="H10" s="46">
        <f>H12-H9</f>
        <v>105431.27000000002</v>
      </c>
      <c r="I10" s="32"/>
      <c r="J10" s="59" t="s">
        <v>36</v>
      </c>
      <c r="K10" s="20">
        <v>0.222</v>
      </c>
      <c r="L10" s="49">
        <v>14.98</v>
      </c>
      <c r="Q10" s="61">
        <v>44896</v>
      </c>
      <c r="R10" s="62">
        <v>2172.1999999999998</v>
      </c>
      <c r="S10" s="62">
        <v>3839.5</v>
      </c>
      <c r="T10" s="61">
        <v>44896</v>
      </c>
      <c r="U10" s="57">
        <f t="shared" si="0"/>
        <v>-8.4232715008431769E-2</v>
      </c>
      <c r="V10" s="57">
        <f t="shared" si="0"/>
        <v>-5.8971449299161094E-2</v>
      </c>
      <c r="AA10" s="13" t="s">
        <v>16</v>
      </c>
      <c r="AB10" s="40">
        <f>AMD!$I$2</f>
        <v>1.6526995107047853</v>
      </c>
      <c r="AJ10" s="97"/>
      <c r="AM10" s="168"/>
      <c r="AN10" s="168"/>
      <c r="AO10" s="124" t="s">
        <v>133</v>
      </c>
      <c r="AP10" s="168"/>
      <c r="AQ10" s="168"/>
      <c r="AR10" s="168"/>
      <c r="AS10" s="168"/>
      <c r="AT10" s="168"/>
    </row>
    <row r="11" spans="1:46" ht="16" thickBot="1" x14ac:dyDescent="0.4">
      <c r="D11" s="27" t="s">
        <v>30</v>
      </c>
      <c r="E11" s="5">
        <f>E10-50</f>
        <v>105381.27000000002</v>
      </c>
      <c r="G11" s="27" t="s">
        <v>30</v>
      </c>
      <c r="H11" s="47">
        <f>H10-50</f>
        <v>105381.27000000002</v>
      </c>
      <c r="J11" s="59" t="s">
        <v>37</v>
      </c>
      <c r="K11" s="20">
        <v>0.1532</v>
      </c>
      <c r="L11" s="20">
        <v>6.2799999999999995E-2</v>
      </c>
      <c r="Q11" s="61">
        <v>44866</v>
      </c>
      <c r="R11" s="62">
        <v>2372</v>
      </c>
      <c r="S11" s="62">
        <v>4080.11</v>
      </c>
      <c r="T11" s="61">
        <v>44866</v>
      </c>
      <c r="U11" s="57">
        <f t="shared" si="0"/>
        <v>5.8408817098746235E-2</v>
      </c>
      <c r="V11" s="57">
        <f t="shared" si="0"/>
        <v>5.3752860293699856E-2</v>
      </c>
      <c r="AA11" s="13" t="s">
        <v>17</v>
      </c>
      <c r="AB11" s="40">
        <f>MSFT!$I$2</f>
        <v>1.0241767413568472</v>
      </c>
      <c r="AM11" s="125" t="s">
        <v>98</v>
      </c>
      <c r="AN11" s="126">
        <v>45161</v>
      </c>
      <c r="AO11" s="126">
        <v>45163</v>
      </c>
      <c r="AP11" s="66">
        <v>2800</v>
      </c>
      <c r="AQ11" s="127">
        <v>35.9</v>
      </c>
      <c r="AR11" s="127">
        <v>71.209999999999994</v>
      </c>
      <c r="AS11" s="169">
        <v>10</v>
      </c>
      <c r="AT11" s="127">
        <f>AR11*AP11-AQ11*AP11-20</f>
        <v>98847.999999999971</v>
      </c>
    </row>
    <row r="12" spans="1:46" ht="16" thickBot="1" x14ac:dyDescent="0.4">
      <c r="D12" s="9" t="s">
        <v>24</v>
      </c>
      <c r="E12" s="6">
        <v>1000000</v>
      </c>
      <c r="G12" s="9" t="s">
        <v>24</v>
      </c>
      <c r="H12" s="47">
        <v>1000000</v>
      </c>
      <c r="J12" s="59" t="s">
        <v>43</v>
      </c>
      <c r="K12" s="49">
        <v>1.74</v>
      </c>
      <c r="L12" s="49">
        <v>50.88</v>
      </c>
      <c r="Q12" s="61">
        <v>44835</v>
      </c>
      <c r="R12" s="62">
        <v>2241.1</v>
      </c>
      <c r="S12" s="62">
        <v>3871.98</v>
      </c>
      <c r="T12" s="61">
        <v>44835</v>
      </c>
      <c r="U12" s="57">
        <f t="shared" si="0"/>
        <v>7.7503726140679685E-2</v>
      </c>
      <c r="V12" s="57">
        <f t="shared" si="0"/>
        <v>7.9863454576893256E-2</v>
      </c>
      <c r="AM12" s="125" t="s">
        <v>102</v>
      </c>
      <c r="AN12" s="126">
        <v>45167</v>
      </c>
      <c r="AO12" s="126">
        <v>45174</v>
      </c>
      <c r="AP12" s="66">
        <v>542</v>
      </c>
      <c r="AQ12" s="127">
        <v>184.69</v>
      </c>
      <c r="AR12" s="127">
        <v>189.62</v>
      </c>
      <c r="AS12" s="170"/>
      <c r="AT12" s="127">
        <f t="shared" ref="AT12:AT13" si="1">AR12*AP12-AQ12*AP12-20</f>
        <v>2652.0600000000122</v>
      </c>
    </row>
    <row r="13" spans="1:46" ht="26" customHeight="1" thickBot="1" x14ac:dyDescent="0.4">
      <c r="D13" s="9" t="s">
        <v>0</v>
      </c>
      <c r="E13" s="35">
        <f>SUM(J2:J6)</f>
        <v>1.4698779534539621</v>
      </c>
      <c r="G13" s="9" t="s">
        <v>0</v>
      </c>
      <c r="H13" s="35">
        <f>SUM(J2:J6)</f>
        <v>1.4698779534539621</v>
      </c>
      <c r="J13" s="59" t="s">
        <v>42</v>
      </c>
      <c r="K13" s="49">
        <v>112.03</v>
      </c>
      <c r="L13" s="49">
        <v>78.27</v>
      </c>
      <c r="Q13" s="61">
        <v>44805</v>
      </c>
      <c r="R13" s="62">
        <v>2079.9</v>
      </c>
      <c r="S13" s="62">
        <v>3585.62</v>
      </c>
      <c r="T13" s="61">
        <v>44805</v>
      </c>
      <c r="U13" s="57">
        <f t="shared" si="0"/>
        <v>-0.12043811054256348</v>
      </c>
      <c r="V13" s="57">
        <f t="shared" si="0"/>
        <v>-9.3395701643489315E-2</v>
      </c>
      <c r="AM13" s="125" t="s">
        <v>101</v>
      </c>
      <c r="AN13" s="126">
        <v>45168</v>
      </c>
      <c r="AO13" s="126">
        <v>45174</v>
      </c>
      <c r="AP13" s="66">
        <v>744</v>
      </c>
      <c r="AQ13" s="127">
        <v>134.77000000000001</v>
      </c>
      <c r="AR13" s="127">
        <v>135.97999999999999</v>
      </c>
      <c r="AS13" s="171"/>
      <c r="AT13" s="127">
        <f t="shared" si="1"/>
        <v>880.23999999999069</v>
      </c>
    </row>
    <row r="14" spans="1:46" ht="34" customHeight="1" x14ac:dyDescent="0.35">
      <c r="D14" s="9" t="s">
        <v>32</v>
      </c>
      <c r="E14" s="39">
        <f>NVDA!K2</f>
        <v>2.1734533775067079E-3</v>
      </c>
      <c r="G14" s="9" t="s">
        <v>32</v>
      </c>
      <c r="H14" s="48">
        <f>AVERAGE(NVDA!E2:E522)</f>
        <v>2.1734533775067079E-3</v>
      </c>
      <c r="Q14" s="61">
        <v>44774</v>
      </c>
      <c r="R14" s="62">
        <v>2364.6999999999998</v>
      </c>
      <c r="S14" s="62">
        <v>3955</v>
      </c>
      <c r="T14" s="61">
        <v>44774</v>
      </c>
      <c r="U14" s="57">
        <f t="shared" si="0"/>
        <v>-6.259414889399828E-2</v>
      </c>
      <c r="V14" s="57">
        <f t="shared" si="0"/>
        <v>-4.2440119216810457E-2</v>
      </c>
      <c r="AT14" s="97">
        <f>SUM(AT11:AT13)</f>
        <v>102380.29999999997</v>
      </c>
    </row>
    <row r="15" spans="1:46" ht="32.5" customHeight="1" x14ac:dyDescent="0.35">
      <c r="D15" s="9" t="s">
        <v>33</v>
      </c>
      <c r="E15" s="39">
        <f>NVDA!L2</f>
        <v>2.3306501919385849E-4</v>
      </c>
      <c r="G15" s="9" t="s">
        <v>33</v>
      </c>
      <c r="H15" s="48">
        <f>AVERAGE(NVDA!F2:F522)</f>
        <v>2.3306501919385849E-4</v>
      </c>
      <c r="J15" s="50" t="s">
        <v>35</v>
      </c>
      <c r="K15" s="50" t="s">
        <v>13</v>
      </c>
      <c r="L15" s="50" t="s">
        <v>6</v>
      </c>
      <c r="Q15" s="61">
        <v>44743</v>
      </c>
      <c r="R15" s="62">
        <v>2522.6</v>
      </c>
      <c r="S15" s="62">
        <v>4130.29</v>
      </c>
      <c r="T15" s="61">
        <v>44743</v>
      </c>
      <c r="U15" s="57">
        <f t="shared" si="0"/>
        <v>0.13477282950967151</v>
      </c>
      <c r="V15" s="57">
        <f t="shared" si="0"/>
        <v>9.1116347632205885E-2</v>
      </c>
    </row>
    <row r="16" spans="1:46" ht="36" customHeight="1" x14ac:dyDescent="0.35">
      <c r="D16" s="38" t="s">
        <v>34</v>
      </c>
      <c r="E16" s="39">
        <f>E15+(E14-E15)*E13</f>
        <v>3.085199088216643E-3</v>
      </c>
      <c r="G16" s="38" t="s">
        <v>34</v>
      </c>
      <c r="H16" s="48">
        <f>H15+(H14-H15)*H13</f>
        <v>3.085199088216643E-3</v>
      </c>
      <c r="J16" s="59" t="s">
        <v>37</v>
      </c>
      <c r="K16" s="20">
        <v>0.27960000000000002</v>
      </c>
      <c r="L16" s="20">
        <v>0.12920000000000001</v>
      </c>
      <c r="Q16" s="61">
        <v>44713</v>
      </c>
      <c r="R16" s="62">
        <v>2223</v>
      </c>
      <c r="S16" s="62">
        <v>3785.38</v>
      </c>
      <c r="T16" s="61">
        <v>44713</v>
      </c>
      <c r="U16" s="57">
        <f t="shared" si="0"/>
        <v>-9.3725793958172043E-2</v>
      </c>
      <c r="V16" s="57">
        <f t="shared" si="0"/>
        <v>-8.3919993223866451E-2</v>
      </c>
    </row>
    <row r="17" spans="3:24" ht="31" customHeight="1" x14ac:dyDescent="0.35">
      <c r="C17" s="57">
        <f>7%/12/4</f>
        <v>1.4583333333333334E-3</v>
      </c>
      <c r="J17" s="59" t="s">
        <v>36</v>
      </c>
      <c r="K17" s="20">
        <v>0.1532</v>
      </c>
      <c r="L17" s="20">
        <v>6.2799999999999995E-2</v>
      </c>
      <c r="Q17" s="61">
        <v>44682</v>
      </c>
      <c r="R17" s="62">
        <v>2452.9</v>
      </c>
      <c r="S17" s="62">
        <v>4132.1499999999996</v>
      </c>
      <c r="T17" s="61">
        <v>44682</v>
      </c>
      <c r="U17" s="57">
        <f t="shared" si="0"/>
        <v>-1.0129136400322758E-2</v>
      </c>
      <c r="V17" s="57">
        <f t="shared" si="0"/>
        <v>5.3243883608722342E-5</v>
      </c>
    </row>
    <row r="18" spans="3:24" x14ac:dyDescent="0.35">
      <c r="J18" s="59" t="s">
        <v>43</v>
      </c>
      <c r="K18" s="49">
        <v>3.62</v>
      </c>
      <c r="L18" s="49">
        <v>363.17</v>
      </c>
      <c r="Q18" s="61">
        <v>44652</v>
      </c>
      <c r="R18" s="62">
        <v>2478</v>
      </c>
      <c r="S18" s="62">
        <v>4131.93</v>
      </c>
      <c r="T18" s="61">
        <v>44652</v>
      </c>
      <c r="U18" s="57">
        <f t="shared" si="0"/>
        <v>-0.11313124082888937</v>
      </c>
      <c r="V18" s="57">
        <f t="shared" si="0"/>
        <v>-8.7956719149039353E-2</v>
      </c>
    </row>
    <row r="19" spans="3:24" x14ac:dyDescent="0.35">
      <c r="J19" s="59" t="s">
        <v>42</v>
      </c>
      <c r="K19" s="49">
        <v>66.510000000000005</v>
      </c>
      <c r="L19" s="49">
        <v>28.04</v>
      </c>
      <c r="Q19" s="61">
        <v>44621</v>
      </c>
      <c r="R19" s="62">
        <v>2794.1</v>
      </c>
      <c r="S19" s="62">
        <v>4530.41</v>
      </c>
      <c r="T19" s="61">
        <v>44621</v>
      </c>
      <c r="U19" s="57">
        <f t="shared" si="0"/>
        <v>3.4430417237421684E-2</v>
      </c>
      <c r="V19" s="57">
        <f t="shared" si="0"/>
        <v>3.5808760822993335E-2</v>
      </c>
    </row>
    <row r="20" spans="3:24" x14ac:dyDescent="0.35">
      <c r="Q20" s="61">
        <v>44593</v>
      </c>
      <c r="R20" s="62">
        <v>2701.1</v>
      </c>
      <c r="S20" s="62">
        <v>4373.79</v>
      </c>
      <c r="T20" s="61">
        <v>44593</v>
      </c>
      <c r="U20" s="57">
        <f t="shared" si="0"/>
        <v>-5.0212736031506111E-2</v>
      </c>
      <c r="V20" s="57">
        <f t="shared" si="0"/>
        <v>-3.139373941158885E-2</v>
      </c>
    </row>
    <row r="21" spans="3:24" x14ac:dyDescent="0.35">
      <c r="H21" s="90" t="s">
        <v>83</v>
      </c>
      <c r="I21" s="90" t="s">
        <v>82</v>
      </c>
      <c r="Q21" s="61">
        <v>44562</v>
      </c>
      <c r="R21" s="62">
        <v>2843.9</v>
      </c>
      <c r="S21" s="62">
        <v>4515.55</v>
      </c>
      <c r="T21" s="61">
        <v>44562</v>
      </c>
      <c r="U21" s="57">
        <f t="shared" si="0"/>
        <v>-6.922170583229692E-2</v>
      </c>
      <c r="V21" s="57">
        <f t="shared" si="0"/>
        <v>-5.2585089106999772E-2</v>
      </c>
    </row>
    <row r="22" spans="3:24" x14ac:dyDescent="0.35">
      <c r="D22" s="50" t="s">
        <v>35</v>
      </c>
      <c r="E22" s="50" t="s">
        <v>14</v>
      </c>
      <c r="F22" s="50" t="s">
        <v>6</v>
      </c>
      <c r="H22" s="68" t="s">
        <v>0</v>
      </c>
      <c r="I22" s="69">
        <v>1.4698779534539621</v>
      </c>
      <c r="Q22" s="61">
        <v>44531</v>
      </c>
      <c r="R22" s="62">
        <v>3055.4</v>
      </c>
      <c r="S22" s="62">
        <v>4766.18</v>
      </c>
      <c r="T22" s="61">
        <v>44531</v>
      </c>
      <c r="U22" s="57">
        <f t="shared" si="0"/>
        <v>3.3311914505055995E-2</v>
      </c>
      <c r="V22" s="57">
        <f t="shared" si="0"/>
        <v>4.3612874972629889E-2</v>
      </c>
    </row>
    <row r="23" spans="3:24" x14ac:dyDescent="0.35">
      <c r="D23" s="59" t="s">
        <v>36</v>
      </c>
      <c r="E23" s="20">
        <v>0.222</v>
      </c>
      <c r="F23" s="49">
        <v>14.98</v>
      </c>
      <c r="H23" s="68" t="s">
        <v>32</v>
      </c>
      <c r="I23" s="91">
        <v>2.1734533775067079E-3</v>
      </c>
      <c r="Q23" s="61">
        <v>44501</v>
      </c>
      <c r="R23" s="62">
        <v>2956.9</v>
      </c>
      <c r="S23" s="62">
        <v>4567</v>
      </c>
      <c r="T23" s="61">
        <v>44501</v>
      </c>
      <c r="U23" s="57">
        <f t="shared" si="0"/>
        <v>4.2299693327223276E-2</v>
      </c>
      <c r="V23" s="57">
        <f t="shared" si="0"/>
        <v>-8.3337314184714906E-3</v>
      </c>
    </row>
    <row r="24" spans="3:24" x14ac:dyDescent="0.35">
      <c r="D24" s="59" t="s">
        <v>37</v>
      </c>
      <c r="E24" s="20">
        <v>0.1532</v>
      </c>
      <c r="F24" s="20">
        <v>6.2799999999999995E-2</v>
      </c>
      <c r="H24" s="68" t="s">
        <v>33</v>
      </c>
      <c r="I24" s="91">
        <v>2.3306501919385849E-4</v>
      </c>
      <c r="Q24" s="61">
        <v>44470</v>
      </c>
      <c r="R24" s="62">
        <v>2836.9</v>
      </c>
      <c r="S24" s="62">
        <v>4605.38</v>
      </c>
      <c r="T24" s="61">
        <v>44470</v>
      </c>
      <c r="U24" s="57">
        <f t="shared" si="0"/>
        <v>8.1218080646390689E-2</v>
      </c>
      <c r="V24" s="57">
        <f t="shared" si="0"/>
        <v>6.9143873301234615E-2</v>
      </c>
    </row>
    <row r="25" spans="3:24" x14ac:dyDescent="0.35">
      <c r="D25" s="59" t="s">
        <v>43</v>
      </c>
      <c r="E25" s="49">
        <v>1.74</v>
      </c>
      <c r="F25" s="49">
        <v>50.88</v>
      </c>
      <c r="Q25" s="61">
        <v>44440</v>
      </c>
      <c r="R25" s="62">
        <v>2623.8</v>
      </c>
      <c r="S25" s="62">
        <v>4307.54</v>
      </c>
      <c r="T25" s="61">
        <v>44440</v>
      </c>
      <c r="U25" s="63">
        <f>AVERAGE(U2:U24)</f>
        <v>1.0140785011782538E-2</v>
      </c>
      <c r="V25" s="63">
        <f>AVERAGE(V2:V24)</f>
        <v>3.5605509729348252E-3</v>
      </c>
    </row>
    <row r="26" spans="3:24" x14ac:dyDescent="0.35">
      <c r="D26" s="59" t="s">
        <v>42</v>
      </c>
      <c r="E26" s="49">
        <v>112.03</v>
      </c>
      <c r="F26" s="49">
        <v>78.27</v>
      </c>
    </row>
    <row r="28" spans="3:24" x14ac:dyDescent="0.35">
      <c r="D28" s="50" t="s">
        <v>35</v>
      </c>
      <c r="E28" s="50" t="s">
        <v>13</v>
      </c>
      <c r="F28" s="50" t="s">
        <v>6</v>
      </c>
    </row>
    <row r="29" spans="3:24" x14ac:dyDescent="0.35">
      <c r="D29" s="59" t="s">
        <v>36</v>
      </c>
      <c r="E29" s="20">
        <v>0.27960000000000002</v>
      </c>
      <c r="F29" s="20">
        <v>0.12920000000000001</v>
      </c>
    </row>
    <row r="30" spans="3:24" x14ac:dyDescent="0.35">
      <c r="D30" s="59" t="s">
        <v>37</v>
      </c>
      <c r="E30" s="20">
        <v>0.27960000000000002</v>
      </c>
      <c r="F30" s="20">
        <v>0.12920000000000001</v>
      </c>
    </row>
    <row r="31" spans="3:24" ht="15" x14ac:dyDescent="0.35">
      <c r="D31" s="59" t="s">
        <v>43</v>
      </c>
      <c r="E31" s="49">
        <v>1.74</v>
      </c>
      <c r="F31" s="49">
        <v>50.88</v>
      </c>
      <c r="Q31" s="8" t="s">
        <v>107</v>
      </c>
      <c r="R31" s="8" t="s">
        <v>99</v>
      </c>
      <c r="S31" s="8" t="s">
        <v>100</v>
      </c>
      <c r="T31" s="8" t="s">
        <v>3</v>
      </c>
      <c r="U31" s="8" t="s">
        <v>104</v>
      </c>
      <c r="V31" s="8" t="s">
        <v>103</v>
      </c>
      <c r="W31" s="8" t="s">
        <v>105</v>
      </c>
      <c r="X31" s="8" t="s">
        <v>106</v>
      </c>
    </row>
    <row r="32" spans="3:24" x14ac:dyDescent="0.35">
      <c r="D32" s="59" t="s">
        <v>42</v>
      </c>
      <c r="E32" s="49">
        <v>112.03</v>
      </c>
      <c r="F32" s="49">
        <v>78.27</v>
      </c>
      <c r="Q32" s="98" t="s">
        <v>98</v>
      </c>
      <c r="R32" s="99">
        <v>45161</v>
      </c>
      <c r="S32" s="99">
        <v>45163</v>
      </c>
      <c r="T32" s="101">
        <v>2800</v>
      </c>
      <c r="U32" s="100">
        <v>35.9</v>
      </c>
      <c r="V32" s="100">
        <v>71.209999999999994</v>
      </c>
      <c r="W32" s="155">
        <v>10</v>
      </c>
      <c r="X32" s="100">
        <v>98847.999999999971</v>
      </c>
    </row>
    <row r="33" spans="17:31" x14ac:dyDescent="0.35">
      <c r="Q33" s="98" t="s">
        <v>102</v>
      </c>
      <c r="R33" s="99">
        <v>45167</v>
      </c>
      <c r="S33" s="99">
        <v>45174</v>
      </c>
      <c r="T33" s="101">
        <v>542</v>
      </c>
      <c r="U33" s="100">
        <v>184.69</v>
      </c>
      <c r="V33" s="100">
        <v>189.62</v>
      </c>
      <c r="W33" s="155"/>
      <c r="X33" s="100">
        <v>2652.0600000000122</v>
      </c>
    </row>
    <row r="34" spans="17:31" x14ac:dyDescent="0.35">
      <c r="Q34" s="98" t="s">
        <v>101</v>
      </c>
      <c r="R34" s="99">
        <v>45168</v>
      </c>
      <c r="S34" s="99">
        <v>45174</v>
      </c>
      <c r="T34" s="101">
        <v>744</v>
      </c>
      <c r="U34" s="100">
        <v>134.77000000000001</v>
      </c>
      <c r="V34" s="100">
        <v>135.97999999999999</v>
      </c>
      <c r="W34" s="155"/>
      <c r="X34" s="100">
        <v>880.23999999999069</v>
      </c>
    </row>
    <row r="35" spans="17:31" x14ac:dyDescent="0.35">
      <c r="X35" s="97">
        <f>SUM(X32:X34)</f>
        <v>102380.29999999997</v>
      </c>
    </row>
    <row r="37" spans="17:31" ht="15" x14ac:dyDescent="0.35">
      <c r="Q37" s="8" t="s">
        <v>7</v>
      </c>
      <c r="R37" s="8" t="s">
        <v>3</v>
      </c>
      <c r="S37" s="8" t="s">
        <v>104</v>
      </c>
      <c r="T37" s="8" t="s">
        <v>103</v>
      </c>
      <c r="U37" s="8" t="s">
        <v>108</v>
      </c>
      <c r="V37" s="8" t="s">
        <v>109</v>
      </c>
      <c r="W37" s="8" t="s">
        <v>106</v>
      </c>
    </row>
    <row r="38" spans="17:31" ht="15" x14ac:dyDescent="0.35">
      <c r="Q38" s="13" t="s">
        <v>13</v>
      </c>
      <c r="R38" s="104">
        <v>800</v>
      </c>
      <c r="S38" s="106">
        <v>226.49</v>
      </c>
      <c r="T38" s="102">
        <v>257.36</v>
      </c>
      <c r="U38" s="156">
        <v>10</v>
      </c>
      <c r="V38" s="107">
        <f>(T38-S38)/S38</f>
        <v>0.136297408274096</v>
      </c>
      <c r="W38" s="102">
        <f>R38*T38-R38*S38-20</f>
        <v>24676</v>
      </c>
    </row>
    <row r="39" spans="17:31" ht="15" x14ac:dyDescent="0.35">
      <c r="Q39" s="13" t="s">
        <v>14</v>
      </c>
      <c r="R39" s="108">
        <v>1000</v>
      </c>
      <c r="S39" s="106">
        <v>453.79</v>
      </c>
      <c r="T39" s="102">
        <v>487.67</v>
      </c>
      <c r="U39" s="156"/>
      <c r="V39" s="107">
        <f t="shared" ref="V39:V42" si="2">(T39-S39)/S39</f>
        <v>7.4660085061371992E-2</v>
      </c>
      <c r="W39" s="102">
        <f t="shared" ref="W39:W42" si="3">R39*T39-R39*S39-20</f>
        <v>33860</v>
      </c>
      <c r="X39" s="97">
        <f>T39*R39</f>
        <v>487670</v>
      </c>
    </row>
    <row r="40" spans="17:31" ht="15" x14ac:dyDescent="0.35">
      <c r="Q40" s="13" t="s">
        <v>15</v>
      </c>
      <c r="R40" s="108">
        <v>1250</v>
      </c>
      <c r="S40" s="106">
        <v>159.81</v>
      </c>
      <c r="T40" s="102">
        <v>166.42</v>
      </c>
      <c r="U40" s="156"/>
      <c r="V40" s="107">
        <f t="shared" si="2"/>
        <v>4.136161692009252E-2</v>
      </c>
      <c r="W40" s="102">
        <f t="shared" si="3"/>
        <v>8242.4999999999709</v>
      </c>
    </row>
    <row r="41" spans="17:31" ht="15" x14ac:dyDescent="0.35">
      <c r="Q41" s="13" t="s">
        <v>16</v>
      </c>
      <c r="R41" s="108">
        <v>280</v>
      </c>
      <c r="S41" s="106">
        <v>107.07</v>
      </c>
      <c r="T41" s="102">
        <v>111.26</v>
      </c>
      <c r="U41" s="156"/>
      <c r="V41" s="107">
        <f t="shared" si="2"/>
        <v>3.9133277295227538E-2</v>
      </c>
      <c r="W41" s="102">
        <f t="shared" si="3"/>
        <v>1153.2000000000044</v>
      </c>
      <c r="Y41" s="97">
        <f>W39+X49</f>
        <v>8060</v>
      </c>
      <c r="Z41" s="97">
        <f>W39+X49</f>
        <v>8060</v>
      </c>
    </row>
    <row r="42" spans="17:31" ht="15" x14ac:dyDescent="0.35">
      <c r="Q42" s="13" t="s">
        <v>17</v>
      </c>
      <c r="R42" s="108">
        <v>93</v>
      </c>
      <c r="S42" s="106">
        <v>320.91000000000003</v>
      </c>
      <c r="T42" s="102">
        <v>333.83</v>
      </c>
      <c r="U42" s="156"/>
      <c r="V42" s="107">
        <f t="shared" si="2"/>
        <v>4.0260509177027698E-2</v>
      </c>
      <c r="W42" s="102">
        <f t="shared" si="3"/>
        <v>1181.5599999999977</v>
      </c>
      <c r="Y42" s="109">
        <f>W39+AB49</f>
        <v>-17120</v>
      </c>
      <c r="Z42" s="97">
        <f>W39+AB49</f>
        <v>-17120</v>
      </c>
    </row>
    <row r="43" spans="17:31" x14ac:dyDescent="0.35">
      <c r="W43" s="128">
        <f>SUM(W37:W42)</f>
        <v>69113.25999999998</v>
      </c>
    </row>
    <row r="44" spans="17:31" ht="15.5" x14ac:dyDescent="0.35">
      <c r="R44" s="103" t="s">
        <v>112</v>
      </c>
      <c r="S44" s="103" t="s">
        <v>110</v>
      </c>
      <c r="T44" s="103" t="s">
        <v>111</v>
      </c>
    </row>
    <row r="45" spans="17:31" ht="15.5" x14ac:dyDescent="0.35">
      <c r="R45" s="104" t="s">
        <v>109</v>
      </c>
      <c r="S45" s="105">
        <v>3.0999999999999999E-3</v>
      </c>
      <c r="T45" s="110">
        <f>T46/E9*100%</f>
        <v>7.7258747910850828E-2</v>
      </c>
      <c r="U45" s="157" t="s">
        <v>117</v>
      </c>
      <c r="V45" s="159" t="s">
        <v>116</v>
      </c>
      <c r="W45" s="160"/>
      <c r="X45" s="159" t="s">
        <v>87</v>
      </c>
      <c r="Y45" s="162"/>
      <c r="Z45" s="162"/>
      <c r="AA45" s="162"/>
      <c r="AB45" s="162"/>
      <c r="AD45" s="81"/>
      <c r="AE45" s="81"/>
    </row>
    <row r="46" spans="17:31" ht="15.5" x14ac:dyDescent="0.35">
      <c r="R46" s="104" t="s">
        <v>82</v>
      </c>
      <c r="S46" s="106">
        <f>'Initial portfolio Final'!E9*'Initial portfolio Final'!E16</f>
        <v>2759.9226301431204</v>
      </c>
      <c r="T46" s="111">
        <f>SUM(W38:W42)</f>
        <v>69113.25999999998</v>
      </c>
      <c r="U46" s="158"/>
      <c r="V46" s="103" t="s">
        <v>113</v>
      </c>
      <c r="W46" s="103" t="s">
        <v>115</v>
      </c>
      <c r="X46" s="103" t="s">
        <v>89</v>
      </c>
      <c r="Y46" s="103" t="s">
        <v>119</v>
      </c>
      <c r="Z46" s="103" t="s">
        <v>120</v>
      </c>
      <c r="AA46" s="103" t="s">
        <v>121</v>
      </c>
      <c r="AB46" s="103" t="s">
        <v>122</v>
      </c>
      <c r="AD46" s="129" t="s">
        <v>5</v>
      </c>
      <c r="AE46" s="81">
        <v>894568.73</v>
      </c>
    </row>
    <row r="47" spans="17:31" x14ac:dyDescent="0.35">
      <c r="U47" s="99" t="s">
        <v>114</v>
      </c>
      <c r="V47" s="130">
        <f>E9</f>
        <v>894568.73</v>
      </c>
      <c r="W47" s="112">
        <f>10*4399.75*50</f>
        <v>2199875</v>
      </c>
      <c r="X47" s="112">
        <f>-25800</f>
        <v>-25800</v>
      </c>
      <c r="Y47" s="161">
        <f>1000*462.5</f>
        <v>462500</v>
      </c>
      <c r="Z47" s="161">
        <f>-1000*T39-10</f>
        <v>-487680</v>
      </c>
      <c r="AA47" s="112">
        <f>-25800</f>
        <v>-25800</v>
      </c>
      <c r="AB47" s="112">
        <f>-25800</f>
        <v>-25800</v>
      </c>
    </row>
    <row r="48" spans="17:31" x14ac:dyDescent="0.35">
      <c r="U48" s="99">
        <v>45055</v>
      </c>
      <c r="V48" s="112">
        <f>SUM(T46,V47)</f>
        <v>963681.99</v>
      </c>
      <c r="W48" s="112">
        <f>10*4517*50</f>
        <v>2258500</v>
      </c>
      <c r="X48" s="112">
        <f>-25800</f>
        <v>-25800</v>
      </c>
      <c r="Y48" s="161"/>
      <c r="Z48" s="161"/>
      <c r="AA48" s="112">
        <f>-25800</f>
        <v>-25800</v>
      </c>
      <c r="AB48" s="112">
        <f>Z47+Y47</f>
        <v>-25180</v>
      </c>
    </row>
    <row r="49" spans="18:37" x14ac:dyDescent="0.35">
      <c r="U49" s="23" t="s">
        <v>118</v>
      </c>
      <c r="V49" s="102">
        <f>V48-V47</f>
        <v>69113.260000000009</v>
      </c>
      <c r="W49" s="112">
        <f>W47-W48</f>
        <v>-58625</v>
      </c>
      <c r="X49" s="112">
        <f>-25800</f>
        <v>-25800</v>
      </c>
      <c r="Y49" s="161"/>
      <c r="Z49" s="161"/>
      <c r="AA49" s="112">
        <f>-25800</f>
        <v>-25800</v>
      </c>
      <c r="AB49" s="112">
        <f>SUM(AB47:AB48)</f>
        <v>-50980</v>
      </c>
    </row>
    <row r="52" spans="18:37" ht="15.5" x14ac:dyDescent="0.35">
      <c r="V52" s="159" t="s">
        <v>118</v>
      </c>
      <c r="W52" s="160"/>
    </row>
    <row r="53" spans="18:37" ht="15" x14ac:dyDescent="0.35">
      <c r="V53" s="23" t="s">
        <v>123</v>
      </c>
      <c r="W53" s="112">
        <f>V49+W49+X49</f>
        <v>-15311.739999999991</v>
      </c>
      <c r="AD53" s="116" t="s">
        <v>123</v>
      </c>
      <c r="AE53" s="117" t="s">
        <v>134</v>
      </c>
      <c r="AF53" s="117" t="s">
        <v>135</v>
      </c>
      <c r="AI53" t="s">
        <v>123</v>
      </c>
      <c r="AJ53" t="s">
        <v>134</v>
      </c>
      <c r="AK53" t="s">
        <v>135</v>
      </c>
    </row>
    <row r="54" spans="18:37" ht="15.5" x14ac:dyDescent="0.35">
      <c r="V54" s="23" t="s">
        <v>125</v>
      </c>
      <c r="W54" s="112">
        <f>V49+X49</f>
        <v>43313.260000000009</v>
      </c>
      <c r="AD54" s="73" t="s">
        <v>123</v>
      </c>
      <c r="AE54" s="122">
        <f>V49+W49+X49+AE46</f>
        <v>879256.99</v>
      </c>
      <c r="AF54" s="122">
        <f>AE54-$AE$46+$AT$14+1000000</f>
        <v>1087068.56</v>
      </c>
      <c r="AI54" t="s">
        <v>123</v>
      </c>
      <c r="AJ54">
        <v>879256.99</v>
      </c>
      <c r="AK54">
        <v>1087068.56</v>
      </c>
    </row>
    <row r="55" spans="18:37" ht="15.5" x14ac:dyDescent="0.35">
      <c r="V55" s="23" t="s">
        <v>124</v>
      </c>
      <c r="W55" s="112">
        <f>V49+W49</f>
        <v>10488.260000000009</v>
      </c>
      <c r="AD55" s="73" t="s">
        <v>87</v>
      </c>
      <c r="AE55" s="122">
        <f>V49+X49+AE46</f>
        <v>937881.99</v>
      </c>
      <c r="AF55" s="122">
        <f t="shared" ref="AF55:AF57" si="4">AE55-$AE$46+$AT$14+1000000</f>
        <v>1145693.56</v>
      </c>
      <c r="AI55" t="s">
        <v>87</v>
      </c>
      <c r="AJ55">
        <v>937881.99</v>
      </c>
      <c r="AK55">
        <v>1145693.56</v>
      </c>
    </row>
    <row r="56" spans="18:37" ht="15.5" x14ac:dyDescent="0.35">
      <c r="V56" s="23" t="s">
        <v>87</v>
      </c>
      <c r="W56" s="112">
        <f>V49+AB49</f>
        <v>18133.260000000009</v>
      </c>
      <c r="AD56" s="73" t="s">
        <v>130</v>
      </c>
      <c r="AE56" s="122">
        <f>V49+AB49+AE46</f>
        <v>912701.99</v>
      </c>
      <c r="AF56" s="122">
        <f t="shared" si="4"/>
        <v>1120513.56</v>
      </c>
      <c r="AI56" t="s">
        <v>130</v>
      </c>
      <c r="AJ56">
        <v>912701.99</v>
      </c>
      <c r="AK56">
        <v>1120513.56</v>
      </c>
    </row>
    <row r="57" spans="18:37" ht="15.5" x14ac:dyDescent="0.35">
      <c r="AD57" s="73" t="s">
        <v>124</v>
      </c>
      <c r="AE57" s="122">
        <f>V49+W49+AE46</f>
        <v>905056.99</v>
      </c>
      <c r="AF57" s="122">
        <f t="shared" si="4"/>
        <v>1112868.56</v>
      </c>
      <c r="AI57" t="s">
        <v>124</v>
      </c>
      <c r="AJ57">
        <v>905056.99</v>
      </c>
      <c r="AK57">
        <v>1112868.56</v>
      </c>
    </row>
    <row r="58" spans="18:37" ht="16" thickBot="1" x14ac:dyDescent="0.4">
      <c r="AD58" s="73" t="s">
        <v>131</v>
      </c>
      <c r="AE58" s="122">
        <f>V49+AT14+AE46</f>
        <v>1066062.29</v>
      </c>
      <c r="AF58" s="122">
        <f>SUM(V49,AT14)+1000000</f>
        <v>1171493.56</v>
      </c>
      <c r="AI58" t="s">
        <v>131</v>
      </c>
      <c r="AJ58">
        <v>1066062.29</v>
      </c>
      <c r="AK58">
        <v>1171493.56</v>
      </c>
    </row>
    <row r="59" spans="18:37" ht="15.5" thickBot="1" x14ac:dyDescent="0.4">
      <c r="R59" s="172" t="s">
        <v>138</v>
      </c>
      <c r="S59" s="173"/>
    </row>
    <row r="60" spans="18:37" ht="16" thickBot="1" x14ac:dyDescent="0.4">
      <c r="R60" s="113" t="s">
        <v>87</v>
      </c>
      <c r="S60" s="115">
        <f>W39+X49</f>
        <v>8060</v>
      </c>
      <c r="AI60" t="s">
        <v>136</v>
      </c>
      <c r="AJ60" t="s">
        <v>118</v>
      </c>
    </row>
    <row r="61" spans="18:37" ht="16" thickBot="1" x14ac:dyDescent="0.4">
      <c r="R61" s="113" t="s">
        <v>139</v>
      </c>
      <c r="S61" s="114">
        <f>W39+AB49</f>
        <v>-17120</v>
      </c>
      <c r="AI61" t="s">
        <v>137</v>
      </c>
      <c r="AJ61" s="80">
        <v>1000000</v>
      </c>
    </row>
    <row r="62" spans="18:37" ht="16" thickBot="1" x14ac:dyDescent="0.4">
      <c r="R62" s="113" t="s">
        <v>140</v>
      </c>
      <c r="S62" s="115">
        <f>W39</f>
        <v>33860</v>
      </c>
      <c r="AI62" t="s">
        <v>123</v>
      </c>
      <c r="AJ62" s="80">
        <v>1087068.56</v>
      </c>
    </row>
    <row r="63" spans="18:37" x14ac:dyDescent="0.35">
      <c r="R63" s="174" t="s">
        <v>138</v>
      </c>
      <c r="S63" s="174"/>
      <c r="AI63" t="s">
        <v>87</v>
      </c>
      <c r="AJ63" s="80">
        <v>1145693.56</v>
      </c>
    </row>
    <row r="64" spans="18:37" x14ac:dyDescent="0.35">
      <c r="R64" s="174" t="s">
        <v>138</v>
      </c>
      <c r="S64" s="174"/>
      <c r="AI64" t="s">
        <v>130</v>
      </c>
      <c r="AJ64" s="80">
        <v>1120513.56</v>
      </c>
    </row>
    <row r="65" spans="18:36" x14ac:dyDescent="0.35">
      <c r="R65" t="s">
        <v>87</v>
      </c>
      <c r="S65" s="97">
        <f>S60+$R$39*$S$39</f>
        <v>461850</v>
      </c>
      <c r="AI65" t="s">
        <v>124</v>
      </c>
      <c r="AJ65" s="80">
        <v>1112868.56</v>
      </c>
    </row>
    <row r="66" spans="18:36" x14ac:dyDescent="0.35">
      <c r="R66" t="s">
        <v>139</v>
      </c>
      <c r="S66" s="97">
        <f t="shared" ref="S66:S67" si="5">S61+$R$39*$S$39</f>
        <v>436670</v>
      </c>
      <c r="AI66" t="s">
        <v>131</v>
      </c>
      <c r="AJ66" s="80">
        <v>1171493.56</v>
      </c>
    </row>
    <row r="67" spans="18:36" x14ac:dyDescent="0.35">
      <c r="R67" t="s">
        <v>140</v>
      </c>
      <c r="S67" s="97">
        <f t="shared" si="5"/>
        <v>487650</v>
      </c>
    </row>
    <row r="68" spans="18:36" x14ac:dyDescent="0.35">
      <c r="R68" t="s">
        <v>137</v>
      </c>
      <c r="S68" s="97">
        <f>R39*S39</f>
        <v>453790</v>
      </c>
    </row>
    <row r="69" spans="18:36" x14ac:dyDescent="0.35">
      <c r="S69" t="s">
        <v>138</v>
      </c>
    </row>
    <row r="70" spans="18:36" x14ac:dyDescent="0.35">
      <c r="R70" t="s">
        <v>137</v>
      </c>
      <c r="S70" s="80">
        <v>453790</v>
      </c>
    </row>
    <row r="71" spans="18:36" x14ac:dyDescent="0.35">
      <c r="R71" t="s">
        <v>87</v>
      </c>
      <c r="S71" s="80">
        <v>461850</v>
      </c>
    </row>
    <row r="72" spans="18:36" x14ac:dyDescent="0.35">
      <c r="R72" t="s">
        <v>139</v>
      </c>
      <c r="S72" s="80">
        <v>436670</v>
      </c>
    </row>
    <row r="73" spans="18:36" x14ac:dyDescent="0.35">
      <c r="R73" t="s">
        <v>140</v>
      </c>
      <c r="S73" s="80">
        <v>487650</v>
      </c>
    </row>
  </sheetData>
  <mergeCells count="20">
    <mergeCell ref="R64:S64"/>
    <mergeCell ref="R63:S63"/>
    <mergeCell ref="AQ9:AQ10"/>
    <mergeCell ref="AR9:AR10"/>
    <mergeCell ref="AS9:AS10"/>
    <mergeCell ref="AT9:AT10"/>
    <mergeCell ref="AS11:AS13"/>
    <mergeCell ref="R59:S59"/>
    <mergeCell ref="Y47:Y49"/>
    <mergeCell ref="Z47:Z49"/>
    <mergeCell ref="V52:W52"/>
    <mergeCell ref="AM9:AM10"/>
    <mergeCell ref="AN9:AN10"/>
    <mergeCell ref="AP9:AP10"/>
    <mergeCell ref="AM2:AM4"/>
    <mergeCell ref="W32:W34"/>
    <mergeCell ref="U38:U42"/>
    <mergeCell ref="U45:U46"/>
    <mergeCell ref="V45:W45"/>
    <mergeCell ref="X45:AB4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AC75-E4B1-4F9E-AD30-CB937A554656}">
  <dimension ref="A1:V32"/>
  <sheetViews>
    <sheetView zoomScale="70" zoomScaleNormal="70" workbookViewId="0">
      <selection activeCell="S14" sqref="S14"/>
    </sheetView>
  </sheetViews>
  <sheetFormatPr defaultRowHeight="14.5" x14ac:dyDescent="0.35"/>
  <cols>
    <col min="1" max="1" width="9.453125" customWidth="1"/>
    <col min="2" max="2" width="9.36328125" customWidth="1"/>
    <col min="3" max="3" width="30.7265625" bestFit="1" customWidth="1"/>
    <col min="4" max="4" width="34.54296875" customWidth="1"/>
    <col min="5" max="5" width="17.36328125" customWidth="1"/>
    <col min="6" max="6" width="16.36328125" customWidth="1"/>
    <col min="7" max="7" width="32.54296875" customWidth="1"/>
    <col min="8" max="8" width="35.90625" customWidth="1"/>
    <col min="9" max="9" width="21.54296875" customWidth="1"/>
    <col min="10" max="10" width="22.36328125" customWidth="1"/>
    <col min="14" max="14" width="10.90625" customWidth="1"/>
    <col min="17" max="17" width="10.453125" customWidth="1"/>
    <col min="18" max="18" width="11.26953125" customWidth="1"/>
    <col min="19" max="19" width="14" customWidth="1"/>
    <col min="20" max="20" width="10.453125" customWidth="1"/>
    <col min="21" max="23" width="17.26953125" customWidth="1"/>
  </cols>
  <sheetData>
    <row r="1" spans="1:22" ht="15" x14ac:dyDescent="0.35">
      <c r="A1" s="8" t="s">
        <v>12</v>
      </c>
      <c r="B1" s="8" t="s">
        <v>7</v>
      </c>
      <c r="C1" s="8" t="s">
        <v>6</v>
      </c>
      <c r="D1" s="8" t="s">
        <v>9</v>
      </c>
      <c r="E1" s="8" t="s">
        <v>0</v>
      </c>
      <c r="F1" s="8" t="s">
        <v>1</v>
      </c>
      <c r="G1" s="8" t="s">
        <v>2</v>
      </c>
      <c r="H1" s="33" t="s">
        <v>4</v>
      </c>
      <c r="I1" s="34" t="s">
        <v>3</v>
      </c>
      <c r="J1" s="28" t="s">
        <v>31</v>
      </c>
      <c r="M1" s="8" t="s">
        <v>7</v>
      </c>
      <c r="N1" s="8" t="s">
        <v>1</v>
      </c>
      <c r="Q1" t="s">
        <v>18</v>
      </c>
      <c r="R1" t="s">
        <v>56</v>
      </c>
      <c r="S1" t="s">
        <v>19</v>
      </c>
      <c r="T1" t="s">
        <v>18</v>
      </c>
      <c r="U1" t="s">
        <v>59</v>
      </c>
      <c r="V1" t="s">
        <v>58</v>
      </c>
    </row>
    <row r="2" spans="1:22" ht="15.5" x14ac:dyDescent="0.35">
      <c r="A2" s="26"/>
      <c r="B2" s="13" t="s">
        <v>13</v>
      </c>
      <c r="C2" s="1" t="s">
        <v>27</v>
      </c>
      <c r="D2" s="1" t="s">
        <v>28</v>
      </c>
      <c r="E2" s="40">
        <f>TSLA!$I$2</f>
        <v>1.6790830551013618</v>
      </c>
      <c r="F2" s="58">
        <f>I2/$E$9</f>
        <v>0.20254676239353905</v>
      </c>
      <c r="G2" s="1">
        <v>226.49</v>
      </c>
      <c r="H2" s="4">
        <v>800</v>
      </c>
      <c r="I2" s="5">
        <f>H2*G2</f>
        <v>181192</v>
      </c>
      <c r="J2" s="35">
        <f>E2*I2/$E$9</f>
        <v>0.34009283660063322</v>
      </c>
      <c r="M2" s="13" t="s">
        <v>13</v>
      </c>
      <c r="N2" s="60">
        <v>0.20254676239353905</v>
      </c>
      <c r="Q2" s="61">
        <v>45139</v>
      </c>
      <c r="R2">
        <v>676.45</v>
      </c>
      <c r="S2" s="62">
        <v>4514.87</v>
      </c>
      <c r="T2" s="61">
        <v>45139</v>
      </c>
      <c r="U2" s="57">
        <f>R2/R3-1</f>
        <v>1.1166253101736912E-2</v>
      </c>
      <c r="V2" s="57">
        <f>S2/S3-1</f>
        <v>-1.6145270388061794E-2</v>
      </c>
    </row>
    <row r="3" spans="1:22" ht="15.5" x14ac:dyDescent="0.35">
      <c r="A3" s="26"/>
      <c r="B3" s="13" t="s">
        <v>14</v>
      </c>
      <c r="C3" s="1" t="s">
        <v>26</v>
      </c>
      <c r="D3" s="1" t="s">
        <v>10</v>
      </c>
      <c r="E3" s="40">
        <f>NVDA!$I$2</f>
        <v>1.6040431927275174</v>
      </c>
      <c r="F3" s="58">
        <f>I3/$E$9</f>
        <v>0.50727237022917182</v>
      </c>
      <c r="G3" s="1">
        <v>453.79</v>
      </c>
      <c r="H3" s="4">
        <v>1000</v>
      </c>
      <c r="I3" s="5">
        <f>H3*G3</f>
        <v>453790</v>
      </c>
      <c r="J3" s="35">
        <f>E3*I3/$E$9</f>
        <v>0.81368679232485597</v>
      </c>
      <c r="M3" s="13" t="s">
        <v>14</v>
      </c>
      <c r="N3" s="60">
        <v>0.50727237022917182</v>
      </c>
      <c r="Q3" s="61">
        <v>45108</v>
      </c>
      <c r="R3">
        <v>668.98</v>
      </c>
      <c r="S3" s="62">
        <v>4588.96</v>
      </c>
      <c r="T3" s="61">
        <v>45108</v>
      </c>
      <c r="U3" s="57">
        <f t="shared" ref="U3:V24" si="0">R3/R4-1</f>
        <v>7.283982295208169E-2</v>
      </c>
      <c r="V3" s="57">
        <f t="shared" si="0"/>
        <v>3.1138913980379268E-2</v>
      </c>
    </row>
    <row r="4" spans="1:22" ht="15.5" x14ac:dyDescent="0.35">
      <c r="A4" s="26"/>
      <c r="B4" s="13" t="s">
        <v>15</v>
      </c>
      <c r="C4" s="1" t="s">
        <v>29</v>
      </c>
      <c r="D4" s="1" t="s">
        <v>11</v>
      </c>
      <c r="E4" s="40">
        <f>CVX!$I$2</f>
        <v>1.0144958667269273</v>
      </c>
      <c r="F4" s="58">
        <f>I4/$E$9</f>
        <v>0.22330592753896059</v>
      </c>
      <c r="G4" s="1">
        <v>159.81</v>
      </c>
      <c r="H4" s="4">
        <v>1250</v>
      </c>
      <c r="I4" s="5">
        <f>H4*G4</f>
        <v>199762.5</v>
      </c>
      <c r="J4" s="35">
        <f>E4*I4/$E$9</f>
        <v>0.22654294050389825</v>
      </c>
      <c r="M4" s="13" t="s">
        <v>15</v>
      </c>
      <c r="N4" s="60">
        <v>0.22330592753896059</v>
      </c>
      <c r="Q4" s="61">
        <v>45078</v>
      </c>
      <c r="R4">
        <v>623.55999999999995</v>
      </c>
      <c r="S4" s="62">
        <v>4450.38</v>
      </c>
      <c r="T4" s="61">
        <v>45078</v>
      </c>
      <c r="U4" s="57">
        <f t="shared" si="0"/>
        <v>6.4713314892599794E-2</v>
      </c>
      <c r="V4" s="57">
        <f t="shared" si="0"/>
        <v>6.4727512841431301E-2</v>
      </c>
    </row>
    <row r="5" spans="1:22" ht="15.5" x14ac:dyDescent="0.35">
      <c r="A5" s="26"/>
      <c r="B5" s="13" t="s">
        <v>16</v>
      </c>
      <c r="C5" s="1" t="s">
        <v>26</v>
      </c>
      <c r="D5" s="1" t="s">
        <v>10</v>
      </c>
      <c r="E5" s="40">
        <f>AMD!$I$2</f>
        <v>1.6526995107047853</v>
      </c>
      <c r="F5" s="58">
        <f>I5/$E$9</f>
        <v>3.3512908505084898E-2</v>
      </c>
      <c r="G5" s="1">
        <v>107.07</v>
      </c>
      <c r="H5" s="4">
        <v>280</v>
      </c>
      <c r="I5" s="5">
        <f>H5*G5</f>
        <v>29979.599999999999</v>
      </c>
      <c r="J5" s="35">
        <f>E5*I5/$E$9</f>
        <v>5.5386767488648056E-2</v>
      </c>
      <c r="M5" s="13" t="s">
        <v>16</v>
      </c>
      <c r="N5" s="60">
        <v>3.3512908505084898E-2</v>
      </c>
      <c r="Q5" s="61">
        <v>45047</v>
      </c>
      <c r="R5">
        <v>585.66</v>
      </c>
      <c r="S5" s="62">
        <v>4179.83</v>
      </c>
      <c r="T5" s="61">
        <v>45047</v>
      </c>
      <c r="U5" s="57">
        <f t="shared" si="0"/>
        <v>-0.1061355311355312</v>
      </c>
      <c r="V5" s="57">
        <f t="shared" si="0"/>
        <v>2.4823239348792381E-3</v>
      </c>
    </row>
    <row r="6" spans="1:22" ht="15.5" x14ac:dyDescent="0.35">
      <c r="A6" s="26"/>
      <c r="B6" s="13" t="s">
        <v>17</v>
      </c>
      <c r="C6" s="25" t="s">
        <v>25</v>
      </c>
      <c r="D6" s="1" t="s">
        <v>10</v>
      </c>
      <c r="E6" s="40">
        <f>MSFT!$I$2</f>
        <v>1.0241767413568472</v>
      </c>
      <c r="F6" s="58">
        <f>I6/$E$9</f>
        <v>3.3362031333243676E-2</v>
      </c>
      <c r="G6" s="1">
        <v>320.91000000000003</v>
      </c>
      <c r="H6" s="4">
        <v>93</v>
      </c>
      <c r="I6" s="5">
        <f>H6*G6</f>
        <v>29844.63</v>
      </c>
      <c r="J6" s="35">
        <f>E6*I6/$E$9</f>
        <v>3.4168616535926545E-2</v>
      </c>
      <c r="M6" s="13" t="s">
        <v>17</v>
      </c>
      <c r="N6" s="60">
        <v>3.3362031333243676E-2</v>
      </c>
      <c r="Q6" s="61">
        <v>45017</v>
      </c>
      <c r="R6">
        <v>655.20000000000005</v>
      </c>
      <c r="S6" s="62">
        <v>4169.4799999999996</v>
      </c>
      <c r="T6" s="61">
        <v>45017</v>
      </c>
      <c r="U6" s="57">
        <f t="shared" si="0"/>
        <v>3.1973539140022211E-2</v>
      </c>
      <c r="V6" s="57">
        <f t="shared" si="0"/>
        <v>1.464236088297044E-2</v>
      </c>
    </row>
    <row r="7" spans="1:22" ht="15.5" x14ac:dyDescent="0.35">
      <c r="A7" s="2"/>
      <c r="B7" s="10"/>
      <c r="C7" s="10"/>
      <c r="D7" s="10"/>
      <c r="E7" s="10"/>
      <c r="F7" s="10"/>
      <c r="G7" s="10"/>
      <c r="H7" s="29"/>
      <c r="I7" s="30"/>
      <c r="Q7" s="61">
        <v>44986</v>
      </c>
      <c r="R7">
        <v>634.9</v>
      </c>
      <c r="S7" s="62">
        <v>4109.3100000000004</v>
      </c>
      <c r="T7" s="61">
        <v>44986</v>
      </c>
      <c r="U7" s="57">
        <f t="shared" si="0"/>
        <v>-4.8745317471513561E-3</v>
      </c>
      <c r="V7" s="57">
        <f t="shared" si="0"/>
        <v>3.5051572358727023E-2</v>
      </c>
    </row>
    <row r="8" spans="1:22" ht="15.5" x14ac:dyDescent="0.35">
      <c r="A8" s="2"/>
      <c r="B8" s="10"/>
      <c r="C8" s="10"/>
      <c r="D8" s="10"/>
      <c r="E8" s="10"/>
      <c r="F8" s="10"/>
      <c r="G8" s="10"/>
      <c r="H8" s="31"/>
      <c r="I8" s="30"/>
      <c r="Q8" s="61">
        <v>44958</v>
      </c>
      <c r="R8">
        <v>638.01</v>
      </c>
      <c r="S8" s="62">
        <v>3970.15</v>
      </c>
      <c r="T8" s="61">
        <v>44958</v>
      </c>
      <c r="U8" s="57">
        <f t="shared" si="0"/>
        <v>-7.6137795218581217E-2</v>
      </c>
      <c r="V8" s="57">
        <f t="shared" si="0"/>
        <v>-2.6112446646715304E-2</v>
      </c>
    </row>
    <row r="9" spans="1:22" ht="38" customHeight="1" x14ac:dyDescent="0.35">
      <c r="A9" s="2"/>
      <c r="B9" s="10"/>
      <c r="C9" s="10"/>
      <c r="D9" s="7" t="s">
        <v>5</v>
      </c>
      <c r="E9" s="5">
        <f>SUM(I2:I6)</f>
        <v>894568.73</v>
      </c>
      <c r="F9" s="10"/>
      <c r="G9" s="7" t="s">
        <v>5</v>
      </c>
      <c r="H9" s="45">
        <f>SUM(I2:I6)</f>
        <v>894568.73</v>
      </c>
      <c r="I9" s="30"/>
      <c r="J9" s="50" t="s">
        <v>35</v>
      </c>
      <c r="K9" s="50" t="s">
        <v>14</v>
      </c>
      <c r="L9" s="50" t="s">
        <v>6</v>
      </c>
      <c r="Q9" s="61">
        <v>44927</v>
      </c>
      <c r="R9">
        <v>690.59</v>
      </c>
      <c r="S9" s="62">
        <v>4076.6</v>
      </c>
      <c r="T9" s="61">
        <v>44927</v>
      </c>
      <c r="U9" s="57">
        <f t="shared" si="0"/>
        <v>2.7144004521521881E-2</v>
      </c>
      <c r="V9" s="57">
        <f t="shared" si="0"/>
        <v>6.1752832400052027E-2</v>
      </c>
    </row>
    <row r="10" spans="1:22" ht="28.5" customHeight="1" x14ac:dyDescent="0.35">
      <c r="A10" s="2"/>
      <c r="B10" s="10"/>
      <c r="C10" s="10"/>
      <c r="D10" s="11" t="s">
        <v>8</v>
      </c>
      <c r="E10" s="5">
        <f>E12-E9</f>
        <v>105431.27000000002</v>
      </c>
      <c r="F10" s="10"/>
      <c r="G10" s="11" t="s">
        <v>8</v>
      </c>
      <c r="H10" s="46">
        <f>H12-H9</f>
        <v>105431.27000000002</v>
      </c>
      <c r="I10" s="32"/>
      <c r="J10" s="59" t="s">
        <v>36</v>
      </c>
      <c r="K10" s="20">
        <v>0.222</v>
      </c>
      <c r="L10" s="49">
        <v>14.98</v>
      </c>
      <c r="Q10" s="61">
        <v>44896</v>
      </c>
      <c r="R10">
        <v>672.34</v>
      </c>
      <c r="S10" s="62">
        <v>3839.5</v>
      </c>
      <c r="T10" s="61">
        <v>44896</v>
      </c>
      <c r="U10" s="57">
        <f t="shared" si="0"/>
        <v>-3.1628978827596077E-2</v>
      </c>
      <c r="V10" s="57">
        <f t="shared" si="0"/>
        <v>-5.8971449299161094E-2</v>
      </c>
    </row>
    <row r="11" spans="1:22" ht="15.5" x14ac:dyDescent="0.35">
      <c r="D11" s="27" t="s">
        <v>30</v>
      </c>
      <c r="E11" s="5">
        <f>E10-50</f>
        <v>105381.27000000002</v>
      </c>
      <c r="G11" s="27" t="s">
        <v>30</v>
      </c>
      <c r="H11" s="47">
        <f>H10-50</f>
        <v>105381.27000000002</v>
      </c>
      <c r="J11" s="59" t="s">
        <v>37</v>
      </c>
      <c r="K11" s="20">
        <v>0.1532</v>
      </c>
      <c r="L11" s="20">
        <v>6.2799999999999995E-2</v>
      </c>
      <c r="Q11" s="61">
        <v>44866</v>
      </c>
      <c r="R11">
        <v>694.3</v>
      </c>
      <c r="S11" s="62">
        <v>4080.11</v>
      </c>
      <c r="T11" s="61">
        <v>44866</v>
      </c>
      <c r="U11" s="57">
        <f t="shared" si="0"/>
        <v>6.4798573561601902E-3</v>
      </c>
      <c r="V11" s="57">
        <f t="shared" si="0"/>
        <v>5.3752860293699856E-2</v>
      </c>
    </row>
    <row r="12" spans="1:22" ht="15.5" x14ac:dyDescent="0.35">
      <c r="D12" s="9" t="s">
        <v>24</v>
      </c>
      <c r="E12" s="6">
        <v>1000000</v>
      </c>
      <c r="G12" s="9" t="s">
        <v>24</v>
      </c>
      <c r="H12" s="47">
        <v>1000000</v>
      </c>
      <c r="J12" s="59" t="s">
        <v>43</v>
      </c>
      <c r="K12" s="49">
        <v>1.74</v>
      </c>
      <c r="L12" s="49">
        <v>50.88</v>
      </c>
      <c r="Q12" s="61">
        <v>44835</v>
      </c>
      <c r="R12">
        <v>689.83</v>
      </c>
      <c r="S12" s="62">
        <v>3871.98</v>
      </c>
      <c r="T12" s="61">
        <v>44835</v>
      </c>
      <c r="U12" s="57">
        <f t="shared" si="0"/>
        <v>0.24842551035181715</v>
      </c>
      <c r="V12" s="57">
        <f t="shared" si="0"/>
        <v>7.9863454576893256E-2</v>
      </c>
    </row>
    <row r="13" spans="1:22" ht="26" customHeight="1" x14ac:dyDescent="0.35">
      <c r="D13" s="9" t="s">
        <v>0</v>
      </c>
      <c r="E13" s="35">
        <f>SUM(J2:J6)</f>
        <v>1.4698779534539621</v>
      </c>
      <c r="G13" s="9" t="s">
        <v>0</v>
      </c>
      <c r="H13" s="35">
        <f>SUM(J2:J6)</f>
        <v>1.4698779534539621</v>
      </c>
      <c r="J13" s="59" t="s">
        <v>42</v>
      </c>
      <c r="K13" s="49">
        <v>112.03</v>
      </c>
      <c r="L13" s="49">
        <v>78.27</v>
      </c>
      <c r="Q13" s="61">
        <v>44805</v>
      </c>
      <c r="R13">
        <v>552.55999999999995</v>
      </c>
      <c r="S13" s="62">
        <v>3585.62</v>
      </c>
      <c r="T13" s="61">
        <v>44805</v>
      </c>
      <c r="U13" s="57">
        <f t="shared" si="0"/>
        <v>-9.6829029094475327E-2</v>
      </c>
      <c r="V13" s="57">
        <f t="shared" si="0"/>
        <v>-9.3395701643489315E-2</v>
      </c>
    </row>
    <row r="14" spans="1:22" ht="34" customHeight="1" x14ac:dyDescent="0.35">
      <c r="D14" s="9" t="s">
        <v>32</v>
      </c>
      <c r="E14" s="39">
        <f>NVDA!K2</f>
        <v>2.1734533775067079E-3</v>
      </c>
      <c r="G14" s="9" t="s">
        <v>32</v>
      </c>
      <c r="H14" s="48">
        <f>AVERAGE(NVDA!E2:E522)</f>
        <v>2.1734533775067079E-3</v>
      </c>
      <c r="Q14" s="61">
        <v>44774</v>
      </c>
      <c r="R14">
        <v>611.79999999999995</v>
      </c>
      <c r="S14" s="62">
        <v>3955</v>
      </c>
      <c r="T14" s="61">
        <v>44774</v>
      </c>
      <c r="U14" s="57">
        <f t="shared" si="0"/>
        <v>2.1812472859671805E-2</v>
      </c>
      <c r="V14" s="57">
        <f t="shared" si="0"/>
        <v>-4.2440119216810457E-2</v>
      </c>
    </row>
    <row r="15" spans="1:22" ht="32.5" customHeight="1" x14ac:dyDescent="0.35">
      <c r="D15" s="9" t="s">
        <v>33</v>
      </c>
      <c r="E15" s="39">
        <f>NVDA!L2</f>
        <v>2.3306501919385849E-4</v>
      </c>
      <c r="G15" s="9" t="s">
        <v>33</v>
      </c>
      <c r="H15" s="48">
        <f>AVERAGE(NVDA!F2:F522)</f>
        <v>2.3306501919385849E-4</v>
      </c>
      <c r="J15" s="50" t="s">
        <v>35</v>
      </c>
      <c r="K15" s="50" t="s">
        <v>13</v>
      </c>
      <c r="L15" s="50" t="s">
        <v>6</v>
      </c>
      <c r="Q15" s="61">
        <v>44743</v>
      </c>
      <c r="R15">
        <v>598.74</v>
      </c>
      <c r="S15" s="62">
        <v>4130.29</v>
      </c>
      <c r="T15" s="61">
        <v>44743</v>
      </c>
      <c r="U15" s="57">
        <f t="shared" si="0"/>
        <v>9.6111599297012296E-2</v>
      </c>
      <c r="V15" s="57">
        <f t="shared" si="0"/>
        <v>9.1116347632205885E-2</v>
      </c>
    </row>
    <row r="16" spans="1:22" ht="36" customHeight="1" x14ac:dyDescent="0.35">
      <c r="D16" s="38" t="s">
        <v>34</v>
      </c>
      <c r="E16" s="39">
        <f>E15+(E14-E15)*E13</f>
        <v>3.085199088216643E-3</v>
      </c>
      <c r="G16" s="38" t="s">
        <v>34</v>
      </c>
      <c r="H16" s="48">
        <f>H15+(H14-H15)*H13</f>
        <v>3.085199088216643E-3</v>
      </c>
      <c r="J16" s="59" t="s">
        <v>37</v>
      </c>
      <c r="K16" s="20">
        <v>0.27960000000000002</v>
      </c>
      <c r="L16" s="20">
        <v>0.12920000000000001</v>
      </c>
      <c r="Q16" s="61">
        <v>44713</v>
      </c>
      <c r="R16">
        <v>546.24</v>
      </c>
      <c r="S16" s="62">
        <v>3785.38</v>
      </c>
      <c r="T16" s="61">
        <v>44713</v>
      </c>
      <c r="U16" s="57">
        <f t="shared" si="0"/>
        <v>-0.16984802431610946</v>
      </c>
      <c r="V16" s="57">
        <f t="shared" si="0"/>
        <v>-8.3919993223866451E-2</v>
      </c>
    </row>
    <row r="17" spans="3:22" ht="31" customHeight="1" x14ac:dyDescent="0.35">
      <c r="C17" s="57">
        <f>7%/12/4</f>
        <v>1.4583333333333334E-3</v>
      </c>
      <c r="J17" s="59" t="s">
        <v>36</v>
      </c>
      <c r="K17" s="20">
        <v>0.1532</v>
      </c>
      <c r="L17" s="20">
        <v>6.2799999999999995E-2</v>
      </c>
      <c r="Q17" s="61">
        <v>44682</v>
      </c>
      <c r="R17">
        <v>658</v>
      </c>
      <c r="S17" s="62">
        <v>4132.1499999999996</v>
      </c>
      <c r="T17" s="61">
        <v>44682</v>
      </c>
      <c r="U17" s="57">
        <f t="shared" si="0"/>
        <v>0.1495256896280639</v>
      </c>
      <c r="V17" s="57">
        <f t="shared" si="0"/>
        <v>5.3243883608722342E-5</v>
      </c>
    </row>
    <row r="18" spans="3:22" x14ac:dyDescent="0.35">
      <c r="J18" s="59" t="s">
        <v>43</v>
      </c>
      <c r="K18" s="49">
        <v>3.62</v>
      </c>
      <c r="L18" s="49">
        <v>363.17</v>
      </c>
      <c r="Q18" s="61">
        <v>44652</v>
      </c>
      <c r="R18">
        <v>572.41</v>
      </c>
      <c r="S18" s="62">
        <v>4131.93</v>
      </c>
      <c r="T18" s="61">
        <v>44652</v>
      </c>
      <c r="U18" s="57">
        <f t="shared" si="0"/>
        <v>-1.6359355936281017E-2</v>
      </c>
      <c r="V18" s="57">
        <f t="shared" si="0"/>
        <v>-8.7956719149039353E-2</v>
      </c>
    </row>
    <row r="19" spans="3:22" x14ac:dyDescent="0.35">
      <c r="J19" s="59" t="s">
        <v>42</v>
      </c>
      <c r="K19" s="49">
        <v>66.510000000000005</v>
      </c>
      <c r="L19" s="49">
        <v>28.04</v>
      </c>
      <c r="Q19" s="61">
        <v>44621</v>
      </c>
      <c r="R19">
        <v>581.92999999999995</v>
      </c>
      <c r="S19" s="62">
        <v>4530.41</v>
      </c>
      <c r="T19" s="61">
        <v>44621</v>
      </c>
      <c r="U19" s="57">
        <f t="shared" si="0"/>
        <v>8.7821291709505367E-2</v>
      </c>
      <c r="V19" s="57">
        <f t="shared" si="0"/>
        <v>3.5808760822993335E-2</v>
      </c>
    </row>
    <row r="20" spans="3:22" x14ac:dyDescent="0.35">
      <c r="Q20" s="61">
        <v>44593</v>
      </c>
      <c r="R20">
        <v>534.95000000000005</v>
      </c>
      <c r="S20" s="62">
        <v>4373.79</v>
      </c>
      <c r="T20" s="61">
        <v>44593</v>
      </c>
      <c r="U20" s="57">
        <f t="shared" si="0"/>
        <v>6.3666911896287814E-2</v>
      </c>
      <c r="V20" s="57">
        <f t="shared" si="0"/>
        <v>-3.139373941158885E-2</v>
      </c>
    </row>
    <row r="21" spans="3:22" x14ac:dyDescent="0.35">
      <c r="Q21" s="61">
        <v>44562</v>
      </c>
      <c r="R21">
        <v>502.93</v>
      </c>
      <c r="S21" s="62">
        <v>4515.55</v>
      </c>
      <c r="T21" s="61">
        <v>44562</v>
      </c>
      <c r="U21" s="57">
        <f t="shared" si="0"/>
        <v>0.18969106306476791</v>
      </c>
      <c r="V21" s="57">
        <f t="shared" si="0"/>
        <v>-5.2585089106999772E-2</v>
      </c>
    </row>
    <row r="22" spans="3:22" x14ac:dyDescent="0.35">
      <c r="D22" s="50" t="s">
        <v>35</v>
      </c>
      <c r="E22" s="50" t="s">
        <v>14</v>
      </c>
      <c r="F22" s="50" t="s">
        <v>6</v>
      </c>
      <c r="Q22" s="61">
        <v>44531</v>
      </c>
      <c r="R22">
        <v>422.74</v>
      </c>
      <c r="S22" s="62">
        <v>4766.18</v>
      </c>
      <c r="T22" s="61">
        <v>44531</v>
      </c>
      <c r="U22" s="57">
        <f t="shared" si="0"/>
        <v>2.9315802288775394E-2</v>
      </c>
      <c r="V22" s="57">
        <f t="shared" si="0"/>
        <v>4.3612874972629889E-2</v>
      </c>
    </row>
    <row r="23" spans="3:22" x14ac:dyDescent="0.35">
      <c r="D23" s="59" t="s">
        <v>36</v>
      </c>
      <c r="E23" s="20">
        <v>0.222</v>
      </c>
      <c r="F23" s="49">
        <v>14.98</v>
      </c>
      <c r="Q23" s="61">
        <v>44501</v>
      </c>
      <c r="R23">
        <v>410.7</v>
      </c>
      <c r="S23" s="62">
        <v>4567</v>
      </c>
      <c r="T23" s="61">
        <v>44501</v>
      </c>
      <c r="U23" s="57">
        <f t="shared" si="0"/>
        <v>-5.8437836722529224E-2</v>
      </c>
      <c r="V23" s="57">
        <f t="shared" si="0"/>
        <v>-8.3337314184714906E-3</v>
      </c>
    </row>
    <row r="24" spans="3:22" x14ac:dyDescent="0.35">
      <c r="D24" s="59" t="s">
        <v>37</v>
      </c>
      <c r="E24" s="20">
        <v>0.1532</v>
      </c>
      <c r="F24" s="20">
        <v>6.2799999999999995E-2</v>
      </c>
      <c r="Q24" s="61">
        <v>44470</v>
      </c>
      <c r="R24">
        <v>436.19</v>
      </c>
      <c r="S24" s="62">
        <v>4605.38</v>
      </c>
      <c r="T24" s="61">
        <v>44470</v>
      </c>
      <c r="U24" s="57">
        <f t="shared" si="0"/>
        <v>0.10182378498534916</v>
      </c>
      <c r="V24" s="57">
        <f t="shared" si="0"/>
        <v>6.9143873301234615E-2</v>
      </c>
    </row>
    <row r="25" spans="3:22" x14ac:dyDescent="0.35">
      <c r="D25" s="59" t="s">
        <v>43</v>
      </c>
      <c r="E25" s="49">
        <v>1.74</v>
      </c>
      <c r="F25" s="49">
        <v>50.88</v>
      </c>
      <c r="Q25" s="61">
        <v>44440</v>
      </c>
      <c r="R25">
        <v>395.88</v>
      </c>
      <c r="S25" s="62">
        <v>4307.54</v>
      </c>
      <c r="T25" s="61">
        <v>44440</v>
      </c>
      <c r="U25" s="63">
        <f>AVERAGE(U2:U24)</f>
        <v>2.7924340654222547E-2</v>
      </c>
      <c r="V25" s="63">
        <f>AVERAGE(V2:V24)</f>
        <v>3.5605509729348252E-3</v>
      </c>
    </row>
    <row r="26" spans="3:22" x14ac:dyDescent="0.35">
      <c r="D26" s="59" t="s">
        <v>42</v>
      </c>
      <c r="E26" s="49">
        <v>112.03</v>
      </c>
      <c r="F26" s="49">
        <v>78.27</v>
      </c>
    </row>
    <row r="28" spans="3:22" x14ac:dyDescent="0.35">
      <c r="D28" s="50" t="s">
        <v>35</v>
      </c>
      <c r="E28" s="50" t="s">
        <v>13</v>
      </c>
      <c r="F28" s="50" t="s">
        <v>6</v>
      </c>
    </row>
    <row r="29" spans="3:22" x14ac:dyDescent="0.35">
      <c r="D29" s="59" t="s">
        <v>36</v>
      </c>
      <c r="E29" s="20">
        <v>0.27960000000000002</v>
      </c>
      <c r="F29" s="20">
        <v>0.12920000000000001</v>
      </c>
    </row>
    <row r="30" spans="3:22" x14ac:dyDescent="0.35">
      <c r="D30" s="59" t="s">
        <v>37</v>
      </c>
      <c r="E30" s="20">
        <v>0.27960000000000002</v>
      </c>
      <c r="F30" s="20">
        <v>0.12920000000000001</v>
      </c>
    </row>
    <row r="31" spans="3:22" x14ac:dyDescent="0.35">
      <c r="D31" s="59" t="s">
        <v>43</v>
      </c>
      <c r="E31" s="49">
        <v>1.74</v>
      </c>
      <c r="F31" s="49">
        <v>50.88</v>
      </c>
    </row>
    <row r="32" spans="3:22" x14ac:dyDescent="0.35">
      <c r="D32" s="59" t="s">
        <v>42</v>
      </c>
      <c r="E32" s="49">
        <v>112.03</v>
      </c>
      <c r="F32" s="49">
        <v>78.27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E531-FDC4-4257-9CC1-979081A5D5F5}">
  <dimension ref="A1:V32"/>
  <sheetViews>
    <sheetView topLeftCell="F1" zoomScale="85" zoomScaleNormal="85" workbookViewId="0">
      <selection activeCell="U2" sqref="U2"/>
    </sheetView>
  </sheetViews>
  <sheetFormatPr defaultRowHeight="14.5" x14ac:dyDescent="0.35"/>
  <cols>
    <col min="1" max="1" width="9.453125" customWidth="1"/>
    <col min="2" max="2" width="9.36328125" customWidth="1"/>
    <col min="3" max="3" width="30.7265625" bestFit="1" customWidth="1"/>
    <col min="4" max="4" width="34.54296875" customWidth="1"/>
    <col min="5" max="5" width="17.36328125" customWidth="1"/>
    <col min="6" max="6" width="16.36328125" customWidth="1"/>
    <col min="7" max="7" width="32.54296875" customWidth="1"/>
    <col min="8" max="8" width="35.90625" customWidth="1"/>
    <col min="9" max="9" width="21.54296875" customWidth="1"/>
    <col min="10" max="10" width="22.36328125" customWidth="1"/>
    <col min="14" max="14" width="10.90625" customWidth="1"/>
    <col min="17" max="17" width="10.453125" customWidth="1"/>
    <col min="18" max="18" width="11.26953125" customWidth="1"/>
    <col min="19" max="19" width="14" customWidth="1"/>
    <col min="20" max="20" width="10.453125" customWidth="1"/>
    <col min="21" max="23" width="17.26953125" customWidth="1"/>
  </cols>
  <sheetData>
    <row r="1" spans="1:22" ht="15" x14ac:dyDescent="0.35">
      <c r="A1" s="8" t="s">
        <v>12</v>
      </c>
      <c r="B1" s="8" t="s">
        <v>7</v>
      </c>
      <c r="C1" s="8" t="s">
        <v>6</v>
      </c>
      <c r="D1" s="8" t="s">
        <v>9</v>
      </c>
      <c r="E1" s="8" t="s">
        <v>0</v>
      </c>
      <c r="F1" s="8" t="s">
        <v>1</v>
      </c>
      <c r="G1" s="8" t="s">
        <v>2</v>
      </c>
      <c r="H1" s="33" t="s">
        <v>4</v>
      </c>
      <c r="I1" s="34" t="s">
        <v>3</v>
      </c>
      <c r="J1" s="28" t="s">
        <v>31</v>
      </c>
      <c r="M1" s="8" t="s">
        <v>7</v>
      </c>
      <c r="N1" s="8" t="s">
        <v>1</v>
      </c>
      <c r="Q1" t="s">
        <v>18</v>
      </c>
      <c r="R1" t="s">
        <v>27</v>
      </c>
      <c r="S1" t="s">
        <v>19</v>
      </c>
      <c r="T1" t="s">
        <v>18</v>
      </c>
      <c r="U1" t="s">
        <v>146</v>
      </c>
      <c r="V1" t="s">
        <v>58</v>
      </c>
    </row>
    <row r="2" spans="1:22" ht="15.5" x14ac:dyDescent="0.35">
      <c r="A2" s="26"/>
      <c r="B2" s="13" t="s">
        <v>13</v>
      </c>
      <c r="C2" s="1" t="s">
        <v>27</v>
      </c>
      <c r="D2" s="1" t="s">
        <v>28</v>
      </c>
      <c r="E2" s="40">
        <f>TSLA!$I$2</f>
        <v>1.6790830551013618</v>
      </c>
      <c r="F2" s="58">
        <f>I2/$E$9</f>
        <v>0.20254676239353905</v>
      </c>
      <c r="G2" s="1">
        <v>226.49</v>
      </c>
      <c r="H2" s="4">
        <v>800</v>
      </c>
      <c r="I2" s="5">
        <f>H2*G2</f>
        <v>181192</v>
      </c>
      <c r="J2" s="35">
        <f>E2*I2/$E$9</f>
        <v>0.34009283660063322</v>
      </c>
      <c r="M2" s="13" t="s">
        <v>13</v>
      </c>
      <c r="N2" s="60">
        <v>0.20254676239353905</v>
      </c>
      <c r="Q2" s="61">
        <v>45139</v>
      </c>
      <c r="R2">
        <v>128.33000000000001</v>
      </c>
      <c r="S2" s="62">
        <v>4514.87</v>
      </c>
      <c r="T2" s="61">
        <v>45139</v>
      </c>
      <c r="U2" s="57">
        <f>R2/R3-1</f>
        <v>-0.13202570172472083</v>
      </c>
      <c r="V2" s="57">
        <f>S2/S3-1</f>
        <v>-1.6145270388061794E-2</v>
      </c>
    </row>
    <row r="3" spans="1:22" ht="15.5" x14ac:dyDescent="0.35">
      <c r="A3" s="26"/>
      <c r="B3" s="13" t="s">
        <v>14</v>
      </c>
      <c r="C3" s="1" t="s">
        <v>26</v>
      </c>
      <c r="D3" s="1" t="s">
        <v>10</v>
      </c>
      <c r="E3" s="40">
        <f>NVDA!$I$2</f>
        <v>1.6040431927275174</v>
      </c>
      <c r="F3" s="58">
        <f>I3/$E$9</f>
        <v>0.50727237022917182</v>
      </c>
      <c r="G3" s="1">
        <v>453.79</v>
      </c>
      <c r="H3" s="4">
        <v>1000</v>
      </c>
      <c r="I3" s="5">
        <f>H3*G3</f>
        <v>453790</v>
      </c>
      <c r="J3" s="35">
        <f>E3*I3/$E$9</f>
        <v>0.81368679232485597</v>
      </c>
      <c r="M3" s="13" t="s">
        <v>14</v>
      </c>
      <c r="N3" s="60">
        <v>0.50727237022917182</v>
      </c>
      <c r="Q3" s="61">
        <v>45108</v>
      </c>
      <c r="R3">
        <v>147.85</v>
      </c>
      <c r="S3" s="62">
        <v>4588.96</v>
      </c>
      <c r="T3" s="61">
        <v>45108</v>
      </c>
      <c r="U3" s="57">
        <f t="shared" ref="U3:V24" si="0">R3/R4-1</f>
        <v>1.2255237573599809E-2</v>
      </c>
      <c r="V3" s="57">
        <f t="shared" si="0"/>
        <v>3.1138913980379268E-2</v>
      </c>
    </row>
    <row r="4" spans="1:22" ht="15.5" x14ac:dyDescent="0.35">
      <c r="A4" s="26"/>
      <c r="B4" s="13" t="s">
        <v>15</v>
      </c>
      <c r="C4" s="1" t="s">
        <v>29</v>
      </c>
      <c r="D4" s="1" t="s">
        <v>11</v>
      </c>
      <c r="E4" s="40">
        <f>CVX!$I$2</f>
        <v>1.0144958667269273</v>
      </c>
      <c r="F4" s="58">
        <f>I4/$E$9</f>
        <v>0.22330592753896059</v>
      </c>
      <c r="G4" s="1">
        <v>159.81</v>
      </c>
      <c r="H4" s="4">
        <v>1250</v>
      </c>
      <c r="I4" s="5">
        <f>H4*G4</f>
        <v>199762.5</v>
      </c>
      <c r="J4" s="35">
        <f>E4*I4/$E$9</f>
        <v>0.22654294050389825</v>
      </c>
      <c r="M4" s="13" t="s">
        <v>15</v>
      </c>
      <c r="N4" s="60">
        <v>0.22330592753896059</v>
      </c>
      <c r="Q4" s="61">
        <v>45078</v>
      </c>
      <c r="R4">
        <v>146.06</v>
      </c>
      <c r="S4" s="62">
        <v>4450.38</v>
      </c>
      <c r="T4" s="61">
        <v>45078</v>
      </c>
      <c r="U4" s="57">
        <f t="shared" si="0"/>
        <v>0.26854264373805803</v>
      </c>
      <c r="V4" s="57">
        <f t="shared" si="0"/>
        <v>6.4727512841431301E-2</v>
      </c>
    </row>
    <row r="5" spans="1:22" ht="15.5" x14ac:dyDescent="0.35">
      <c r="A5" s="26"/>
      <c r="B5" s="13" t="s">
        <v>16</v>
      </c>
      <c r="C5" s="1" t="s">
        <v>26</v>
      </c>
      <c r="D5" s="1" t="s">
        <v>10</v>
      </c>
      <c r="E5" s="40">
        <f>AMD!$I$2</f>
        <v>1.6526995107047853</v>
      </c>
      <c r="F5" s="58">
        <f>I5/$E$9</f>
        <v>3.3512908505084898E-2</v>
      </c>
      <c r="G5" s="1">
        <v>107.07</v>
      </c>
      <c r="H5" s="4">
        <v>280</v>
      </c>
      <c r="I5" s="5">
        <f>H5*G5</f>
        <v>29979.599999999999</v>
      </c>
      <c r="J5" s="35">
        <f>E5*I5/$E$9</f>
        <v>5.5386767488648056E-2</v>
      </c>
      <c r="M5" s="13" t="s">
        <v>16</v>
      </c>
      <c r="N5" s="60">
        <v>3.3512908505084898E-2</v>
      </c>
      <c r="Q5" s="61">
        <v>45047</v>
      </c>
      <c r="R5">
        <v>115.14</v>
      </c>
      <c r="S5" s="62">
        <v>4179.83</v>
      </c>
      <c r="T5" s="61">
        <v>45047</v>
      </c>
      <c r="U5" s="57">
        <f t="shared" si="0"/>
        <v>0.17645856748748345</v>
      </c>
      <c r="V5" s="57">
        <f t="shared" si="0"/>
        <v>2.4823239348792381E-3</v>
      </c>
    </row>
    <row r="6" spans="1:22" ht="15.5" x14ac:dyDescent="0.35">
      <c r="A6" s="26"/>
      <c r="B6" s="13" t="s">
        <v>17</v>
      </c>
      <c r="C6" s="25" t="s">
        <v>25</v>
      </c>
      <c r="D6" s="1" t="s">
        <v>10</v>
      </c>
      <c r="E6" s="40">
        <f>MSFT!$I$2</f>
        <v>1.0241767413568472</v>
      </c>
      <c r="F6" s="58">
        <f>I6/$E$9</f>
        <v>3.3362031333243676E-2</v>
      </c>
      <c r="G6" s="1">
        <v>320.91000000000003</v>
      </c>
      <c r="H6" s="4">
        <v>93</v>
      </c>
      <c r="I6" s="5">
        <f>H6*G6</f>
        <v>29844.63</v>
      </c>
      <c r="J6" s="35">
        <f>E6*I6/$E$9</f>
        <v>3.4168616535926545E-2</v>
      </c>
      <c r="M6" s="13" t="s">
        <v>17</v>
      </c>
      <c r="N6" s="60">
        <v>3.3362031333243676E-2</v>
      </c>
      <c r="Q6" s="61">
        <v>45017</v>
      </c>
      <c r="R6">
        <v>97.87</v>
      </c>
      <c r="S6" s="62">
        <v>4169.4799999999996</v>
      </c>
      <c r="T6" s="61">
        <v>45017</v>
      </c>
      <c r="U6" s="57">
        <f t="shared" si="0"/>
        <v>-0.18086709072648144</v>
      </c>
      <c r="V6" s="57">
        <f t="shared" si="0"/>
        <v>1.464236088297044E-2</v>
      </c>
    </row>
    <row r="7" spans="1:22" ht="15.5" x14ac:dyDescent="0.35">
      <c r="A7" s="2"/>
      <c r="B7" s="10"/>
      <c r="C7" s="10"/>
      <c r="D7" s="10"/>
      <c r="E7" s="10"/>
      <c r="F7" s="10"/>
      <c r="G7" s="10"/>
      <c r="H7" s="29"/>
      <c r="I7" s="30"/>
      <c r="Q7" s="61">
        <v>44986</v>
      </c>
      <c r="R7">
        <v>119.48</v>
      </c>
      <c r="S7" s="62">
        <v>4109.3100000000004</v>
      </c>
      <c r="T7" s="61">
        <v>44986</v>
      </c>
      <c r="U7" s="57">
        <f t="shared" si="0"/>
        <v>3.6119277614448109E-3</v>
      </c>
      <c r="V7" s="57">
        <f t="shared" si="0"/>
        <v>3.5051572358727023E-2</v>
      </c>
    </row>
    <row r="8" spans="1:22" ht="15.5" x14ac:dyDescent="0.35">
      <c r="A8" s="2"/>
      <c r="B8" s="10"/>
      <c r="C8" s="10"/>
      <c r="D8" s="10"/>
      <c r="E8" s="10"/>
      <c r="F8" s="10"/>
      <c r="G8" s="10"/>
      <c r="H8" s="31"/>
      <c r="I8" s="30"/>
      <c r="Q8" s="61">
        <v>44958</v>
      </c>
      <c r="R8">
        <v>119.05</v>
      </c>
      <c r="S8" s="62">
        <v>3970.15</v>
      </c>
      <c r="T8" s="61">
        <v>44958</v>
      </c>
      <c r="U8" s="57">
        <f t="shared" si="0"/>
        <v>0.13359360121881547</v>
      </c>
      <c r="V8" s="57">
        <f t="shared" si="0"/>
        <v>-2.6112446646715304E-2</v>
      </c>
    </row>
    <row r="9" spans="1:22" ht="38" customHeight="1" x14ac:dyDescent="0.35">
      <c r="A9" s="2"/>
      <c r="B9" s="10"/>
      <c r="C9" s="10"/>
      <c r="D9" s="7" t="s">
        <v>5</v>
      </c>
      <c r="E9" s="5">
        <f>SUM(I2:I6)</f>
        <v>894568.73</v>
      </c>
      <c r="F9" s="10"/>
      <c r="G9" s="7" t="s">
        <v>5</v>
      </c>
      <c r="H9" s="45">
        <f>SUM(I2:I6)</f>
        <v>894568.73</v>
      </c>
      <c r="I9" s="30"/>
      <c r="J9" s="50" t="s">
        <v>35</v>
      </c>
      <c r="K9" s="50" t="s">
        <v>14</v>
      </c>
      <c r="L9" s="50" t="s">
        <v>6</v>
      </c>
      <c r="Q9" s="61">
        <v>44927</v>
      </c>
      <c r="R9">
        <v>105.02</v>
      </c>
      <c r="S9" s="62">
        <v>4076.6</v>
      </c>
      <c r="T9" s="61">
        <v>44927</v>
      </c>
      <c r="U9" s="57">
        <f t="shared" si="0"/>
        <v>0.34176568289255149</v>
      </c>
      <c r="V9" s="57">
        <f t="shared" si="0"/>
        <v>6.1752832400052027E-2</v>
      </c>
    </row>
    <row r="10" spans="1:22" ht="28.5" customHeight="1" x14ac:dyDescent="0.35">
      <c r="A10" s="2"/>
      <c r="B10" s="10"/>
      <c r="C10" s="10"/>
      <c r="D10" s="11" t="s">
        <v>8</v>
      </c>
      <c r="E10" s="5">
        <f>E12-E9</f>
        <v>105431.27000000002</v>
      </c>
      <c r="F10" s="10"/>
      <c r="G10" s="11" t="s">
        <v>8</v>
      </c>
      <c r="H10" s="46">
        <f>H12-H9</f>
        <v>105431.27000000002</v>
      </c>
      <c r="I10" s="32"/>
      <c r="J10" s="59" t="s">
        <v>36</v>
      </c>
      <c r="K10" s="20">
        <v>0.222</v>
      </c>
      <c r="L10" s="49">
        <v>14.98</v>
      </c>
      <c r="Q10" s="61">
        <v>44896</v>
      </c>
      <c r="R10">
        <v>78.27</v>
      </c>
      <c r="S10" s="62">
        <v>3839.5</v>
      </c>
      <c r="T10" s="61">
        <v>44896</v>
      </c>
      <c r="U10" s="57">
        <f t="shared" si="0"/>
        <v>-0.31862104988247586</v>
      </c>
      <c r="V10" s="57">
        <f t="shared" si="0"/>
        <v>-5.8971449299161094E-2</v>
      </c>
    </row>
    <row r="11" spans="1:22" ht="15.5" x14ac:dyDescent="0.35">
      <c r="D11" s="27" t="s">
        <v>30</v>
      </c>
      <c r="E11" s="5">
        <f>E10-50</f>
        <v>105381.27000000002</v>
      </c>
      <c r="G11" s="27" t="s">
        <v>30</v>
      </c>
      <c r="H11" s="47">
        <f>H10-50</f>
        <v>105381.27000000002</v>
      </c>
      <c r="J11" s="59" t="s">
        <v>37</v>
      </c>
      <c r="K11" s="20">
        <v>0.1532</v>
      </c>
      <c r="L11" s="20">
        <v>6.2799999999999995E-2</v>
      </c>
      <c r="Q11" s="61">
        <v>44866</v>
      </c>
      <c r="R11">
        <v>114.87</v>
      </c>
      <c r="S11" s="62">
        <v>4080.11</v>
      </c>
      <c r="T11" s="61">
        <v>44866</v>
      </c>
      <c r="U11" s="57">
        <f t="shared" si="0"/>
        <v>-0.10411792232101069</v>
      </c>
      <c r="V11" s="57">
        <f t="shared" si="0"/>
        <v>5.3752860293699856E-2</v>
      </c>
    </row>
    <row r="12" spans="1:22" ht="15.5" x14ac:dyDescent="0.35">
      <c r="D12" s="9" t="s">
        <v>24</v>
      </c>
      <c r="E12" s="6">
        <v>1000000</v>
      </c>
      <c r="G12" s="9" t="s">
        <v>24</v>
      </c>
      <c r="H12" s="47">
        <v>1000000</v>
      </c>
      <c r="J12" s="59" t="s">
        <v>43</v>
      </c>
      <c r="K12" s="49">
        <v>1.74</v>
      </c>
      <c r="L12" s="49">
        <v>50.88</v>
      </c>
      <c r="Q12" s="61">
        <v>44835</v>
      </c>
      <c r="R12">
        <v>128.22</v>
      </c>
      <c r="S12" s="62">
        <v>3871.98</v>
      </c>
      <c r="T12" s="61">
        <v>44835</v>
      </c>
      <c r="U12" s="57">
        <f t="shared" si="0"/>
        <v>-9.2633217748213204E-2</v>
      </c>
      <c r="V12" s="57">
        <f t="shared" si="0"/>
        <v>7.9863454576893256E-2</v>
      </c>
    </row>
    <row r="13" spans="1:22" ht="26" customHeight="1" x14ac:dyDescent="0.35">
      <c r="D13" s="9" t="s">
        <v>0</v>
      </c>
      <c r="E13" s="35">
        <f>SUM(J2:J6)</f>
        <v>1.4698779534539621</v>
      </c>
      <c r="G13" s="9" t="s">
        <v>0</v>
      </c>
      <c r="H13" s="35">
        <f>SUM(J2:J6)</f>
        <v>1.4698779534539621</v>
      </c>
      <c r="J13" s="59" t="s">
        <v>42</v>
      </c>
      <c r="K13" s="49">
        <v>112.03</v>
      </c>
      <c r="L13" s="49">
        <v>78.27</v>
      </c>
      <c r="Q13" s="61">
        <v>44805</v>
      </c>
      <c r="R13">
        <v>141.31</v>
      </c>
      <c r="S13" s="62">
        <v>3585.62</v>
      </c>
      <c r="T13" s="61">
        <v>44805</v>
      </c>
      <c r="U13" s="57">
        <f t="shared" si="0"/>
        <v>-6.6397991543340473E-2</v>
      </c>
      <c r="V13" s="57">
        <f t="shared" si="0"/>
        <v>-9.3395701643489315E-2</v>
      </c>
    </row>
    <row r="14" spans="1:22" ht="34" customHeight="1" x14ac:dyDescent="0.35">
      <c r="D14" s="9" t="s">
        <v>32</v>
      </c>
      <c r="E14" s="39">
        <f>NVDA!K2</f>
        <v>2.1734533775067079E-3</v>
      </c>
      <c r="G14" s="9" t="s">
        <v>32</v>
      </c>
      <c r="H14" s="48">
        <f>AVERAGE(NVDA!E2:E522)</f>
        <v>2.1734533775067079E-3</v>
      </c>
      <c r="Q14" s="61">
        <v>44774</v>
      </c>
      <c r="R14">
        <v>151.36000000000001</v>
      </c>
      <c r="S14" s="62">
        <v>3955</v>
      </c>
      <c r="T14" s="61">
        <v>44774</v>
      </c>
      <c r="U14" s="57">
        <f t="shared" si="0"/>
        <v>-5.853082042669655E-2</v>
      </c>
      <c r="V14" s="57">
        <f t="shared" si="0"/>
        <v>-4.2440119216810457E-2</v>
      </c>
    </row>
    <row r="15" spans="1:22" ht="32.5" customHeight="1" x14ac:dyDescent="0.35">
      <c r="D15" s="9" t="s">
        <v>33</v>
      </c>
      <c r="E15" s="39">
        <f>NVDA!L2</f>
        <v>2.3306501919385849E-4</v>
      </c>
      <c r="G15" s="9" t="s">
        <v>33</v>
      </c>
      <c r="H15" s="48">
        <f>AVERAGE(NVDA!F2:F522)</f>
        <v>2.3306501919385849E-4</v>
      </c>
      <c r="J15" s="50" t="s">
        <v>35</v>
      </c>
      <c r="K15" s="50" t="s">
        <v>13</v>
      </c>
      <c r="L15" s="50" t="s">
        <v>6</v>
      </c>
      <c r="Q15" s="61">
        <v>44743</v>
      </c>
      <c r="R15">
        <v>160.77000000000001</v>
      </c>
      <c r="S15" s="62">
        <v>4130.29</v>
      </c>
      <c r="T15" s="61">
        <v>44743</v>
      </c>
      <c r="U15" s="57">
        <f t="shared" si="0"/>
        <v>0.30410447761194037</v>
      </c>
      <c r="V15" s="57">
        <f t="shared" si="0"/>
        <v>9.1116347632205885E-2</v>
      </c>
    </row>
    <row r="16" spans="1:22" ht="36" customHeight="1" x14ac:dyDescent="0.35">
      <c r="D16" s="38" t="s">
        <v>34</v>
      </c>
      <c r="E16" s="39">
        <f>E15+(E14-E15)*E13</f>
        <v>3.085199088216643E-3</v>
      </c>
      <c r="G16" s="38" t="s">
        <v>34</v>
      </c>
      <c r="H16" s="48">
        <f>H15+(H14-H15)*H13</f>
        <v>3.085199088216643E-3</v>
      </c>
      <c r="J16" s="59" t="s">
        <v>37</v>
      </c>
      <c r="K16" s="20">
        <v>0.27960000000000002</v>
      </c>
      <c r="L16" s="20">
        <v>0.12920000000000001</v>
      </c>
      <c r="Q16" s="61">
        <v>44713</v>
      </c>
      <c r="R16">
        <v>123.28</v>
      </c>
      <c r="S16" s="62">
        <v>3785.38</v>
      </c>
      <c r="T16" s="61">
        <v>44713</v>
      </c>
      <c r="U16" s="57">
        <f t="shared" si="0"/>
        <v>-0.12436962852475308</v>
      </c>
      <c r="V16" s="57">
        <f t="shared" si="0"/>
        <v>-8.3919993223866451E-2</v>
      </c>
    </row>
    <row r="17" spans="3:22" ht="31" customHeight="1" x14ac:dyDescent="0.35">
      <c r="C17" s="57">
        <f>7%/12/4</f>
        <v>1.4583333333333334E-3</v>
      </c>
      <c r="J17" s="59" t="s">
        <v>36</v>
      </c>
      <c r="K17" s="20">
        <v>0.1532</v>
      </c>
      <c r="L17" s="20">
        <v>6.2799999999999995E-2</v>
      </c>
      <c r="Q17" s="61">
        <v>44682</v>
      </c>
      <c r="R17">
        <v>140.79</v>
      </c>
      <c r="S17" s="62">
        <v>4132.1499999999996</v>
      </c>
      <c r="T17" s="61">
        <v>44682</v>
      </c>
      <c r="U17" s="57">
        <f t="shared" si="0"/>
        <v>-0.10734212528531584</v>
      </c>
      <c r="V17" s="57">
        <f t="shared" si="0"/>
        <v>5.3243883608722342E-5</v>
      </c>
    </row>
    <row r="18" spans="3:22" x14ac:dyDescent="0.35">
      <c r="J18" s="59" t="s">
        <v>43</v>
      </c>
      <c r="K18" s="49">
        <v>3.62</v>
      </c>
      <c r="L18" s="49">
        <v>363.17</v>
      </c>
      <c r="Q18" s="61">
        <v>44652</v>
      </c>
      <c r="R18">
        <v>157.72</v>
      </c>
      <c r="S18" s="62">
        <v>4131.93</v>
      </c>
      <c r="T18" s="61">
        <v>44652</v>
      </c>
      <c r="U18" s="57">
        <f t="shared" si="0"/>
        <v>-0.18300958300958303</v>
      </c>
      <c r="V18" s="57">
        <f t="shared" si="0"/>
        <v>-8.7956719149039353E-2</v>
      </c>
    </row>
    <row r="19" spans="3:22" x14ac:dyDescent="0.35">
      <c r="J19" s="59" t="s">
        <v>42</v>
      </c>
      <c r="K19" s="49">
        <v>66.510000000000005</v>
      </c>
      <c r="L19" s="49">
        <v>28.04</v>
      </c>
      <c r="Q19" s="61">
        <v>44621</v>
      </c>
      <c r="R19">
        <v>193.05</v>
      </c>
      <c r="S19" s="62">
        <v>4530.41</v>
      </c>
      <c r="T19" s="61">
        <v>44621</v>
      </c>
      <c r="U19" s="57">
        <f t="shared" si="0"/>
        <v>0.17900329791132275</v>
      </c>
      <c r="V19" s="57">
        <f t="shared" si="0"/>
        <v>3.5808760822993335E-2</v>
      </c>
    </row>
    <row r="20" spans="3:22" x14ac:dyDescent="0.35">
      <c r="Q20" s="61">
        <v>44593</v>
      </c>
      <c r="R20">
        <v>163.74</v>
      </c>
      <c r="S20" s="62">
        <v>4373.79</v>
      </c>
      <c r="T20" s="61">
        <v>44593</v>
      </c>
      <c r="U20" s="57">
        <f t="shared" si="0"/>
        <v>-7.8714904630619364E-2</v>
      </c>
      <c r="V20" s="57">
        <f t="shared" si="0"/>
        <v>-3.139373941158885E-2</v>
      </c>
    </row>
    <row r="21" spans="3:22" x14ac:dyDescent="0.35">
      <c r="Q21" s="61">
        <v>44562</v>
      </c>
      <c r="R21">
        <v>177.73</v>
      </c>
      <c r="S21" s="62">
        <v>4515.55</v>
      </c>
      <c r="T21" s="61">
        <v>44562</v>
      </c>
      <c r="U21" s="57">
        <f t="shared" si="0"/>
        <v>-0.10728816113315598</v>
      </c>
      <c r="V21" s="57">
        <f t="shared" si="0"/>
        <v>-5.2585089106999772E-2</v>
      </c>
    </row>
    <row r="22" spans="3:22" x14ac:dyDescent="0.35">
      <c r="D22" s="50" t="s">
        <v>35</v>
      </c>
      <c r="E22" s="50" t="s">
        <v>14</v>
      </c>
      <c r="F22" s="50" t="s">
        <v>6</v>
      </c>
      <c r="Q22" s="61">
        <v>44531</v>
      </c>
      <c r="R22">
        <v>199.09</v>
      </c>
      <c r="S22" s="62">
        <v>4766.18</v>
      </c>
      <c r="T22" s="61">
        <v>44531</v>
      </c>
      <c r="U22" s="57">
        <f t="shared" si="0"/>
        <v>-5.4608480934517312E-2</v>
      </c>
      <c r="V22" s="57">
        <f t="shared" si="0"/>
        <v>4.3612874972629889E-2</v>
      </c>
    </row>
    <row r="23" spans="3:22" x14ac:dyDescent="0.35">
      <c r="D23" s="59" t="s">
        <v>36</v>
      </c>
      <c r="E23" s="20">
        <v>0.222</v>
      </c>
      <c r="F23" s="49">
        <v>14.98</v>
      </c>
      <c r="Q23" s="61">
        <v>44501</v>
      </c>
      <c r="R23">
        <v>210.59</v>
      </c>
      <c r="S23" s="62">
        <v>4567</v>
      </c>
      <c r="T23" s="61">
        <v>44501</v>
      </c>
      <c r="U23" s="57">
        <f t="shared" si="0"/>
        <v>3.1090873482177761E-2</v>
      </c>
      <c r="V23" s="57">
        <f t="shared" si="0"/>
        <v>-8.3337314184714906E-3</v>
      </c>
    </row>
    <row r="24" spans="3:22" x14ac:dyDescent="0.35">
      <c r="D24" s="59" t="s">
        <v>37</v>
      </c>
      <c r="E24" s="20">
        <v>0.1532</v>
      </c>
      <c r="F24" s="20">
        <v>6.2799999999999995E-2</v>
      </c>
      <c r="Q24" s="61">
        <v>44470</v>
      </c>
      <c r="R24">
        <v>204.24</v>
      </c>
      <c r="S24" s="62">
        <v>4605.38</v>
      </c>
      <c r="T24" s="61">
        <v>44470</v>
      </c>
      <c r="U24" s="57">
        <f t="shared" si="0"/>
        <v>0.3639642046213436</v>
      </c>
      <c r="V24" s="57">
        <f t="shared" si="0"/>
        <v>6.9143873301234615E-2</v>
      </c>
    </row>
    <row r="25" spans="3:22" x14ac:dyDescent="0.35">
      <c r="D25" s="59" t="s">
        <v>43</v>
      </c>
      <c r="E25" s="49">
        <v>1.74</v>
      </c>
      <c r="F25" s="49">
        <v>50.88</v>
      </c>
      <c r="Q25" s="61">
        <v>44440</v>
      </c>
      <c r="R25">
        <v>149.74</v>
      </c>
      <c r="S25" s="62">
        <v>4307.54</v>
      </c>
      <c r="T25" s="61">
        <v>44440</v>
      </c>
      <c r="U25" s="63">
        <f>AVERAGE(U2:U24)</f>
        <v>8.950601582950168E-3</v>
      </c>
      <c r="V25" s="63">
        <f>AVERAGE(V2:V24)</f>
        <v>3.5605509729348252E-3</v>
      </c>
    </row>
    <row r="26" spans="3:22" x14ac:dyDescent="0.35">
      <c r="D26" s="59" t="s">
        <v>42</v>
      </c>
      <c r="E26" s="49">
        <v>112.03</v>
      </c>
      <c r="F26" s="49">
        <v>78.27</v>
      </c>
    </row>
    <row r="28" spans="3:22" x14ac:dyDescent="0.35">
      <c r="D28" s="50" t="s">
        <v>35</v>
      </c>
      <c r="E28" s="50" t="s">
        <v>13</v>
      </c>
      <c r="F28" s="50" t="s">
        <v>6</v>
      </c>
    </row>
    <row r="29" spans="3:22" x14ac:dyDescent="0.35">
      <c r="D29" s="59" t="s">
        <v>36</v>
      </c>
      <c r="E29" s="20">
        <v>0.27960000000000002</v>
      </c>
      <c r="F29" s="20">
        <v>0.12920000000000001</v>
      </c>
    </row>
    <row r="30" spans="3:22" x14ac:dyDescent="0.35">
      <c r="D30" s="59" t="s">
        <v>37</v>
      </c>
      <c r="E30" s="20">
        <v>0.27960000000000002</v>
      </c>
      <c r="F30" s="20">
        <v>0.12920000000000001</v>
      </c>
    </row>
    <row r="31" spans="3:22" x14ac:dyDescent="0.35">
      <c r="D31" s="59" t="s">
        <v>43</v>
      </c>
      <c r="E31" s="49">
        <v>1.74</v>
      </c>
      <c r="F31" s="49">
        <v>50.88</v>
      </c>
    </row>
    <row r="32" spans="3:22" x14ac:dyDescent="0.35">
      <c r="D32" s="59" t="s">
        <v>42</v>
      </c>
      <c r="E32" s="49">
        <v>112.03</v>
      </c>
      <c r="F32" s="49">
        <v>78.27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Portfolio Transactions</vt:lpstr>
      <vt:lpstr>Initial portfolio Final</vt:lpstr>
      <vt:lpstr>Initial Portfolio</vt:lpstr>
      <vt:lpstr>VaR</vt:lpstr>
      <vt:lpstr>Options</vt:lpstr>
      <vt:lpstr>Initial </vt:lpstr>
      <vt:lpstr>NVDA</vt:lpstr>
      <vt:lpstr>TSLA</vt:lpstr>
      <vt:lpstr>CVX</vt:lpstr>
      <vt:lpstr>AMD</vt:lpstr>
      <vt:lpstr>MSFT</vt:lpstr>
      <vt:lpstr>AAPL</vt:lpstr>
      <vt:lpstr>Technology</vt:lpstr>
      <vt:lpstr>Energy</vt:lpstr>
      <vt:lpstr>Automotives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Cao Minh Nguyễn</cp:lastModifiedBy>
  <dcterms:created xsi:type="dcterms:W3CDTF">2023-08-20T18:36:28Z</dcterms:created>
  <dcterms:modified xsi:type="dcterms:W3CDTF">2023-09-15T14:41:03Z</dcterms:modified>
</cp:coreProperties>
</file>