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B1FBC3BE-A387-4F94-924B-8E3EFB823023}" xr6:coauthVersionLast="47" xr6:coauthVersionMax="47" xr10:uidLastSave="{00000000-0000-0000-0000-000000000000}"/>
  <bookViews>
    <workbookView xWindow="-110" yWindow="-110" windowWidth="38620" windowHeight="21820" firstSheet="1" activeTab="2" xr2:uid="{F382B698-FBCF-4F5D-9649-5735A6780E98}"/>
  </bookViews>
  <sheets>
    <sheet name="Financial Statements &gt; &gt;" sheetId="4" r:id="rId1"/>
    <sheet name="Capital Expenditure Schedule" sheetId="18" r:id="rId2"/>
    <sheet name="Income Statement" sheetId="12" r:id="rId3"/>
    <sheet name="Balance Sheet" sheetId="13" r:id="rId4"/>
    <sheet name="Cash Flow Statement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3" l="1"/>
  <c r="M30" i="13"/>
  <c r="L30" i="13"/>
  <c r="K30" i="13"/>
  <c r="N10" i="13"/>
  <c r="M10" i="13"/>
  <c r="L10" i="13"/>
  <c r="K10" i="13"/>
  <c r="J10" i="13"/>
  <c r="J44" i="16"/>
  <c r="N42" i="16"/>
  <c r="M42" i="16"/>
  <c r="L42" i="16"/>
  <c r="K42" i="16"/>
  <c r="J42" i="16"/>
  <c r="K40" i="16"/>
  <c r="K44" i="16" s="1"/>
  <c r="L40" i="16" s="1"/>
  <c r="L44" i="16" s="1"/>
  <c r="M40" i="16" s="1"/>
  <c r="M44" i="16" s="1"/>
  <c r="N40" i="16" s="1"/>
  <c r="N44" i="16" s="1"/>
  <c r="J40" i="16"/>
  <c r="N38" i="16"/>
  <c r="M38" i="16"/>
  <c r="L38" i="16"/>
  <c r="K38" i="16"/>
  <c r="J38" i="16"/>
  <c r="N36" i="16"/>
  <c r="M36" i="16"/>
  <c r="L36" i="16"/>
  <c r="K36" i="16"/>
  <c r="J36" i="16"/>
  <c r="N32" i="16"/>
  <c r="M32" i="16"/>
  <c r="L32" i="16"/>
  <c r="K32" i="16"/>
  <c r="J32" i="16"/>
  <c r="N30" i="16"/>
  <c r="M30" i="16"/>
  <c r="L30" i="16"/>
  <c r="K30" i="16"/>
  <c r="J30" i="16"/>
  <c r="N29" i="16"/>
  <c r="M29" i="16"/>
  <c r="L29" i="16"/>
  <c r="K29" i="16"/>
  <c r="J29" i="16"/>
  <c r="N25" i="16"/>
  <c r="M25" i="16"/>
  <c r="L25" i="16"/>
  <c r="K25" i="16"/>
  <c r="J25" i="16"/>
  <c r="N23" i="16"/>
  <c r="M23" i="16"/>
  <c r="L23" i="16"/>
  <c r="K23" i="16"/>
  <c r="J23" i="16"/>
  <c r="J18" i="16"/>
  <c r="N22" i="16"/>
  <c r="M22" i="16"/>
  <c r="L22" i="16"/>
  <c r="K22" i="16"/>
  <c r="J22" i="16"/>
  <c r="N21" i="16"/>
  <c r="M21" i="16"/>
  <c r="L21" i="16"/>
  <c r="K21" i="16"/>
  <c r="J21" i="16"/>
  <c r="N20" i="16"/>
  <c r="M20" i="16"/>
  <c r="L20" i="16"/>
  <c r="K20" i="16"/>
  <c r="J20" i="16"/>
  <c r="N19" i="16"/>
  <c r="M19" i="16"/>
  <c r="L19" i="16"/>
  <c r="K19" i="16"/>
  <c r="J19" i="16"/>
  <c r="N18" i="16"/>
  <c r="M18" i="16"/>
  <c r="L18" i="16"/>
  <c r="K18" i="16"/>
  <c r="N17" i="16"/>
  <c r="M17" i="16"/>
  <c r="L17" i="16"/>
  <c r="K17" i="16"/>
  <c r="J17" i="16"/>
  <c r="N16" i="16"/>
  <c r="M16" i="16"/>
  <c r="L16" i="16"/>
  <c r="K16" i="16"/>
  <c r="J16" i="16"/>
  <c r="N15" i="16"/>
  <c r="M15" i="16"/>
  <c r="L15" i="16"/>
  <c r="K15" i="16"/>
  <c r="J15" i="16"/>
  <c r="K12" i="16"/>
  <c r="L12" i="16"/>
  <c r="M12" i="16"/>
  <c r="N12" i="16"/>
  <c r="J12" i="16"/>
  <c r="N11" i="16"/>
  <c r="M11" i="16"/>
  <c r="L11" i="16"/>
  <c r="K11" i="16"/>
  <c r="J11" i="16"/>
  <c r="N9" i="16"/>
  <c r="M9" i="16"/>
  <c r="L9" i="16"/>
  <c r="K9" i="16"/>
  <c r="J9" i="16"/>
  <c r="I45" i="13"/>
  <c r="H45" i="13"/>
  <c r="G45" i="13"/>
  <c r="F45" i="13"/>
  <c r="E45" i="13"/>
  <c r="D45" i="13"/>
  <c r="J39" i="13"/>
  <c r="J41" i="13" s="1"/>
  <c r="J33" i="13"/>
  <c r="J34" i="13" s="1"/>
  <c r="J19" i="13"/>
  <c r="J18" i="13"/>
  <c r="K18" i="13" s="1"/>
  <c r="L18" i="13" s="1"/>
  <c r="M18" i="13" s="1"/>
  <c r="N18" i="13" s="1"/>
  <c r="J17" i="13"/>
  <c r="K17" i="13" s="1"/>
  <c r="N51" i="13"/>
  <c r="M51" i="13"/>
  <c r="L51" i="13"/>
  <c r="K51" i="13"/>
  <c r="J51" i="13"/>
  <c r="J13" i="13" s="1"/>
  <c r="K13" i="13" s="1"/>
  <c r="L13" i="13" s="1"/>
  <c r="M13" i="13" s="1"/>
  <c r="N13" i="13" s="1"/>
  <c r="I51" i="13"/>
  <c r="H51" i="13"/>
  <c r="G51" i="13"/>
  <c r="F51" i="13"/>
  <c r="E51" i="13"/>
  <c r="N50" i="13"/>
  <c r="M50" i="13"/>
  <c r="L50" i="13"/>
  <c r="K50" i="13"/>
  <c r="J50" i="13"/>
  <c r="J26" i="13" s="1"/>
  <c r="K26" i="13" s="1"/>
  <c r="L26" i="13" s="1"/>
  <c r="M26" i="13" s="1"/>
  <c r="I50" i="13"/>
  <c r="H50" i="13"/>
  <c r="G50" i="13"/>
  <c r="F50" i="13"/>
  <c r="E50" i="13"/>
  <c r="F49" i="13"/>
  <c r="G49" i="13"/>
  <c r="H49" i="13"/>
  <c r="I49" i="13"/>
  <c r="J49" i="13"/>
  <c r="J12" i="13" s="1"/>
  <c r="K49" i="13"/>
  <c r="L49" i="13"/>
  <c r="M49" i="13"/>
  <c r="N49" i="13"/>
  <c r="E49" i="13"/>
  <c r="I41" i="12"/>
  <c r="K41" i="12"/>
  <c r="K8" i="12"/>
  <c r="L8" i="12" s="1"/>
  <c r="M8" i="12" s="1"/>
  <c r="N8" i="12" s="1"/>
  <c r="J8" i="12"/>
  <c r="N32" i="12"/>
  <c r="M32" i="12"/>
  <c r="L32" i="12"/>
  <c r="K32" i="12"/>
  <c r="J32" i="12"/>
  <c r="J30" i="12"/>
  <c r="N30" i="12"/>
  <c r="M30" i="12"/>
  <c r="L30" i="12"/>
  <c r="K30" i="12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K31" i="12"/>
  <c r="L31" i="12" s="1"/>
  <c r="M31" i="12" s="1"/>
  <c r="N31" i="12" s="1"/>
  <c r="J31" i="12"/>
  <c r="N44" i="12"/>
  <c r="M44" i="12"/>
  <c r="L44" i="12"/>
  <c r="K44" i="12"/>
  <c r="J44" i="12"/>
  <c r="I44" i="12"/>
  <c r="H44" i="12"/>
  <c r="G44" i="12"/>
  <c r="F44" i="12"/>
  <c r="E44" i="12"/>
  <c r="K23" i="12"/>
  <c r="L23" i="12" s="1"/>
  <c r="M23" i="12" s="1"/>
  <c r="N23" i="12" s="1"/>
  <c r="K22" i="12"/>
  <c r="L22" i="12" s="1"/>
  <c r="M22" i="12" s="1"/>
  <c r="N22" i="12" s="1"/>
  <c r="J23" i="12"/>
  <c r="J22" i="12"/>
  <c r="K20" i="12"/>
  <c r="L20" i="12" s="1"/>
  <c r="M20" i="12" s="1"/>
  <c r="N20" i="12" s="1"/>
  <c r="J20" i="12"/>
  <c r="J25" i="12"/>
  <c r="K24" i="12"/>
  <c r="L24" i="12" s="1"/>
  <c r="M24" i="12" s="1"/>
  <c r="N24" i="12" s="1"/>
  <c r="J24" i="12"/>
  <c r="K43" i="12"/>
  <c r="L43" i="12"/>
  <c r="M43" i="12"/>
  <c r="N43" i="12"/>
  <c r="J43" i="12"/>
  <c r="F43" i="12"/>
  <c r="G43" i="12"/>
  <c r="H43" i="12"/>
  <c r="I43" i="12"/>
  <c r="E43" i="12"/>
  <c r="K21" i="12"/>
  <c r="L21" i="12" s="1"/>
  <c r="M21" i="12" s="1"/>
  <c r="N21" i="12" s="1"/>
  <c r="J21" i="12"/>
  <c r="N42" i="12"/>
  <c r="M42" i="12"/>
  <c r="L42" i="12"/>
  <c r="K42" i="12"/>
  <c r="J42" i="12"/>
  <c r="N39" i="12"/>
  <c r="M39" i="12"/>
  <c r="L39" i="12"/>
  <c r="K39" i="12"/>
  <c r="J39" i="12"/>
  <c r="N40" i="12"/>
  <c r="M40" i="12"/>
  <c r="L40" i="12"/>
  <c r="K40" i="12"/>
  <c r="J40" i="12"/>
  <c r="I42" i="12"/>
  <c r="H42" i="12"/>
  <c r="G42" i="12"/>
  <c r="F42" i="12"/>
  <c r="E42" i="12"/>
  <c r="H41" i="12"/>
  <c r="G41" i="12"/>
  <c r="F41" i="12"/>
  <c r="E41" i="12"/>
  <c r="I40" i="12"/>
  <c r="H40" i="12"/>
  <c r="G40" i="12"/>
  <c r="F40" i="12"/>
  <c r="E40" i="12"/>
  <c r="J10" i="12" s="1"/>
  <c r="I39" i="12"/>
  <c r="H39" i="12"/>
  <c r="G39" i="12"/>
  <c r="F39" i="12"/>
  <c r="E39" i="12"/>
  <c r="BE6" i="18"/>
  <c r="BG6" i="18"/>
  <c r="N26" i="13" l="1"/>
  <c r="K12" i="13"/>
  <c r="L12" i="13" s="1"/>
  <c r="J20" i="13"/>
  <c r="J27" i="13"/>
  <c r="K27" i="13" s="1"/>
  <c r="L27" i="13" s="1"/>
  <c r="M27" i="13" s="1"/>
  <c r="N27" i="13" s="1"/>
  <c r="J29" i="13"/>
  <c r="K29" i="13" s="1"/>
  <c r="L29" i="13" s="1"/>
  <c r="M29" i="13" s="1"/>
  <c r="N29" i="13" s="1"/>
  <c r="M12" i="13"/>
  <c r="N12" i="13" s="1"/>
  <c r="L17" i="13"/>
  <c r="J28" i="13"/>
  <c r="K28" i="13" s="1"/>
  <c r="L28" i="13" s="1"/>
  <c r="M28" i="13" s="1"/>
  <c r="N28" i="13" s="1"/>
  <c r="J11" i="13"/>
  <c r="K33" i="13"/>
  <c r="K19" i="13"/>
  <c r="L19" i="13" s="1"/>
  <c r="M19" i="13" s="1"/>
  <c r="N19" i="13" s="1"/>
  <c r="K39" i="13"/>
  <c r="J25" i="13"/>
  <c r="N41" i="12"/>
  <c r="M41" i="12"/>
  <c r="J41" i="12"/>
  <c r="L41" i="12"/>
  <c r="K25" i="12"/>
  <c r="N25" i="12"/>
  <c r="L25" i="12"/>
  <c r="M25" i="12"/>
  <c r="J9" i="12"/>
  <c r="J11" i="12"/>
  <c r="BH6" i="18"/>
  <c r="BD6" i="18"/>
  <c r="K25" i="13" l="1"/>
  <c r="L25" i="13" s="1"/>
  <c r="M25" i="13" s="1"/>
  <c r="N25" i="13" s="1"/>
  <c r="J30" i="13"/>
  <c r="L39" i="13"/>
  <c r="K41" i="13"/>
  <c r="L33" i="13"/>
  <c r="K34" i="13"/>
  <c r="K11" i="13"/>
  <c r="J14" i="13"/>
  <c r="J22" i="13" s="1"/>
  <c r="K20" i="13"/>
  <c r="M17" i="13"/>
  <c r="L20" i="13"/>
  <c r="K9" i="12"/>
  <c r="J14" i="12"/>
  <c r="J15" i="12" s="1"/>
  <c r="J17" i="12" s="1"/>
  <c r="J27" i="12" s="1"/>
  <c r="J34" i="12" s="1"/>
  <c r="K14" i="12"/>
  <c r="K15" i="12" s="1"/>
  <c r="L9" i="12"/>
  <c r="L14" i="12" s="1"/>
  <c r="L15" i="12" s="1"/>
  <c r="K10" i="12"/>
  <c r="BI6" i="18"/>
  <c r="BC6" i="18"/>
  <c r="N17" i="13" l="1"/>
  <c r="N20" i="13" s="1"/>
  <c r="M20" i="13"/>
  <c r="M39" i="13"/>
  <c r="L41" i="13"/>
  <c r="L11" i="13"/>
  <c r="K14" i="13"/>
  <c r="K22" i="13" s="1"/>
  <c r="M33" i="13"/>
  <c r="L34" i="13"/>
  <c r="J36" i="13"/>
  <c r="J43" i="13" s="1"/>
  <c r="J45" i="13" s="1"/>
  <c r="M9" i="12"/>
  <c r="L10" i="12"/>
  <c r="K11" i="12"/>
  <c r="K17" i="12" s="1"/>
  <c r="K27" i="12" s="1"/>
  <c r="K34" i="12" s="1"/>
  <c r="BB6" i="18"/>
  <c r="BJ6" i="18"/>
  <c r="K36" i="13" l="1"/>
  <c r="K43" i="13" s="1"/>
  <c r="K45" i="13" s="1"/>
  <c r="N33" i="13"/>
  <c r="N34" i="13" s="1"/>
  <c r="M34" i="13"/>
  <c r="M11" i="13"/>
  <c r="L14" i="13"/>
  <c r="L22" i="13" s="1"/>
  <c r="N39" i="13"/>
  <c r="N41" i="13" s="1"/>
  <c r="M41" i="13"/>
  <c r="N9" i="12"/>
  <c r="N14" i="12" s="1"/>
  <c r="N15" i="12" s="1"/>
  <c r="M14" i="12"/>
  <c r="M15" i="12" s="1"/>
  <c r="M10" i="12"/>
  <c r="L11" i="12"/>
  <c r="L17" i="12" s="1"/>
  <c r="L27" i="12" s="1"/>
  <c r="L34" i="12" s="1"/>
  <c r="BK6" i="18"/>
  <c r="BA6" i="18"/>
  <c r="N11" i="13" l="1"/>
  <c r="N14" i="13" s="1"/>
  <c r="N22" i="13" s="1"/>
  <c r="M14" i="13"/>
  <c r="M22" i="13" s="1"/>
  <c r="L36" i="13"/>
  <c r="L43" i="13" s="1"/>
  <c r="L45" i="13" s="1"/>
  <c r="N10" i="12"/>
  <c r="N11" i="12" s="1"/>
  <c r="N17" i="12" s="1"/>
  <c r="N27" i="12" s="1"/>
  <c r="N34" i="12" s="1"/>
  <c r="M11" i="12"/>
  <c r="M17" i="12" s="1"/>
  <c r="M27" i="12" s="1"/>
  <c r="M34" i="12" s="1"/>
  <c r="AZ6" i="18"/>
  <c r="BL6" i="18"/>
  <c r="N36" i="13" l="1"/>
  <c r="N43" i="13" s="1"/>
  <c r="N45" i="13" s="1"/>
  <c r="M36" i="13"/>
  <c r="M43" i="13" s="1"/>
  <c r="M45" i="13" s="1"/>
  <c r="BM6" i="18"/>
  <c r="AY6" i="18"/>
  <c r="BN6" i="18" l="1"/>
  <c r="AX6" i="18"/>
  <c r="AW6" i="18" l="1"/>
  <c r="BO6" i="18"/>
  <c r="BP6" i="18" l="1"/>
  <c r="AV6" i="18"/>
  <c r="AU6" i="18" l="1"/>
  <c r="BQ6" i="18"/>
  <c r="BR6" i="18" l="1"/>
  <c r="AT6" i="18"/>
  <c r="BS6" i="18" l="1"/>
  <c r="AS6" i="18"/>
  <c r="AR6" i="18" l="1"/>
  <c r="BT6" i="18"/>
  <c r="BU6" i="18" l="1"/>
  <c r="AQ6" i="18"/>
  <c r="AP6" i="18" l="1"/>
  <c r="BV6" i="18"/>
  <c r="AO6" i="18" l="1"/>
  <c r="BW6" i="18"/>
  <c r="BX6" i="18" l="1"/>
  <c r="AN6" i="18"/>
  <c r="AM6" i="18" l="1"/>
  <c r="BY6" i="18"/>
  <c r="AL6" i="18" l="1"/>
  <c r="BZ6" i="18"/>
  <c r="CA6" i="18" l="1"/>
  <c r="AK6" i="18"/>
  <c r="AJ6" i="18" l="1"/>
  <c r="CB6" i="18"/>
  <c r="CC6" i="18" l="1"/>
  <c r="CD6" i="18" s="1"/>
  <c r="AI6" i="18"/>
  <c r="CD7" i="18" l="1"/>
  <c r="CD14" i="18"/>
  <c r="CD15" i="18"/>
  <c r="CD16" i="18"/>
  <c r="CD17" i="18"/>
  <c r="CD19" i="18"/>
  <c r="CD18" i="18"/>
  <c r="CD20" i="18"/>
  <c r="CD21" i="18"/>
  <c r="CD22" i="18"/>
  <c r="CD11" i="18"/>
  <c r="CD13" i="18"/>
  <c r="CD12" i="18"/>
  <c r="CD10" i="18"/>
  <c r="CD25" i="18"/>
  <c r="CD9" i="18"/>
  <c r="CD24" i="18"/>
  <c r="CD8" i="18"/>
  <c r="CD23" i="18"/>
  <c r="AH6" i="18"/>
  <c r="AG6" i="18" l="1"/>
  <c r="AF6" i="18" l="1"/>
  <c r="AE6" i="18" l="1"/>
  <c r="AD6" i="18" l="1"/>
  <c r="AC6" i="18" l="1"/>
  <c r="AB6" i="18" l="1"/>
  <c r="AA6" i="18" l="1"/>
  <c r="Z6" i="18" l="1"/>
  <c r="Y6" i="18" l="1"/>
  <c r="X6" i="18" l="1"/>
  <c r="W6" i="18" l="1"/>
  <c r="V6" i="18" l="1"/>
  <c r="U6" i="18" l="1"/>
  <c r="T6" i="18" l="1"/>
  <c r="S6" i="18" l="1"/>
  <c r="R6" i="18" l="1"/>
  <c r="Q6" i="18" l="1"/>
  <c r="P6" i="18" l="1"/>
  <c r="O6" i="18" l="1"/>
  <c r="N6" i="18" l="1"/>
  <c r="M6" i="18" l="1"/>
  <c r="L6" i="18" l="1"/>
  <c r="K6" i="18" l="1"/>
  <c r="J6" i="18" l="1"/>
  <c r="CE6" i="18"/>
  <c r="CD26" i="18"/>
  <c r="CF6" i="18" l="1"/>
  <c r="CE24" i="18"/>
  <c r="CE16" i="18"/>
  <c r="CE8" i="18"/>
  <c r="CE19" i="18"/>
  <c r="CE11" i="18"/>
  <c r="CE22" i="18"/>
  <c r="CE14" i="18"/>
  <c r="CE25" i="18"/>
  <c r="CE17" i="18"/>
  <c r="CE9" i="18"/>
  <c r="CE15" i="18"/>
  <c r="CE20" i="18"/>
  <c r="CE12" i="18"/>
  <c r="CE23" i="18"/>
  <c r="CE26" i="18"/>
  <c r="CE18" i="18"/>
  <c r="CE7" i="18"/>
  <c r="CE10" i="18"/>
  <c r="CE21" i="18"/>
  <c r="CE13" i="18"/>
  <c r="CG6" i="18" l="1"/>
  <c r="CF24" i="18"/>
  <c r="CF16" i="18"/>
  <c r="CF8" i="18"/>
  <c r="CF19" i="18"/>
  <c r="CF11" i="18"/>
  <c r="CF9" i="18"/>
  <c r="CF22" i="18"/>
  <c r="CF14" i="18"/>
  <c r="CF7" i="18"/>
  <c r="CF25" i="18"/>
  <c r="CF17" i="18"/>
  <c r="CF20" i="18"/>
  <c r="CF12" i="18"/>
  <c r="CF23" i="18"/>
  <c r="CF15" i="18"/>
  <c r="CF26" i="18"/>
  <c r="CF21" i="18"/>
  <c r="CF18" i="18"/>
  <c r="CF13" i="18"/>
  <c r="CF10" i="18"/>
  <c r="CH6" i="18" l="1"/>
  <c r="CG19" i="18"/>
  <c r="CG11" i="18"/>
  <c r="CG18" i="18"/>
  <c r="CG22" i="18"/>
  <c r="CG14" i="18"/>
  <c r="CG25" i="18"/>
  <c r="CG17" i="18"/>
  <c r="CG9" i="18"/>
  <c r="CG7" i="18"/>
  <c r="CG20" i="18"/>
  <c r="CG12" i="18"/>
  <c r="CG23" i="18"/>
  <c r="CG15" i="18"/>
  <c r="CG26" i="18"/>
  <c r="CG21" i="18"/>
  <c r="CG24" i="18"/>
  <c r="CG8" i="18"/>
  <c r="CG10" i="18"/>
  <c r="CG13" i="18"/>
  <c r="CG16" i="18"/>
  <c r="CI6" i="18" l="1"/>
  <c r="CH19" i="18"/>
  <c r="CH11" i="18"/>
  <c r="CH7" i="18"/>
  <c r="CH22" i="18"/>
  <c r="CH14" i="18"/>
  <c r="CH12" i="18"/>
  <c r="CH25" i="18"/>
  <c r="CH17" i="18"/>
  <c r="CH9" i="18"/>
  <c r="CH20" i="18"/>
  <c r="CH10" i="18"/>
  <c r="CH23" i="18"/>
  <c r="CH15" i="18"/>
  <c r="CH26" i="18"/>
  <c r="CH18" i="18"/>
  <c r="CH21" i="18"/>
  <c r="CH8" i="18"/>
  <c r="CH13" i="18"/>
  <c r="CH24" i="18"/>
  <c r="CH16" i="18"/>
  <c r="CJ6" i="18" l="1"/>
  <c r="CI22" i="18"/>
  <c r="CI14" i="18"/>
  <c r="CI25" i="18"/>
  <c r="CI17" i="18"/>
  <c r="CI9" i="18"/>
  <c r="CI20" i="18"/>
  <c r="CI12" i="18"/>
  <c r="CI13" i="18"/>
  <c r="CI23" i="18"/>
  <c r="CI15" i="18"/>
  <c r="CI7" i="18"/>
  <c r="CI26" i="18"/>
  <c r="CI18" i="18"/>
  <c r="CI10" i="18"/>
  <c r="CI21" i="18"/>
  <c r="CI24" i="18"/>
  <c r="CI8" i="18"/>
  <c r="CI16" i="18"/>
  <c r="CI19" i="18"/>
  <c r="CI11" i="18"/>
  <c r="CK6" i="18" l="1"/>
  <c r="CJ22" i="18"/>
  <c r="CJ14" i="18"/>
  <c r="CJ25" i="18"/>
  <c r="CJ17" i="18"/>
  <c r="CJ9" i="18"/>
  <c r="CJ7" i="18"/>
  <c r="CJ20" i="18"/>
  <c r="CJ12" i="18"/>
  <c r="CJ23" i="18"/>
  <c r="CJ15" i="18"/>
  <c r="CJ26" i="18"/>
  <c r="CJ18" i="18"/>
  <c r="CJ10" i="18"/>
  <c r="CJ21" i="18"/>
  <c r="CJ13" i="18"/>
  <c r="CJ24" i="18"/>
  <c r="CJ16" i="18"/>
  <c r="CJ19" i="18"/>
  <c r="CJ8" i="18"/>
  <c r="CJ11" i="18"/>
  <c r="CL6" i="18" l="1"/>
  <c r="CK25" i="18"/>
  <c r="CK17" i="18"/>
  <c r="CK9" i="18"/>
  <c r="CK20" i="18"/>
  <c r="CK12" i="18"/>
  <c r="CK23" i="18"/>
  <c r="CK15" i="18"/>
  <c r="CK7" i="18"/>
  <c r="CK26" i="18"/>
  <c r="CK18" i="18"/>
  <c r="CK10" i="18"/>
  <c r="CK21" i="18"/>
  <c r="CK13" i="18"/>
  <c r="CK24" i="18"/>
  <c r="CK16" i="18"/>
  <c r="CK19" i="18"/>
  <c r="CK22" i="18"/>
  <c r="CK14" i="18"/>
  <c r="CK8" i="18"/>
  <c r="CK11" i="18"/>
  <c r="CM6" i="18" l="1"/>
  <c r="CL25" i="18"/>
  <c r="CL17" i="18"/>
  <c r="CL9" i="18"/>
  <c r="CL8" i="18"/>
  <c r="CL20" i="18"/>
  <c r="CL12" i="18"/>
  <c r="CL23" i="18"/>
  <c r="CL15" i="18"/>
  <c r="CL7" i="18"/>
  <c r="CL10" i="18"/>
  <c r="CL26" i="18"/>
  <c r="CL18" i="18"/>
  <c r="CL21" i="18"/>
  <c r="CL13" i="18"/>
  <c r="CL24" i="18"/>
  <c r="CL16" i="18"/>
  <c r="CL22" i="18"/>
  <c r="CL14" i="18"/>
  <c r="CL11" i="18"/>
  <c r="CL19" i="18"/>
  <c r="CN6" i="18" l="1"/>
  <c r="CM20" i="18"/>
  <c r="CM12" i="18"/>
  <c r="CM23" i="18"/>
  <c r="CM15" i="18"/>
  <c r="CM7" i="18"/>
  <c r="CM26" i="18"/>
  <c r="CM18" i="18"/>
  <c r="CM10" i="18"/>
  <c r="CM8" i="18"/>
  <c r="CM21" i="18"/>
  <c r="CM13" i="18"/>
  <c r="CM11" i="18"/>
  <c r="CM24" i="18"/>
  <c r="CM16" i="18"/>
  <c r="CM19" i="18"/>
  <c r="CM22" i="18"/>
  <c r="CM25" i="18"/>
  <c r="CM17" i="18"/>
  <c r="CM14" i="18"/>
  <c r="CM9" i="18"/>
  <c r="CO6" i="18" l="1"/>
  <c r="CN20" i="18"/>
  <c r="CN12" i="18"/>
  <c r="CN11" i="18"/>
  <c r="CN23" i="18"/>
  <c r="CN15" i="18"/>
  <c r="CN7" i="18"/>
  <c r="CN13" i="18"/>
  <c r="CN26" i="18"/>
  <c r="CN18" i="18"/>
  <c r="CN10" i="18"/>
  <c r="CN21" i="18"/>
  <c r="CN24" i="18"/>
  <c r="CN16" i="18"/>
  <c r="CN8" i="18"/>
  <c r="CN19" i="18"/>
  <c r="CN22" i="18"/>
  <c r="CN25" i="18"/>
  <c r="CN14" i="18"/>
  <c r="CN9" i="18"/>
  <c r="CN17" i="18"/>
  <c r="CP6" i="18" l="1"/>
  <c r="CO23" i="18"/>
  <c r="CO15" i="18"/>
  <c r="CO7" i="18"/>
  <c r="CO14" i="18"/>
  <c r="CO26" i="18"/>
  <c r="CO18" i="18"/>
  <c r="CO10" i="18"/>
  <c r="CO21" i="18"/>
  <c r="CO13" i="18"/>
  <c r="CO24" i="18"/>
  <c r="CO16" i="18"/>
  <c r="CO8" i="18"/>
  <c r="CO19" i="18"/>
  <c r="CO11" i="18"/>
  <c r="CO22" i="18"/>
  <c r="CO25" i="18"/>
  <c r="CO17" i="18"/>
  <c r="CO12" i="18"/>
  <c r="CO9" i="18"/>
  <c r="CO20" i="18"/>
  <c r="CQ6" i="18" l="1"/>
  <c r="CP23" i="18"/>
  <c r="CP15" i="18"/>
  <c r="CP7" i="18"/>
  <c r="CP26" i="18"/>
  <c r="CP18" i="18"/>
  <c r="CP10" i="18"/>
  <c r="CP16" i="18"/>
  <c r="CP8" i="18"/>
  <c r="CP21" i="18"/>
  <c r="CP13" i="18"/>
  <c r="CP24" i="18"/>
  <c r="CP19" i="18"/>
  <c r="CP11" i="18"/>
  <c r="CP22" i="18"/>
  <c r="CP14" i="18"/>
  <c r="CP25" i="18"/>
  <c r="CP12" i="18"/>
  <c r="CP17" i="18"/>
  <c r="CP9" i="18"/>
  <c r="CP20" i="18"/>
  <c r="CR6" i="18" l="1"/>
  <c r="CQ26" i="18"/>
  <c r="CQ18" i="18"/>
  <c r="CQ10" i="18"/>
  <c r="CQ8" i="18"/>
  <c r="CQ21" i="18"/>
  <c r="CQ13" i="18"/>
  <c r="CQ24" i="18"/>
  <c r="CQ16" i="18"/>
  <c r="CQ19" i="18"/>
  <c r="CQ11" i="18"/>
  <c r="CQ22" i="18"/>
  <c r="CQ14" i="18"/>
  <c r="CQ25" i="18"/>
  <c r="CQ17" i="18"/>
  <c r="CQ20" i="18"/>
  <c r="CQ23" i="18"/>
  <c r="CQ7" i="18"/>
  <c r="CQ12" i="18"/>
  <c r="CQ9" i="18"/>
  <c r="CQ15" i="18"/>
  <c r="CS6" i="18" l="1"/>
  <c r="CR26" i="18"/>
  <c r="CR18" i="18"/>
  <c r="CR10" i="18"/>
  <c r="CR21" i="18"/>
  <c r="CR13" i="18"/>
  <c r="CR24" i="18"/>
  <c r="CR16" i="18"/>
  <c r="CR8" i="18"/>
  <c r="CR11" i="18"/>
  <c r="CR19" i="18"/>
  <c r="CR22" i="18"/>
  <c r="CR14" i="18"/>
  <c r="CR25" i="18"/>
  <c r="CR17" i="18"/>
  <c r="CR9" i="18"/>
  <c r="CR20" i="18"/>
  <c r="CR7" i="18"/>
  <c r="CR12" i="18"/>
  <c r="CR23" i="18"/>
  <c r="CR15" i="18"/>
  <c r="CT6" i="18" l="1"/>
  <c r="CS21" i="18"/>
  <c r="CS13" i="18"/>
  <c r="CS24" i="18"/>
  <c r="CS16" i="18"/>
  <c r="CS8" i="18"/>
  <c r="CS19" i="18"/>
  <c r="CS11" i="18"/>
  <c r="CS9" i="18"/>
  <c r="CS22" i="18"/>
  <c r="CS14" i="18"/>
  <c r="CS12" i="18"/>
  <c r="CS25" i="18"/>
  <c r="CS17" i="18"/>
  <c r="CS20" i="18"/>
  <c r="CS23" i="18"/>
  <c r="CS26" i="18"/>
  <c r="CS18" i="18"/>
  <c r="CS10" i="18"/>
  <c r="CS15" i="18"/>
  <c r="CS7" i="18"/>
  <c r="CU6" i="18" l="1"/>
  <c r="CT21" i="18"/>
  <c r="CT13" i="18"/>
  <c r="CT24" i="18"/>
  <c r="CT16" i="18"/>
  <c r="CT8" i="18"/>
  <c r="CT19" i="18"/>
  <c r="CT11" i="18"/>
  <c r="CT22" i="18"/>
  <c r="CT14" i="18"/>
  <c r="CT25" i="18"/>
  <c r="CT17" i="18"/>
  <c r="CT9" i="18"/>
  <c r="CT20" i="18"/>
  <c r="CT12" i="18"/>
  <c r="CT23" i="18"/>
  <c r="CT26" i="18"/>
  <c r="CT18" i="18"/>
  <c r="CT15" i="18"/>
  <c r="CT10" i="18"/>
  <c r="CT7" i="18"/>
  <c r="CV6" i="18" l="1"/>
  <c r="CU15" i="18"/>
  <c r="CU24" i="18"/>
  <c r="CU16" i="18"/>
  <c r="CU8" i="18"/>
  <c r="CU19" i="18"/>
  <c r="CU11" i="18"/>
  <c r="CU22" i="18"/>
  <c r="CU14" i="18"/>
  <c r="CU25" i="18"/>
  <c r="CU17" i="18"/>
  <c r="CU9" i="18"/>
  <c r="CU20" i="18"/>
  <c r="CU12" i="18"/>
  <c r="CU23" i="18"/>
  <c r="CU26" i="18"/>
  <c r="CU18" i="18"/>
  <c r="CU13" i="18"/>
  <c r="CU7" i="18"/>
  <c r="CU10" i="18"/>
  <c r="CU21" i="18"/>
  <c r="CW6" i="18" l="1"/>
  <c r="CV24" i="18"/>
  <c r="CV16" i="18"/>
  <c r="CV8" i="18"/>
  <c r="CV19" i="18"/>
  <c r="CV11" i="18"/>
  <c r="CV22" i="18"/>
  <c r="CV14" i="18"/>
  <c r="CV25" i="18"/>
  <c r="CV17" i="18"/>
  <c r="CV9" i="18"/>
  <c r="CV7" i="18"/>
  <c r="CV20" i="18"/>
  <c r="CV12" i="18"/>
  <c r="CV23" i="18"/>
  <c r="CV15" i="18"/>
  <c r="CV26" i="18"/>
  <c r="CV21" i="18"/>
  <c r="CV18" i="18"/>
  <c r="CV13" i="18"/>
  <c r="CV10" i="18"/>
  <c r="CX6" i="18" l="1"/>
  <c r="CW19" i="18"/>
  <c r="CW11" i="18"/>
  <c r="CW22" i="18"/>
  <c r="CW14" i="18"/>
  <c r="CW18" i="18"/>
  <c r="CW25" i="18"/>
  <c r="CW17" i="18"/>
  <c r="CW9" i="18"/>
  <c r="CW20" i="18"/>
  <c r="CW12" i="18"/>
  <c r="CW23" i="18"/>
  <c r="CW15" i="18"/>
  <c r="CW7" i="18"/>
  <c r="CW26" i="18"/>
  <c r="CW21" i="18"/>
  <c r="CW24" i="18"/>
  <c r="CW10" i="18"/>
  <c r="CW8" i="18"/>
  <c r="CW13" i="18"/>
  <c r="CW16" i="18"/>
  <c r="CY6" i="18" l="1"/>
  <c r="CX19" i="18"/>
  <c r="CX11" i="18"/>
  <c r="CX7" i="18"/>
  <c r="CX12" i="18"/>
  <c r="CX22" i="18"/>
  <c r="CX14" i="18"/>
  <c r="CX10" i="18"/>
  <c r="CX25" i="18"/>
  <c r="CX17" i="18"/>
  <c r="CX9" i="18"/>
  <c r="CX20" i="18"/>
  <c r="CX23" i="18"/>
  <c r="CX15" i="18"/>
  <c r="CX26" i="18"/>
  <c r="CX18" i="18"/>
  <c r="CX21" i="18"/>
  <c r="CX8" i="18"/>
  <c r="CX13" i="18"/>
  <c r="CX24" i="18"/>
  <c r="CX16" i="18"/>
  <c r="CZ6" i="18" l="1"/>
  <c r="CY22" i="18"/>
  <c r="CY14" i="18"/>
  <c r="CY25" i="18"/>
  <c r="CY17" i="18"/>
  <c r="CY9" i="18"/>
  <c r="CY20" i="18"/>
  <c r="CY12" i="18"/>
  <c r="CY23" i="18"/>
  <c r="CY15" i="18"/>
  <c r="CY7" i="18"/>
  <c r="CY26" i="18"/>
  <c r="CY18" i="18"/>
  <c r="CY10" i="18"/>
  <c r="CY21" i="18"/>
  <c r="CY24" i="18"/>
  <c r="CY13" i="18"/>
  <c r="CY19" i="18"/>
  <c r="CY11" i="18"/>
  <c r="CY8" i="18"/>
  <c r="CY16" i="18"/>
  <c r="DA6" i="18" l="1"/>
  <c r="CZ22" i="18"/>
  <c r="CZ14" i="18"/>
  <c r="CZ25" i="18"/>
  <c r="CZ17" i="18"/>
  <c r="CZ9" i="18"/>
  <c r="CZ15" i="18"/>
  <c r="CZ20" i="18"/>
  <c r="CZ12" i="18"/>
  <c r="CZ23" i="18"/>
  <c r="CZ7" i="18"/>
  <c r="CZ26" i="18"/>
  <c r="CZ18" i="18"/>
  <c r="CZ10" i="18"/>
  <c r="CZ21" i="18"/>
  <c r="CZ13" i="18"/>
  <c r="CZ24" i="18"/>
  <c r="CZ8" i="18"/>
  <c r="CZ11" i="18"/>
  <c r="CZ16" i="18"/>
  <c r="CZ19" i="18"/>
  <c r="DB6" i="18" l="1"/>
  <c r="DA25" i="18"/>
  <c r="DA17" i="18"/>
  <c r="DA9" i="18"/>
  <c r="DA7" i="18"/>
  <c r="DA20" i="18"/>
  <c r="DA12" i="18"/>
  <c r="DA23" i="18"/>
  <c r="DA15" i="18"/>
  <c r="DA26" i="18"/>
  <c r="DA18" i="18"/>
  <c r="DA10" i="18"/>
  <c r="DA21" i="18"/>
  <c r="DA13" i="18"/>
  <c r="DA24" i="18"/>
  <c r="DA16" i="18"/>
  <c r="DA19" i="18"/>
  <c r="DA22" i="18"/>
  <c r="DA11" i="18"/>
  <c r="DA8" i="18"/>
  <c r="DA14" i="18"/>
  <c r="DC6" i="18" l="1"/>
  <c r="DB25" i="18"/>
  <c r="DB17" i="18"/>
  <c r="DB9" i="18"/>
  <c r="DB20" i="18"/>
  <c r="DB12" i="18"/>
  <c r="DB10" i="18"/>
  <c r="DB23" i="18"/>
  <c r="DB15" i="18"/>
  <c r="DB7" i="18"/>
  <c r="DB26" i="18"/>
  <c r="DB18" i="18"/>
  <c r="DB21" i="18"/>
  <c r="DB13" i="18"/>
  <c r="DB8" i="18"/>
  <c r="DB24" i="18"/>
  <c r="DB16" i="18"/>
  <c r="DB14" i="18"/>
  <c r="DB22" i="18"/>
  <c r="DB11" i="18"/>
  <c r="DB19" i="18"/>
  <c r="DD6" i="18" l="1"/>
  <c r="DC20" i="18"/>
  <c r="DC12" i="18"/>
  <c r="DC8" i="18"/>
  <c r="DC23" i="18"/>
  <c r="DC15" i="18"/>
  <c r="DC7" i="18"/>
  <c r="DC26" i="18"/>
  <c r="DC18" i="18"/>
  <c r="DC10" i="18"/>
  <c r="DC21" i="18"/>
  <c r="DC13" i="18"/>
  <c r="DC19" i="18"/>
  <c r="DC24" i="18"/>
  <c r="DC16" i="18"/>
  <c r="DC22" i="18"/>
  <c r="DC25" i="18"/>
  <c r="DC14" i="18"/>
  <c r="DC11" i="18"/>
  <c r="DC9" i="18"/>
  <c r="DC17" i="18"/>
  <c r="DE6" i="18" l="1"/>
  <c r="DD20" i="18"/>
  <c r="DD12" i="18"/>
  <c r="DD23" i="18"/>
  <c r="DD15" i="18"/>
  <c r="DD7" i="18"/>
  <c r="DD26" i="18"/>
  <c r="DD18" i="18"/>
  <c r="DD10" i="18"/>
  <c r="DD11" i="18"/>
  <c r="DD21" i="18"/>
  <c r="DD13" i="18"/>
  <c r="DD24" i="18"/>
  <c r="DD16" i="18"/>
  <c r="DD8" i="18"/>
  <c r="DD19" i="18"/>
  <c r="DD22" i="18"/>
  <c r="DD14" i="18"/>
  <c r="DD25" i="18"/>
  <c r="DD17" i="18"/>
  <c r="DD9" i="18"/>
  <c r="DF6" i="18" l="1"/>
  <c r="DE23" i="18"/>
  <c r="DE15" i="18"/>
  <c r="DE7" i="18"/>
  <c r="DE26" i="18"/>
  <c r="DE18" i="18"/>
  <c r="DE10" i="18"/>
  <c r="DE21" i="18"/>
  <c r="DE13" i="18"/>
  <c r="DE24" i="18"/>
  <c r="DE16" i="18"/>
  <c r="DE8" i="18"/>
  <c r="DE19" i="18"/>
  <c r="DE11" i="18"/>
  <c r="DE22" i="18"/>
  <c r="DE14" i="18"/>
  <c r="DE25" i="18"/>
  <c r="DE17" i="18"/>
  <c r="DE12" i="18"/>
  <c r="DE9" i="18"/>
  <c r="DE20" i="18"/>
  <c r="DG6" i="18" l="1"/>
  <c r="DF23" i="18"/>
  <c r="DF15" i="18"/>
  <c r="DF7" i="18"/>
  <c r="DF26" i="18"/>
  <c r="DF18" i="18"/>
  <c r="DF10" i="18"/>
  <c r="DF21" i="18"/>
  <c r="DF13" i="18"/>
  <c r="DF8" i="18"/>
  <c r="DF24" i="18"/>
  <c r="DF16" i="18"/>
  <c r="DF19" i="18"/>
  <c r="DF11" i="18"/>
  <c r="DF22" i="18"/>
  <c r="DF14" i="18"/>
  <c r="DF25" i="18"/>
  <c r="DF17" i="18"/>
  <c r="DF9" i="18"/>
  <c r="DF12" i="18"/>
  <c r="DF20" i="18"/>
  <c r="DH6" i="18" l="1"/>
  <c r="DG26" i="18"/>
  <c r="DG18" i="18"/>
  <c r="DG10" i="18"/>
  <c r="DG21" i="18"/>
  <c r="DG13" i="18"/>
  <c r="DG24" i="18"/>
  <c r="DG16" i="18"/>
  <c r="DG8" i="18"/>
  <c r="DG17" i="18"/>
  <c r="DG19" i="18"/>
  <c r="DG11" i="18"/>
  <c r="DG22" i="18"/>
  <c r="DG14" i="18"/>
  <c r="DG25" i="18"/>
  <c r="DG20" i="18"/>
  <c r="DG23" i="18"/>
  <c r="DG9" i="18"/>
  <c r="DG12" i="18"/>
  <c r="DG7" i="18"/>
  <c r="DG15" i="18"/>
  <c r="DI6" i="18" l="1"/>
  <c r="DH26" i="18"/>
  <c r="DH18" i="18"/>
  <c r="DH10" i="18"/>
  <c r="DH21" i="18"/>
  <c r="DH13" i="18"/>
  <c r="DH24" i="18"/>
  <c r="DH16" i="18"/>
  <c r="DH8" i="18"/>
  <c r="DH9" i="18"/>
  <c r="DH19" i="18"/>
  <c r="DH11" i="18"/>
  <c r="DH22" i="18"/>
  <c r="DH14" i="18"/>
  <c r="DH25" i="18"/>
  <c r="DH17" i="18"/>
  <c r="DH20" i="18"/>
  <c r="DH7" i="18"/>
  <c r="DH12" i="18"/>
  <c r="DH15" i="18"/>
  <c r="DH23" i="18"/>
  <c r="DJ6" i="18" l="1"/>
  <c r="DI21" i="18"/>
  <c r="DI13" i="18"/>
  <c r="DI24" i="18"/>
  <c r="DI16" i="18"/>
  <c r="DI8" i="18"/>
  <c r="DI9" i="18"/>
  <c r="DI19" i="18"/>
  <c r="DI11" i="18"/>
  <c r="DI22" i="18"/>
  <c r="DI14" i="18"/>
  <c r="DI25" i="18"/>
  <c r="DI17" i="18"/>
  <c r="DI20" i="18"/>
  <c r="DI12" i="18"/>
  <c r="DI23" i="18"/>
  <c r="DI26" i="18"/>
  <c r="DI15" i="18"/>
  <c r="DI18" i="18"/>
  <c r="DI10" i="18"/>
  <c r="DI7" i="18"/>
  <c r="DK6" i="18" l="1"/>
  <c r="DJ21" i="18"/>
  <c r="DJ13" i="18"/>
  <c r="DJ24" i="18"/>
  <c r="DJ16" i="18"/>
  <c r="DJ8" i="18"/>
  <c r="DJ19" i="18"/>
  <c r="DJ11" i="18"/>
  <c r="DJ22" i="18"/>
  <c r="DJ14" i="18"/>
  <c r="DJ25" i="18"/>
  <c r="DJ17" i="18"/>
  <c r="DJ9" i="18"/>
  <c r="DJ20" i="18"/>
  <c r="DJ12" i="18"/>
  <c r="DJ23" i="18"/>
  <c r="DJ18" i="18"/>
  <c r="DJ10" i="18"/>
  <c r="DJ7" i="18"/>
  <c r="DJ26" i="18"/>
  <c r="DJ15" i="18"/>
  <c r="DL6" i="18" l="1"/>
  <c r="DK24" i="18"/>
  <c r="DK16" i="18"/>
  <c r="DK8" i="18"/>
  <c r="DK19" i="18"/>
  <c r="DK11" i="18"/>
  <c r="DK22" i="18"/>
  <c r="DK14" i="18"/>
  <c r="DK25" i="18"/>
  <c r="DK17" i="18"/>
  <c r="DK9" i="18"/>
  <c r="DK20" i="18"/>
  <c r="DK12" i="18"/>
  <c r="DK23" i="18"/>
  <c r="DK15" i="18"/>
  <c r="DK26" i="18"/>
  <c r="DK18" i="18"/>
  <c r="DK10" i="18"/>
  <c r="DK13" i="18"/>
  <c r="DK7" i="18"/>
  <c r="DK21" i="18"/>
  <c r="DM6" i="18" l="1"/>
  <c r="DL24" i="18"/>
  <c r="DL16" i="18"/>
  <c r="DL8" i="18"/>
  <c r="DL9" i="18"/>
  <c r="DL19" i="18"/>
  <c r="DL11" i="18"/>
  <c r="DL7" i="18"/>
  <c r="DL22" i="18"/>
  <c r="DL14" i="18"/>
  <c r="DL25" i="18"/>
  <c r="DL17" i="18"/>
  <c r="DL20" i="18"/>
  <c r="DL12" i="18"/>
  <c r="DL23" i="18"/>
  <c r="DL15" i="18"/>
  <c r="DL26" i="18"/>
  <c r="DL13" i="18"/>
  <c r="DL10" i="18"/>
  <c r="DL21" i="18"/>
  <c r="DL18" i="18"/>
  <c r="DN6" i="18" l="1"/>
  <c r="DM19" i="18"/>
  <c r="DM11" i="18"/>
  <c r="DM22" i="18"/>
  <c r="DM14" i="18"/>
  <c r="DM25" i="18"/>
  <c r="DM17" i="18"/>
  <c r="DM9" i="18"/>
  <c r="DM20" i="18"/>
  <c r="DM12" i="18"/>
  <c r="DM7" i="18"/>
  <c r="DM23" i="18"/>
  <c r="DM15" i="18"/>
  <c r="DM18" i="18"/>
  <c r="DM26" i="18"/>
  <c r="DM21" i="18"/>
  <c r="DM24" i="18"/>
  <c r="DM10" i="18"/>
  <c r="DM13" i="18"/>
  <c r="DM8" i="18"/>
  <c r="DM16" i="18"/>
  <c r="DO6" i="18" l="1"/>
  <c r="DN19" i="18"/>
  <c r="DN11" i="18"/>
  <c r="DN22" i="18"/>
  <c r="DN14" i="18"/>
  <c r="DN25" i="18"/>
  <c r="DN17" i="18"/>
  <c r="DN9" i="18"/>
  <c r="DN7" i="18"/>
  <c r="DN20" i="18"/>
  <c r="DN12" i="18"/>
  <c r="DN23" i="18"/>
  <c r="DN15" i="18"/>
  <c r="DN10" i="18"/>
  <c r="DN26" i="18"/>
  <c r="DN18" i="18"/>
  <c r="DN21" i="18"/>
  <c r="DN13" i="18"/>
  <c r="DN8" i="18"/>
  <c r="DN16" i="18"/>
  <c r="DN24" i="18"/>
  <c r="DP6" i="18" l="1"/>
  <c r="DO22" i="18"/>
  <c r="DO14" i="18"/>
  <c r="DO25" i="18"/>
  <c r="DO17" i="18"/>
  <c r="DO9" i="18"/>
  <c r="DO20" i="18"/>
  <c r="DO12" i="18"/>
  <c r="DO23" i="18"/>
  <c r="DO15" i="18"/>
  <c r="DO7" i="18"/>
  <c r="DO26" i="18"/>
  <c r="DO18" i="18"/>
  <c r="DO10" i="18"/>
  <c r="DO21" i="18"/>
  <c r="DO24" i="18"/>
  <c r="DO13" i="18"/>
  <c r="DO11" i="18"/>
  <c r="DO16" i="18"/>
  <c r="DO8" i="18"/>
  <c r="DO19" i="18"/>
  <c r="DQ6" i="18" l="1"/>
  <c r="DP22" i="18"/>
  <c r="DP14" i="18"/>
  <c r="DP15" i="18"/>
  <c r="DP25" i="18"/>
  <c r="DP17" i="18"/>
  <c r="DP9" i="18"/>
  <c r="DP20" i="18"/>
  <c r="DP12" i="18"/>
  <c r="DP7" i="18"/>
  <c r="DP23" i="18"/>
  <c r="DP26" i="18"/>
  <c r="DP18" i="18"/>
  <c r="DP10" i="18"/>
  <c r="DP21" i="18"/>
  <c r="DP13" i="18"/>
  <c r="DP24" i="18"/>
  <c r="DP8" i="18"/>
  <c r="DP11" i="18"/>
  <c r="DP19" i="18"/>
  <c r="DP16" i="18"/>
  <c r="DR6" i="18" l="1"/>
  <c r="DQ25" i="18"/>
  <c r="DQ17" i="18"/>
  <c r="DQ9" i="18"/>
  <c r="DQ20" i="18"/>
  <c r="DQ12" i="18"/>
  <c r="DQ23" i="18"/>
  <c r="DQ15" i="18"/>
  <c r="DQ7" i="18"/>
  <c r="DQ26" i="18"/>
  <c r="DQ18" i="18"/>
  <c r="DQ10" i="18"/>
  <c r="DQ21" i="18"/>
  <c r="DQ13" i="18"/>
  <c r="DQ24" i="18"/>
  <c r="DQ16" i="18"/>
  <c r="DQ19" i="18"/>
  <c r="DQ22" i="18"/>
  <c r="DQ11" i="18"/>
  <c r="DQ8" i="18"/>
  <c r="DQ14" i="18"/>
  <c r="DS6" i="18" l="1"/>
  <c r="DR25" i="18"/>
  <c r="DR17" i="18"/>
  <c r="DR9" i="18"/>
  <c r="DR10" i="18"/>
  <c r="DR20" i="18"/>
  <c r="DR12" i="18"/>
  <c r="DR23" i="18"/>
  <c r="DR15" i="18"/>
  <c r="DR7" i="18"/>
  <c r="DR26" i="18"/>
  <c r="DR18" i="18"/>
  <c r="DR21" i="18"/>
  <c r="DR13" i="18"/>
  <c r="DR8" i="18"/>
  <c r="DR24" i="18"/>
  <c r="DR16" i="18"/>
  <c r="DR22" i="18"/>
  <c r="DR14" i="18"/>
  <c r="DR19" i="18"/>
  <c r="DR11" i="18"/>
  <c r="DT6" i="18" l="1"/>
  <c r="DS8" i="18"/>
  <c r="DS20" i="18"/>
  <c r="DS12" i="18"/>
  <c r="DS23" i="18"/>
  <c r="DS15" i="18"/>
  <c r="DS7" i="18"/>
  <c r="DS26" i="18"/>
  <c r="DS18" i="18"/>
  <c r="DS10" i="18"/>
  <c r="DS21" i="18"/>
  <c r="DS13" i="18"/>
  <c r="DS24" i="18"/>
  <c r="DS16" i="18"/>
  <c r="DS11" i="18"/>
  <c r="DS19" i="18"/>
  <c r="DS22" i="18"/>
  <c r="DS25" i="18"/>
  <c r="DS17" i="18"/>
  <c r="DS14" i="18"/>
  <c r="DS9" i="18"/>
  <c r="DU6" i="18" l="1"/>
  <c r="DT20" i="18"/>
  <c r="DT12" i="18"/>
  <c r="DT23" i="18"/>
  <c r="DT15" i="18"/>
  <c r="DT7" i="18"/>
  <c r="DT26" i="18"/>
  <c r="DT18" i="18"/>
  <c r="DT10" i="18"/>
  <c r="DT21" i="18"/>
  <c r="DT13" i="18"/>
  <c r="DT24" i="18"/>
  <c r="DT16" i="18"/>
  <c r="DT8" i="18"/>
  <c r="DT19" i="18"/>
  <c r="DT11" i="18"/>
  <c r="DT22" i="18"/>
  <c r="DT14" i="18"/>
  <c r="DT9" i="18"/>
  <c r="DT17" i="18"/>
  <c r="DT25" i="18"/>
  <c r="DV6" i="18" l="1"/>
  <c r="DU23" i="18"/>
  <c r="DU15" i="18"/>
  <c r="DU7" i="18"/>
  <c r="DU26" i="18"/>
  <c r="DU18" i="18"/>
  <c r="DU10" i="18"/>
  <c r="DU21" i="18"/>
  <c r="DU13" i="18"/>
  <c r="DU14" i="18"/>
  <c r="DU24" i="18"/>
  <c r="DU16" i="18"/>
  <c r="DU8" i="18"/>
  <c r="DU19" i="18"/>
  <c r="DU11" i="18"/>
  <c r="DU22" i="18"/>
  <c r="DU25" i="18"/>
  <c r="DU17" i="18"/>
  <c r="DU9" i="18"/>
  <c r="DU12" i="18"/>
  <c r="DU20" i="18"/>
  <c r="DW6" i="18" l="1"/>
  <c r="DV23" i="18"/>
  <c r="DV15" i="18"/>
  <c r="DV7" i="18"/>
  <c r="DV8" i="18"/>
  <c r="DV26" i="18"/>
  <c r="DV18" i="18"/>
  <c r="DV10" i="18"/>
  <c r="DV21" i="18"/>
  <c r="DV13" i="18"/>
  <c r="DV24" i="18"/>
  <c r="DV16" i="18"/>
  <c r="DV19" i="18"/>
  <c r="DV11" i="18"/>
  <c r="DV22" i="18"/>
  <c r="DV14" i="18"/>
  <c r="DV25" i="18"/>
  <c r="DV9" i="18"/>
  <c r="DV12" i="18"/>
  <c r="DV17" i="18"/>
  <c r="DV20" i="18"/>
  <c r="DX6" i="18" l="1"/>
  <c r="DW26" i="18"/>
  <c r="DW18" i="18"/>
  <c r="DW10" i="18"/>
  <c r="DW21" i="18"/>
  <c r="DW13" i="18"/>
  <c r="DW24" i="18"/>
  <c r="DW16" i="18"/>
  <c r="DW8" i="18"/>
  <c r="DW19" i="18"/>
  <c r="DW11" i="18"/>
  <c r="DW17" i="18"/>
  <c r="DW22" i="18"/>
  <c r="DW14" i="18"/>
  <c r="DW25" i="18"/>
  <c r="DW20" i="18"/>
  <c r="DW23" i="18"/>
  <c r="DW12" i="18"/>
  <c r="DW9" i="18"/>
  <c r="DW15" i="18"/>
  <c r="DW7" i="18"/>
  <c r="DY6" i="18" l="1"/>
  <c r="DX26" i="18"/>
  <c r="DX18" i="18"/>
  <c r="DX10" i="18"/>
  <c r="DX21" i="18"/>
  <c r="DX13" i="18"/>
  <c r="DX24" i="18"/>
  <c r="DX16" i="18"/>
  <c r="DX8" i="18"/>
  <c r="DX11" i="18"/>
  <c r="DX19" i="18"/>
  <c r="DX22" i="18"/>
  <c r="DX14" i="18"/>
  <c r="DX25" i="18"/>
  <c r="DX17" i="18"/>
  <c r="DX9" i="18"/>
  <c r="DX20" i="18"/>
  <c r="DX15" i="18"/>
  <c r="DX7" i="18"/>
  <c r="DX23" i="18"/>
  <c r="DX12" i="18"/>
  <c r="DZ6" i="18" l="1"/>
  <c r="DY21" i="18"/>
  <c r="DY13" i="18"/>
  <c r="DY24" i="18"/>
  <c r="DY16" i="18"/>
  <c r="DY8" i="18"/>
  <c r="DY19" i="18"/>
  <c r="DY11" i="18"/>
  <c r="DY22" i="18"/>
  <c r="DY14" i="18"/>
  <c r="DY25" i="18"/>
  <c r="DY17" i="18"/>
  <c r="DY9" i="18"/>
  <c r="DY20" i="18"/>
  <c r="DY23" i="18"/>
  <c r="DY26" i="18"/>
  <c r="DY10" i="18"/>
  <c r="DY15" i="18"/>
  <c r="DY7" i="18"/>
  <c r="DY18" i="18"/>
  <c r="DY12" i="18"/>
  <c r="EA6" i="18" l="1"/>
  <c r="DZ21" i="18"/>
  <c r="DZ13" i="18"/>
  <c r="DZ24" i="18"/>
  <c r="DZ16" i="18"/>
  <c r="DZ8" i="18"/>
  <c r="DZ19" i="18"/>
  <c r="DZ11" i="18"/>
  <c r="DZ14" i="18"/>
  <c r="DZ22" i="18"/>
  <c r="DZ25" i="18"/>
  <c r="DZ17" i="18"/>
  <c r="DZ9" i="18"/>
  <c r="DZ20" i="18"/>
  <c r="DZ12" i="18"/>
  <c r="DZ23" i="18"/>
  <c r="DZ15" i="18"/>
  <c r="DZ26" i="18"/>
  <c r="DZ7" i="18"/>
  <c r="DZ18" i="18"/>
  <c r="DZ10" i="18"/>
  <c r="EB6" i="18" l="1"/>
  <c r="EA24" i="18"/>
  <c r="EA16" i="18"/>
  <c r="EA8" i="18"/>
  <c r="EA15" i="18"/>
  <c r="EA19" i="18"/>
  <c r="EA11" i="18"/>
  <c r="EA22" i="18"/>
  <c r="EA14" i="18"/>
  <c r="EA25" i="18"/>
  <c r="EA17" i="18"/>
  <c r="EA9" i="18"/>
  <c r="EA20" i="18"/>
  <c r="EA12" i="18"/>
  <c r="EA23" i="18"/>
  <c r="EA26" i="18"/>
  <c r="EA18" i="18"/>
  <c r="EA21" i="18"/>
  <c r="EA7" i="18"/>
  <c r="EA10" i="18"/>
  <c r="EA13" i="18"/>
  <c r="EC6" i="18" l="1"/>
  <c r="EB24" i="18"/>
  <c r="EB16" i="18"/>
  <c r="EB8" i="18"/>
  <c r="EB19" i="18"/>
  <c r="EB11" i="18"/>
  <c r="EB9" i="18"/>
  <c r="EB22" i="18"/>
  <c r="EB14" i="18"/>
  <c r="EB25" i="18"/>
  <c r="EB17" i="18"/>
  <c r="EB20" i="18"/>
  <c r="EB12" i="18"/>
  <c r="EB23" i="18"/>
  <c r="EB15" i="18"/>
  <c r="EB7" i="18"/>
  <c r="EB26" i="18"/>
  <c r="EB13" i="18"/>
  <c r="EB21" i="18"/>
  <c r="EB10" i="18"/>
  <c r="EB18" i="18"/>
  <c r="ED6" i="18" l="1"/>
  <c r="EC19" i="18"/>
  <c r="EC11" i="18"/>
  <c r="EC22" i="18"/>
  <c r="EC14" i="18"/>
  <c r="EC25" i="18"/>
  <c r="EC17" i="18"/>
  <c r="EC9" i="18"/>
  <c r="EC18" i="18"/>
  <c r="EC20" i="18"/>
  <c r="EC12" i="18"/>
  <c r="EC23" i="18"/>
  <c r="EC15" i="18"/>
  <c r="EC7" i="18"/>
  <c r="EC26" i="18"/>
  <c r="EC21" i="18"/>
  <c r="EC24" i="18"/>
  <c r="EC8" i="18"/>
  <c r="EC13" i="18"/>
  <c r="EC10" i="18"/>
  <c r="EC16" i="18"/>
  <c r="EE6" i="18" l="1"/>
  <c r="ED19" i="18"/>
  <c r="ED11" i="18"/>
  <c r="ED12" i="18"/>
  <c r="ED22" i="18"/>
  <c r="ED14" i="18"/>
  <c r="ED25" i="18"/>
  <c r="ED17" i="18"/>
  <c r="ED9" i="18"/>
  <c r="ED20" i="18"/>
  <c r="ED23" i="18"/>
  <c r="ED15" i="18"/>
  <c r="ED7" i="18"/>
  <c r="ED26" i="18"/>
  <c r="ED18" i="18"/>
  <c r="ED10" i="18"/>
  <c r="ED21" i="18"/>
  <c r="ED24" i="18"/>
  <c r="ED16" i="18"/>
  <c r="ED8" i="18"/>
  <c r="ED13" i="18"/>
  <c r="EF6" i="18" l="1"/>
  <c r="EE22" i="18"/>
  <c r="EE14" i="18"/>
  <c r="EE25" i="18"/>
  <c r="EE17" i="18"/>
  <c r="EE9" i="18"/>
  <c r="EE20" i="18"/>
  <c r="EE12" i="18"/>
  <c r="EE23" i="18"/>
  <c r="EE15" i="18"/>
  <c r="EE7" i="18"/>
  <c r="EE26" i="18"/>
  <c r="EE18" i="18"/>
  <c r="EE10" i="18"/>
  <c r="EE13" i="18"/>
  <c r="EE21" i="18"/>
  <c r="EE24" i="18"/>
  <c r="EE16" i="18"/>
  <c r="EE8" i="18"/>
  <c r="EE11" i="18"/>
  <c r="EE19" i="18"/>
  <c r="EG6" i="18" l="1"/>
  <c r="EF22" i="18"/>
  <c r="EF14" i="18"/>
  <c r="EF7" i="18"/>
  <c r="EF25" i="18"/>
  <c r="EF17" i="18"/>
  <c r="EF9" i="18"/>
  <c r="EF20" i="18"/>
  <c r="EF12" i="18"/>
  <c r="EF23" i="18"/>
  <c r="EF15" i="18"/>
  <c r="EF26" i="18"/>
  <c r="EF18" i="18"/>
  <c r="EF10" i="18"/>
  <c r="EF21" i="18"/>
  <c r="EF13" i="18"/>
  <c r="EF24" i="18"/>
  <c r="EF8" i="18"/>
  <c r="EF19" i="18"/>
  <c r="EF16" i="18"/>
  <c r="EF11" i="18"/>
  <c r="EH6" i="18" l="1"/>
  <c r="EG7" i="18"/>
  <c r="EG25" i="18"/>
  <c r="EG17" i="18"/>
  <c r="EG9" i="18"/>
  <c r="EG20" i="18"/>
  <c r="EG12" i="18"/>
  <c r="EG23" i="18"/>
  <c r="EG15" i="18"/>
  <c r="EG26" i="18"/>
  <c r="EG18" i="18"/>
  <c r="EG10" i="18"/>
  <c r="EG21" i="18"/>
  <c r="EG13" i="18"/>
  <c r="EG16" i="18"/>
  <c r="EG24" i="18"/>
  <c r="EG19" i="18"/>
  <c r="EG22" i="18"/>
  <c r="EG11" i="18"/>
  <c r="EG8" i="18"/>
  <c r="EG14" i="18"/>
  <c r="EI6" i="18" l="1"/>
  <c r="EH25" i="18"/>
  <c r="EH17" i="18"/>
  <c r="EH9" i="18"/>
  <c r="EH20" i="18"/>
  <c r="EH12" i="18"/>
  <c r="EH10" i="18"/>
  <c r="EH23" i="18"/>
  <c r="EH15" i="18"/>
  <c r="EH7" i="18"/>
  <c r="EH8" i="18"/>
  <c r="EH26" i="18"/>
  <c r="EH18" i="18"/>
  <c r="EH21" i="18"/>
  <c r="EH13" i="18"/>
  <c r="EH24" i="18"/>
  <c r="EH16" i="18"/>
  <c r="EH19" i="18"/>
  <c r="EH14" i="18"/>
  <c r="EH11" i="18"/>
  <c r="EH22" i="18"/>
  <c r="EJ6" i="18" l="1"/>
  <c r="EI19" i="18"/>
  <c r="EI20" i="18"/>
  <c r="EI12" i="18"/>
  <c r="EI23" i="18"/>
  <c r="EI15" i="18"/>
  <c r="EI7" i="18"/>
  <c r="EI26" i="18"/>
  <c r="EI18" i="18"/>
  <c r="EI10" i="18"/>
  <c r="EI11" i="18"/>
  <c r="EI21" i="18"/>
  <c r="EI13" i="18"/>
  <c r="EI24" i="18"/>
  <c r="EI16" i="18"/>
  <c r="EI8" i="18"/>
  <c r="EI22" i="18"/>
  <c r="EI25" i="18"/>
  <c r="EI9" i="18"/>
  <c r="EI17" i="18"/>
  <c r="EI14" i="18"/>
  <c r="EK6" i="18" l="1"/>
  <c r="EJ20" i="18"/>
  <c r="EJ12" i="18"/>
  <c r="EJ23" i="18"/>
  <c r="EJ15" i="18"/>
  <c r="EJ7" i="18"/>
  <c r="EJ26" i="18"/>
  <c r="EJ18" i="18"/>
  <c r="EJ10" i="18"/>
  <c r="EJ21" i="18"/>
  <c r="EJ13" i="18"/>
  <c r="EJ24" i="18"/>
  <c r="EJ16" i="18"/>
  <c r="EJ8" i="18"/>
  <c r="EJ11" i="18"/>
  <c r="EJ19" i="18"/>
  <c r="EJ22" i="18"/>
  <c r="EJ17" i="18"/>
  <c r="EJ25" i="18"/>
  <c r="EJ9" i="18"/>
  <c r="EJ14" i="18"/>
  <c r="EK7" i="18" l="1"/>
  <c r="EK23" i="18"/>
  <c r="EK8" i="18"/>
  <c r="EK24" i="18"/>
  <c r="EK9" i="18"/>
  <c r="EK25" i="18"/>
  <c r="EK10" i="18"/>
  <c r="EK26" i="18"/>
  <c r="EK11" i="18"/>
  <c r="EK12" i="18"/>
  <c r="EK13" i="18"/>
  <c r="EK14" i="18"/>
  <c r="EK15" i="18"/>
  <c r="EK16" i="18"/>
  <c r="EK17" i="18"/>
  <c r="EK18" i="18"/>
  <c r="EK19" i="18"/>
  <c r="EK20" i="18"/>
  <c r="EK22" i="18"/>
  <c r="EK21" i="18"/>
</calcChain>
</file>

<file path=xl/sharedStrings.xml><?xml version="1.0" encoding="utf-8"?>
<sst xmlns="http://schemas.openxmlformats.org/spreadsheetml/2006/main" count="176" uniqueCount="114">
  <si>
    <t>Actual</t>
  </si>
  <si>
    <t>Forecast</t>
  </si>
  <si>
    <t>Service Revenue</t>
  </si>
  <si>
    <t>Total Revenue</t>
  </si>
  <si>
    <t>General &amp; Administrative</t>
  </si>
  <si>
    <t>Total Operational Expense</t>
  </si>
  <si>
    <t>EBITDA</t>
  </si>
  <si>
    <t>Gross Profit</t>
  </si>
  <si>
    <t>Financial Statements</t>
  </si>
  <si>
    <t>Income Statement</t>
  </si>
  <si>
    <t>Balance Sheet</t>
  </si>
  <si>
    <t>Cash Flow Statement</t>
  </si>
  <si>
    <t>Revenue</t>
  </si>
  <si>
    <t>Sales Revenue</t>
  </si>
  <si>
    <t>Sponsorship Revenue</t>
  </si>
  <si>
    <t>Cost of Goods Sold</t>
  </si>
  <si>
    <t>Total Cost of Goods Sold</t>
  </si>
  <si>
    <t>Operation Expense</t>
  </si>
  <si>
    <t>Salaries &amp; Wages</t>
  </si>
  <si>
    <t>Software Cost</t>
  </si>
  <si>
    <t>Professional Fees</t>
  </si>
  <si>
    <t>Advertising Cost</t>
  </si>
  <si>
    <t>Non - Operational Expense</t>
  </si>
  <si>
    <t>Depreciation &amp; Amortization</t>
  </si>
  <si>
    <t>Net Interest</t>
  </si>
  <si>
    <t>Total Non - Operational Expense</t>
  </si>
  <si>
    <t>Net Income</t>
  </si>
  <si>
    <t>Cost of Sales</t>
  </si>
  <si>
    <t>Capital Expenditure Schedule</t>
  </si>
  <si>
    <t>Purchase Date</t>
  </si>
  <si>
    <t>Purchase Price</t>
  </si>
  <si>
    <t>Equipment ID</t>
  </si>
  <si>
    <t>Amort. Period (Months)</t>
  </si>
  <si>
    <t>Equipment #0417</t>
  </si>
  <si>
    <t>Equipment #0262</t>
  </si>
  <si>
    <t>Equipment #0944</t>
  </si>
  <si>
    <t>Equipment #0583</t>
  </si>
  <si>
    <t>Equipment #0642</t>
  </si>
  <si>
    <t>Equipment #0297</t>
  </si>
  <si>
    <t>Equipment #0453</t>
  </si>
  <si>
    <t>Equipment #0904</t>
  </si>
  <si>
    <t>Equipment #0488</t>
  </si>
  <si>
    <t>Equipment #0877</t>
  </si>
  <si>
    <t>Equipment #0968</t>
  </si>
  <si>
    <t>Equipment #0281</t>
  </si>
  <si>
    <t>Equipment #0473</t>
  </si>
  <si>
    <t>Equipment #0837</t>
  </si>
  <si>
    <t>Equipment #0566</t>
  </si>
  <si>
    <t>Equipment #0007</t>
  </si>
  <si>
    <t>Equipment #0398</t>
  </si>
  <si>
    <t>Equipment #0094</t>
  </si>
  <si>
    <t>Equipment #0875</t>
  </si>
  <si>
    <t>Equipment #0087</t>
  </si>
  <si>
    <t>Amortization Method</t>
  </si>
  <si>
    <t>Straight Line</t>
  </si>
  <si>
    <t>Asset</t>
  </si>
  <si>
    <t>Accounts Receivable</t>
  </si>
  <si>
    <t>Cash &amp; Cash Equivalent</t>
  </si>
  <si>
    <t>Prepaid Expenses</t>
  </si>
  <si>
    <t>Current Assets</t>
  </si>
  <si>
    <t>Total Current Assets</t>
  </si>
  <si>
    <t>Non-Current Assets</t>
  </si>
  <si>
    <t>Property, Plant, &amp; Equipment</t>
  </si>
  <si>
    <t>Intangible Assets</t>
  </si>
  <si>
    <t>Other Non Current Assets</t>
  </si>
  <si>
    <t>Other Current Assets</t>
  </si>
  <si>
    <t>Total Non-Current Assets</t>
  </si>
  <si>
    <t>Total Assets</t>
  </si>
  <si>
    <t>Current Liabilities</t>
  </si>
  <si>
    <t>Accounts Payable</t>
  </si>
  <si>
    <t>Credit Cards</t>
  </si>
  <si>
    <t>Accrued Expenses</t>
  </si>
  <si>
    <t>Deferred Revenue</t>
  </si>
  <si>
    <t>Other Current Liaibilities</t>
  </si>
  <si>
    <t>Total Current Liabilities</t>
  </si>
  <si>
    <t>Non-Current Liabilities</t>
  </si>
  <si>
    <t>Other Non-Current Liabilities</t>
  </si>
  <si>
    <t>Total Non-Current Liabilities</t>
  </si>
  <si>
    <t>Total Liabilities</t>
  </si>
  <si>
    <t>Equity</t>
  </si>
  <si>
    <t>Total Equity</t>
  </si>
  <si>
    <t>Total Liabilities &amp; Equity</t>
  </si>
  <si>
    <t>Operating Activities</t>
  </si>
  <si>
    <t>Δ Prepaid Expenses</t>
  </si>
  <si>
    <t>Plus: Depreciation &amp; Amortization</t>
  </si>
  <si>
    <t>Less: Capital Expenditures</t>
  </si>
  <si>
    <t>Less: Other Non-Current Assets</t>
  </si>
  <si>
    <t>Change in Working Capital</t>
  </si>
  <si>
    <t>Δ Accounts Receivable</t>
  </si>
  <si>
    <t>Δ Other Current Assets</t>
  </si>
  <si>
    <t>Δ Accounts Payable</t>
  </si>
  <si>
    <t>Δ Credit Cards</t>
  </si>
  <si>
    <t>Δ Accrued Expenses</t>
  </si>
  <si>
    <t>Δ Deferred Revenue</t>
  </si>
  <si>
    <t>Δ Other Current Liaibilities</t>
  </si>
  <si>
    <t>Total Change in Working Capital</t>
  </si>
  <si>
    <t>Cash from Operating Activities</t>
  </si>
  <si>
    <t>Plus: Change in Other Non-Current Liabilities</t>
  </si>
  <si>
    <t>Plus: Change in Equity</t>
  </si>
  <si>
    <t>Cash from Financing Activities</t>
  </si>
  <si>
    <t>Investing Activities</t>
  </si>
  <si>
    <t>Financing Activities</t>
  </si>
  <si>
    <t>Cash from Investing Activities</t>
  </si>
  <si>
    <t>Beginning Cash Balance</t>
  </si>
  <si>
    <t>Net Change in Cash</t>
  </si>
  <si>
    <t>Ending Cash Balance</t>
  </si>
  <si>
    <t>Assumptions</t>
  </si>
  <si>
    <t>Historicals</t>
  </si>
  <si>
    <t>Monthly Amount</t>
  </si>
  <si>
    <t>End Date</t>
  </si>
  <si>
    <t>Total Revenue Growth Rate</t>
  </si>
  <si>
    <t>Total Expense Growth Rate</t>
  </si>
  <si>
    <t>Total Sponsorship Revenue Growth Rate</t>
  </si>
  <si>
    <t>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</si>
</sst>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mmmm\ d\,\ yyyy"/>
    <numFmt numFmtId="167" formatCode="_-&quot;$&quot;* #,##0"/>
    <numFmt numFmtId="168" formatCode="#,##0;\(#,##0\);\-"/>
    <numFmt numFmtId="169" formatCode="0.0%"/>
  </numFmts>
  <fonts count="1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0" tint="-0.499984740745262"/>
      <name val="Aptos Narrow"/>
      <family val="2"/>
      <scheme val="minor"/>
    </font>
    <font>
      <b/>
      <i/>
      <sz val="11"/>
      <color theme="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/>
    <xf numFmtId="0" fontId="3" fillId="3" borderId="1" xfId="0" applyFont="1" applyFill="1" applyBorder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5" fillId="5" borderId="0" xfId="0" applyFont="1" applyFill="1" applyAlignment="1">
      <alignment horizontal="center"/>
    </xf>
    <xf numFmtId="17" fontId="5" fillId="5" borderId="0" xfId="0" applyNumberFormat="1" applyFont="1" applyFill="1" applyAlignment="1">
      <alignment horizontal="center"/>
    </xf>
    <xf numFmtId="0" fontId="6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6" fillId="3" borderId="1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6" borderId="0" xfId="0" applyFont="1" applyFill="1"/>
    <xf numFmtId="0" fontId="0" fillId="0" borderId="0" xfId="0" applyAlignment="1">
      <alignment horizontal="left"/>
    </xf>
    <xf numFmtId="167" fontId="0" fillId="0" borderId="0" xfId="0" applyNumberFormat="1"/>
    <xf numFmtId="0" fontId="10" fillId="0" borderId="0" xfId="0" applyFont="1"/>
    <xf numFmtId="0" fontId="11" fillId="7" borderId="1" xfId="0" applyFont="1" applyFill="1" applyBorder="1"/>
    <xf numFmtId="0" fontId="12" fillId="7" borderId="1" xfId="0" applyFont="1" applyFill="1" applyBorder="1"/>
    <xf numFmtId="0" fontId="0" fillId="0" borderId="0" xfId="0" quotePrefix="1"/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6" fillId="4" borderId="0" xfId="0" applyFont="1" applyFill="1"/>
    <xf numFmtId="0" fontId="0" fillId="4" borderId="0" xfId="0" applyFill="1"/>
    <xf numFmtId="0" fontId="6" fillId="7" borderId="1" xfId="0" applyFont="1" applyFill="1" applyBorder="1"/>
    <xf numFmtId="168" fontId="6" fillId="4" borderId="0" xfId="1" applyNumberFormat="1" applyFont="1" applyFill="1"/>
    <xf numFmtId="168" fontId="0" fillId="0" borderId="0" xfId="0" applyNumberFormat="1"/>
    <xf numFmtId="168" fontId="0" fillId="0" borderId="0" xfId="1" applyNumberFormat="1" applyFont="1"/>
    <xf numFmtId="168" fontId="0" fillId="0" borderId="2" xfId="0" applyNumberFormat="1" applyBorder="1"/>
    <xf numFmtId="168" fontId="0" fillId="3" borderId="1" xfId="0" applyNumberFormat="1" applyFill="1" applyBorder="1"/>
    <xf numFmtId="168" fontId="6" fillId="7" borderId="1" xfId="0" applyNumberFormat="1" applyFont="1" applyFill="1" applyBorder="1"/>
    <xf numFmtId="168" fontId="6" fillId="7" borderId="1" xfId="1" applyNumberFormat="1" applyFont="1" applyFill="1" applyBorder="1"/>
    <xf numFmtId="168" fontId="6" fillId="4" borderId="1" xfId="0" applyNumberFormat="1" applyFont="1" applyFill="1" applyBorder="1"/>
    <xf numFmtId="168" fontId="0" fillId="4" borderId="1" xfId="0" applyNumberFormat="1" applyFill="1" applyBorder="1"/>
    <xf numFmtId="168" fontId="11" fillId="7" borderId="1" xfId="0" applyNumberFormat="1" applyFont="1" applyFill="1" applyBorder="1"/>
    <xf numFmtId="168" fontId="6" fillId="3" borderId="1" xfId="0" applyNumberFormat="1" applyFont="1" applyFill="1" applyBorder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9" fontId="0" fillId="8" borderId="0" xfId="0" applyNumberFormat="1" applyFill="1" applyAlignment="1">
      <alignment horizontal="center"/>
    </xf>
    <xf numFmtId="165" fontId="0" fillId="2" borderId="0" xfId="0" applyNumberFormat="1" applyFill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0A73-15B7-48E6-BDB3-A93D70E018AD}">
  <sheetPr>
    <tabColor theme="0"/>
  </sheetPr>
  <dimension ref="A1"/>
  <sheetViews>
    <sheetView topLeftCell="XFD1048576" workbookViewId="0">
      <selection sqref="A1:XFD1048576"/>
    </sheetView>
  </sheetViews>
  <sheetFormatPr defaultColWidth="0" defaultRowHeight="14.5" zeroHeight="1" x14ac:dyDescent="0.35"/>
  <cols>
    <col min="1" max="16384" width="8.81640625" hidden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4F61-6EF8-4707-BF91-11F5A387ED51}">
  <dimension ref="A1:EK31"/>
  <sheetViews>
    <sheetView showGridLines="0" workbookViewId="0">
      <pane xSplit="9" topLeftCell="J1" activePane="topRight" state="frozen"/>
      <selection pane="topRight" activeCell="B27" sqref="B27"/>
    </sheetView>
  </sheetViews>
  <sheetFormatPr defaultRowHeight="14.5" x14ac:dyDescent="0.35"/>
  <cols>
    <col min="1" max="1" width="1.7265625" customWidth="1"/>
    <col min="2" max="8" width="20.7265625" customWidth="1"/>
    <col min="9" max="9" width="1.7265625" customWidth="1"/>
    <col min="10" max="81" width="10.453125" bestFit="1" customWidth="1"/>
    <col min="82" max="82" width="11.36328125" bestFit="1" customWidth="1"/>
  </cols>
  <sheetData>
    <row r="1" spans="1:141" s="1" customFormat="1" ht="26" x14ac:dyDescent="0.6">
      <c r="A1" s="2" t="s">
        <v>8</v>
      </c>
      <c r="B1" s="2"/>
    </row>
    <row r="2" spans="1:141" s="3" customFormat="1" ht="19.5" x14ac:dyDescent="0.45">
      <c r="B2" s="4" t="s">
        <v>28</v>
      </c>
      <c r="C2" s="4"/>
      <c r="D2" s="4"/>
      <c r="E2" s="4"/>
    </row>
    <row r="4" spans="1:141" x14ac:dyDescent="0.35">
      <c r="CD4">
        <f>YEAR(CD6)</f>
        <v>2025</v>
      </c>
      <c r="CE4">
        <f t="shared" ref="CE4:EK4" si="0">YEAR(CE6)</f>
        <v>2025</v>
      </c>
      <c r="CF4">
        <f t="shared" si="0"/>
        <v>2025</v>
      </c>
      <c r="CG4">
        <f t="shared" si="0"/>
        <v>2025</v>
      </c>
      <c r="CH4">
        <f t="shared" si="0"/>
        <v>2025</v>
      </c>
      <c r="CI4">
        <f t="shared" si="0"/>
        <v>2025</v>
      </c>
      <c r="CJ4">
        <f t="shared" si="0"/>
        <v>2025</v>
      </c>
      <c r="CK4">
        <f t="shared" si="0"/>
        <v>2025</v>
      </c>
      <c r="CL4">
        <f t="shared" si="0"/>
        <v>2025</v>
      </c>
      <c r="CM4">
        <f t="shared" si="0"/>
        <v>2025</v>
      </c>
      <c r="CN4">
        <f t="shared" si="0"/>
        <v>2025</v>
      </c>
      <c r="CO4">
        <f t="shared" si="0"/>
        <v>2025</v>
      </c>
      <c r="CP4">
        <f t="shared" si="0"/>
        <v>2026</v>
      </c>
      <c r="CQ4">
        <f t="shared" si="0"/>
        <v>2026</v>
      </c>
      <c r="CR4">
        <f t="shared" si="0"/>
        <v>2026</v>
      </c>
      <c r="CS4">
        <f t="shared" si="0"/>
        <v>2026</v>
      </c>
      <c r="CT4">
        <f t="shared" si="0"/>
        <v>2026</v>
      </c>
      <c r="CU4">
        <f t="shared" si="0"/>
        <v>2026</v>
      </c>
      <c r="CV4">
        <f t="shared" si="0"/>
        <v>2026</v>
      </c>
      <c r="CW4">
        <f t="shared" si="0"/>
        <v>2026</v>
      </c>
      <c r="CX4">
        <f t="shared" si="0"/>
        <v>2026</v>
      </c>
      <c r="CY4">
        <f t="shared" si="0"/>
        <v>2026</v>
      </c>
      <c r="CZ4">
        <f t="shared" si="0"/>
        <v>2026</v>
      </c>
      <c r="DA4">
        <f t="shared" si="0"/>
        <v>2026</v>
      </c>
      <c r="DB4">
        <f t="shared" si="0"/>
        <v>2027</v>
      </c>
      <c r="DC4">
        <f t="shared" si="0"/>
        <v>2027</v>
      </c>
      <c r="DD4">
        <f t="shared" si="0"/>
        <v>2027</v>
      </c>
      <c r="DE4">
        <f t="shared" si="0"/>
        <v>2027</v>
      </c>
      <c r="DF4">
        <f t="shared" si="0"/>
        <v>2027</v>
      </c>
      <c r="DG4">
        <f t="shared" si="0"/>
        <v>2027</v>
      </c>
      <c r="DH4">
        <f t="shared" si="0"/>
        <v>2027</v>
      </c>
      <c r="DI4">
        <f t="shared" si="0"/>
        <v>2027</v>
      </c>
      <c r="DJ4">
        <f t="shared" si="0"/>
        <v>2027</v>
      </c>
      <c r="DK4">
        <f t="shared" si="0"/>
        <v>2027</v>
      </c>
      <c r="DL4">
        <f t="shared" si="0"/>
        <v>2027</v>
      </c>
      <c r="DM4">
        <f t="shared" si="0"/>
        <v>2027</v>
      </c>
      <c r="DN4">
        <f t="shared" si="0"/>
        <v>2028</v>
      </c>
      <c r="DO4">
        <f t="shared" si="0"/>
        <v>2028</v>
      </c>
      <c r="DP4">
        <f t="shared" si="0"/>
        <v>2028</v>
      </c>
      <c r="DQ4">
        <f t="shared" si="0"/>
        <v>2028</v>
      </c>
      <c r="DR4">
        <f t="shared" si="0"/>
        <v>2028</v>
      </c>
      <c r="DS4">
        <f t="shared" si="0"/>
        <v>2028</v>
      </c>
      <c r="DT4">
        <f t="shared" si="0"/>
        <v>2028</v>
      </c>
      <c r="DU4">
        <f t="shared" si="0"/>
        <v>2028</v>
      </c>
      <c r="DV4">
        <f t="shared" si="0"/>
        <v>2028</v>
      </c>
      <c r="DW4">
        <f t="shared" si="0"/>
        <v>2028</v>
      </c>
      <c r="DX4">
        <f t="shared" si="0"/>
        <v>2028</v>
      </c>
      <c r="DY4">
        <f t="shared" si="0"/>
        <v>2028</v>
      </c>
      <c r="DZ4">
        <f t="shared" si="0"/>
        <v>2029</v>
      </c>
      <c r="EA4">
        <f t="shared" si="0"/>
        <v>2029</v>
      </c>
      <c r="EB4">
        <f t="shared" si="0"/>
        <v>2029</v>
      </c>
      <c r="EC4">
        <f t="shared" si="0"/>
        <v>2029</v>
      </c>
      <c r="ED4">
        <f t="shared" si="0"/>
        <v>2029</v>
      </c>
      <c r="EE4">
        <f t="shared" si="0"/>
        <v>2029</v>
      </c>
      <c r="EF4">
        <f t="shared" si="0"/>
        <v>2029</v>
      </c>
      <c r="EG4">
        <f t="shared" si="0"/>
        <v>2029</v>
      </c>
      <c r="EH4">
        <f t="shared" si="0"/>
        <v>2029</v>
      </c>
      <c r="EI4">
        <f t="shared" si="0"/>
        <v>2029</v>
      </c>
      <c r="EJ4">
        <f t="shared" si="0"/>
        <v>2029</v>
      </c>
      <c r="EK4">
        <f t="shared" si="0"/>
        <v>2029</v>
      </c>
    </row>
    <row r="5" spans="1:141" x14ac:dyDescent="0.35">
      <c r="CD5" s="6">
        <f>SUM(CD$7:CD$26)</f>
        <v>70632.467532467534</v>
      </c>
      <c r="CE5" s="6">
        <f t="shared" ref="CE5:EK5" si="1">SUM(CE$7:CE$26)</f>
        <v>70632.467532467534</v>
      </c>
      <c r="CF5" s="6">
        <f t="shared" si="1"/>
        <v>70632.467532467534</v>
      </c>
      <c r="CG5" s="6">
        <f t="shared" si="1"/>
        <v>70632.467532467534</v>
      </c>
      <c r="CH5" s="6">
        <f t="shared" si="1"/>
        <v>62688.023088023088</v>
      </c>
      <c r="CI5" s="6">
        <f t="shared" si="1"/>
        <v>62688.023088023088</v>
      </c>
      <c r="CJ5" s="6">
        <f t="shared" si="1"/>
        <v>62688.023088023088</v>
      </c>
      <c r="CK5" s="6">
        <f t="shared" si="1"/>
        <v>62688.023088023088</v>
      </c>
      <c r="CL5" s="6">
        <f t="shared" si="1"/>
        <v>62688.023088023088</v>
      </c>
      <c r="CM5" s="6">
        <f t="shared" si="1"/>
        <v>62688.023088023088</v>
      </c>
      <c r="CN5" s="6">
        <f t="shared" si="1"/>
        <v>62688.023088023088</v>
      </c>
      <c r="CO5" s="6">
        <f t="shared" si="1"/>
        <v>62688.023088023088</v>
      </c>
      <c r="CP5" s="6">
        <f t="shared" si="1"/>
        <v>62688.023088023088</v>
      </c>
      <c r="CQ5" s="6">
        <f t="shared" si="1"/>
        <v>62688.023088023088</v>
      </c>
      <c r="CR5" s="6">
        <f t="shared" si="1"/>
        <v>62688.023088023088</v>
      </c>
      <c r="CS5" s="6">
        <f t="shared" si="1"/>
        <v>62688.023088023088</v>
      </c>
      <c r="CT5" s="6">
        <f t="shared" si="1"/>
        <v>62688.023088023088</v>
      </c>
      <c r="CU5" s="6">
        <f t="shared" si="1"/>
        <v>62688.023088023088</v>
      </c>
      <c r="CV5" s="6">
        <f t="shared" si="1"/>
        <v>62688.023088023088</v>
      </c>
      <c r="CW5" s="6">
        <f t="shared" si="1"/>
        <v>46369.841269841272</v>
      </c>
      <c r="CX5" s="6">
        <f t="shared" si="1"/>
        <v>46369.841269841272</v>
      </c>
      <c r="CY5" s="6">
        <f t="shared" si="1"/>
        <v>43647.619047619046</v>
      </c>
      <c r="CZ5" s="6">
        <f t="shared" si="1"/>
        <v>26397.619047619046</v>
      </c>
      <c r="DA5" s="6">
        <f t="shared" si="1"/>
        <v>12433.333333333334</v>
      </c>
      <c r="DB5" s="6">
        <f t="shared" si="1"/>
        <v>12433.333333333334</v>
      </c>
      <c r="DC5" s="6">
        <f t="shared" si="1"/>
        <v>12433.333333333334</v>
      </c>
      <c r="DD5" s="6">
        <f t="shared" si="1"/>
        <v>0</v>
      </c>
      <c r="DE5" s="6">
        <f t="shared" si="1"/>
        <v>0</v>
      </c>
      <c r="DF5" s="6">
        <f t="shared" si="1"/>
        <v>0</v>
      </c>
      <c r="DG5" s="6">
        <f t="shared" si="1"/>
        <v>0</v>
      </c>
      <c r="DH5" s="6">
        <f t="shared" si="1"/>
        <v>0</v>
      </c>
      <c r="DI5" s="6">
        <f t="shared" si="1"/>
        <v>0</v>
      </c>
      <c r="DJ5" s="6">
        <f t="shared" si="1"/>
        <v>0</v>
      </c>
      <c r="DK5" s="6">
        <f t="shared" si="1"/>
        <v>0</v>
      </c>
      <c r="DL5" s="6">
        <f t="shared" si="1"/>
        <v>0</v>
      </c>
      <c r="DM5" s="6">
        <f t="shared" si="1"/>
        <v>0</v>
      </c>
      <c r="DN5" s="6">
        <f t="shared" si="1"/>
        <v>0</v>
      </c>
      <c r="DO5" s="6">
        <f t="shared" si="1"/>
        <v>0</v>
      </c>
      <c r="DP5" s="6">
        <f t="shared" si="1"/>
        <v>0</v>
      </c>
      <c r="DQ5" s="6">
        <f t="shared" si="1"/>
        <v>0</v>
      </c>
      <c r="DR5" s="6">
        <f t="shared" si="1"/>
        <v>0</v>
      </c>
      <c r="DS5" s="6">
        <f t="shared" si="1"/>
        <v>0</v>
      </c>
      <c r="DT5" s="6">
        <f t="shared" si="1"/>
        <v>0</v>
      </c>
      <c r="DU5" s="6">
        <f t="shared" si="1"/>
        <v>0</v>
      </c>
      <c r="DV5" s="6">
        <f t="shared" si="1"/>
        <v>0</v>
      </c>
      <c r="DW5" s="6">
        <f t="shared" si="1"/>
        <v>0</v>
      </c>
      <c r="DX5" s="6">
        <f t="shared" si="1"/>
        <v>0</v>
      </c>
      <c r="DY5" s="6">
        <f t="shared" si="1"/>
        <v>0</v>
      </c>
      <c r="DZ5" s="6">
        <f t="shared" si="1"/>
        <v>0</v>
      </c>
      <c r="EA5" s="6">
        <f t="shared" si="1"/>
        <v>0</v>
      </c>
      <c r="EB5" s="6">
        <f t="shared" si="1"/>
        <v>0</v>
      </c>
      <c r="EC5" s="6">
        <f t="shared" si="1"/>
        <v>0</v>
      </c>
      <c r="ED5" s="6">
        <f t="shared" si="1"/>
        <v>0</v>
      </c>
      <c r="EE5" s="6">
        <f t="shared" si="1"/>
        <v>0</v>
      </c>
      <c r="EF5" s="6">
        <f t="shared" si="1"/>
        <v>0</v>
      </c>
      <c r="EG5" s="6">
        <f t="shared" si="1"/>
        <v>0</v>
      </c>
      <c r="EH5" s="6">
        <f t="shared" si="1"/>
        <v>0</v>
      </c>
      <c r="EI5" s="6">
        <f t="shared" si="1"/>
        <v>0</v>
      </c>
      <c r="EJ5" s="6">
        <f t="shared" si="1"/>
        <v>0</v>
      </c>
      <c r="EK5" s="6">
        <f t="shared" si="1"/>
        <v>0</v>
      </c>
    </row>
    <row r="6" spans="1:141" x14ac:dyDescent="0.35">
      <c r="B6" s="16" t="s">
        <v>31</v>
      </c>
      <c r="C6" s="16" t="s">
        <v>30</v>
      </c>
      <c r="D6" s="16" t="s">
        <v>53</v>
      </c>
      <c r="E6" s="16" t="s">
        <v>32</v>
      </c>
      <c r="F6" s="16" t="s">
        <v>29</v>
      </c>
      <c r="G6" s="16" t="s">
        <v>109</v>
      </c>
      <c r="H6" s="16" t="s">
        <v>108</v>
      </c>
      <c r="J6" s="9">
        <f t="shared" ref="J6:AG6" si="2">EOMONTH(K6,-1)</f>
        <v>43496</v>
      </c>
      <c r="K6" s="9">
        <f t="shared" si="2"/>
        <v>43524</v>
      </c>
      <c r="L6" s="9">
        <f t="shared" si="2"/>
        <v>43555</v>
      </c>
      <c r="M6" s="9">
        <f t="shared" si="2"/>
        <v>43585</v>
      </c>
      <c r="N6" s="9">
        <f t="shared" si="2"/>
        <v>43616</v>
      </c>
      <c r="O6" s="9">
        <f t="shared" si="2"/>
        <v>43646</v>
      </c>
      <c r="P6" s="9">
        <f t="shared" si="2"/>
        <v>43677</v>
      </c>
      <c r="Q6" s="9">
        <f t="shared" si="2"/>
        <v>43708</v>
      </c>
      <c r="R6" s="9">
        <f t="shared" si="2"/>
        <v>43738</v>
      </c>
      <c r="S6" s="9">
        <f t="shared" si="2"/>
        <v>43769</v>
      </c>
      <c r="T6" s="9">
        <f t="shared" si="2"/>
        <v>43799</v>
      </c>
      <c r="U6" s="9">
        <f t="shared" si="2"/>
        <v>43830</v>
      </c>
      <c r="V6" s="9">
        <f t="shared" si="2"/>
        <v>43861</v>
      </c>
      <c r="W6" s="9">
        <f t="shared" si="2"/>
        <v>43890</v>
      </c>
      <c r="X6" s="9">
        <f t="shared" si="2"/>
        <v>43921</v>
      </c>
      <c r="Y6" s="9">
        <f t="shared" si="2"/>
        <v>43951</v>
      </c>
      <c r="Z6" s="9">
        <f t="shared" si="2"/>
        <v>43982</v>
      </c>
      <c r="AA6" s="9">
        <f t="shared" si="2"/>
        <v>44012</v>
      </c>
      <c r="AB6" s="9">
        <f t="shared" si="2"/>
        <v>44043</v>
      </c>
      <c r="AC6" s="9">
        <f t="shared" si="2"/>
        <v>44074</v>
      </c>
      <c r="AD6" s="9">
        <f t="shared" si="2"/>
        <v>44104</v>
      </c>
      <c r="AE6" s="9">
        <f t="shared" si="2"/>
        <v>44135</v>
      </c>
      <c r="AF6" s="9">
        <f t="shared" si="2"/>
        <v>44165</v>
      </c>
      <c r="AG6" s="9">
        <f t="shared" si="2"/>
        <v>44196</v>
      </c>
      <c r="AH6" s="9">
        <f t="shared" ref="AH6:BD6" si="3">EOMONTH(AI6,-1)</f>
        <v>44227</v>
      </c>
      <c r="AI6" s="9">
        <f t="shared" si="3"/>
        <v>44255</v>
      </c>
      <c r="AJ6" s="9">
        <f t="shared" si="3"/>
        <v>44286</v>
      </c>
      <c r="AK6" s="9">
        <f t="shared" si="3"/>
        <v>44316</v>
      </c>
      <c r="AL6" s="9">
        <f t="shared" si="3"/>
        <v>44347</v>
      </c>
      <c r="AM6" s="9">
        <f t="shared" si="3"/>
        <v>44377</v>
      </c>
      <c r="AN6" s="9">
        <f t="shared" si="3"/>
        <v>44408</v>
      </c>
      <c r="AO6" s="9">
        <f t="shared" si="3"/>
        <v>44439</v>
      </c>
      <c r="AP6" s="9">
        <f t="shared" si="3"/>
        <v>44469</v>
      </c>
      <c r="AQ6" s="9">
        <f t="shared" si="3"/>
        <v>44500</v>
      </c>
      <c r="AR6" s="9">
        <f t="shared" si="3"/>
        <v>44530</v>
      </c>
      <c r="AS6" s="9">
        <f t="shared" si="3"/>
        <v>44561</v>
      </c>
      <c r="AT6" s="9">
        <f t="shared" si="3"/>
        <v>44592</v>
      </c>
      <c r="AU6" s="9">
        <f t="shared" si="3"/>
        <v>44620</v>
      </c>
      <c r="AV6" s="9">
        <f t="shared" si="3"/>
        <v>44651</v>
      </c>
      <c r="AW6" s="9">
        <f t="shared" si="3"/>
        <v>44681</v>
      </c>
      <c r="AX6" s="9">
        <f t="shared" si="3"/>
        <v>44712</v>
      </c>
      <c r="AY6" s="9">
        <f t="shared" si="3"/>
        <v>44742</v>
      </c>
      <c r="AZ6" s="9">
        <f t="shared" si="3"/>
        <v>44773</v>
      </c>
      <c r="BA6" s="9">
        <f t="shared" si="3"/>
        <v>44804</v>
      </c>
      <c r="BB6" s="9">
        <f t="shared" si="3"/>
        <v>44834</v>
      </c>
      <c r="BC6" s="9">
        <f t="shared" si="3"/>
        <v>44865</v>
      </c>
      <c r="BD6" s="9">
        <f t="shared" si="3"/>
        <v>44895</v>
      </c>
      <c r="BE6" s="9">
        <f>EOMONTH(BF6,-1)</f>
        <v>44926</v>
      </c>
      <c r="BF6" s="9">
        <v>44957</v>
      </c>
      <c r="BG6" s="9">
        <f>EOMONTH(BF6,1)</f>
        <v>44985</v>
      </c>
      <c r="BH6" s="9">
        <f t="shared" ref="BH6:CC6" si="4">EOMONTH(BG6,1)</f>
        <v>45016</v>
      </c>
      <c r="BI6" s="9">
        <f t="shared" si="4"/>
        <v>45046</v>
      </c>
      <c r="BJ6" s="9">
        <f t="shared" si="4"/>
        <v>45077</v>
      </c>
      <c r="BK6" s="9">
        <f t="shared" si="4"/>
        <v>45107</v>
      </c>
      <c r="BL6" s="9">
        <f t="shared" si="4"/>
        <v>45138</v>
      </c>
      <c r="BM6" s="9">
        <f t="shared" si="4"/>
        <v>45169</v>
      </c>
      <c r="BN6" s="9">
        <f t="shared" si="4"/>
        <v>45199</v>
      </c>
      <c r="BO6" s="9">
        <f t="shared" si="4"/>
        <v>45230</v>
      </c>
      <c r="BP6" s="9">
        <f t="shared" si="4"/>
        <v>45260</v>
      </c>
      <c r="BQ6" s="9">
        <f t="shared" si="4"/>
        <v>45291</v>
      </c>
      <c r="BR6" s="9">
        <f t="shared" si="4"/>
        <v>45322</v>
      </c>
      <c r="BS6" s="9">
        <f t="shared" si="4"/>
        <v>45351</v>
      </c>
      <c r="BT6" s="9">
        <f t="shared" si="4"/>
        <v>45382</v>
      </c>
      <c r="BU6" s="9">
        <f t="shared" si="4"/>
        <v>45412</v>
      </c>
      <c r="BV6" s="9">
        <f t="shared" si="4"/>
        <v>45443</v>
      </c>
      <c r="BW6" s="9">
        <f t="shared" si="4"/>
        <v>45473</v>
      </c>
      <c r="BX6" s="9">
        <f t="shared" si="4"/>
        <v>45504</v>
      </c>
      <c r="BY6" s="9">
        <f t="shared" si="4"/>
        <v>45535</v>
      </c>
      <c r="BZ6" s="9">
        <f t="shared" si="4"/>
        <v>45565</v>
      </c>
      <c r="CA6" s="9">
        <f t="shared" si="4"/>
        <v>45596</v>
      </c>
      <c r="CB6" s="9">
        <f t="shared" si="4"/>
        <v>45626</v>
      </c>
      <c r="CC6" s="9">
        <f t="shared" si="4"/>
        <v>45657</v>
      </c>
      <c r="CD6" s="9">
        <f t="shared" ref="CD6" si="5">EOMONTH(CC6,1)</f>
        <v>45688</v>
      </c>
      <c r="CE6" s="9">
        <f t="shared" ref="CE6" si="6">EOMONTH(CD6,1)</f>
        <v>45716</v>
      </c>
      <c r="CF6" s="9">
        <f t="shared" ref="CF6" si="7">EOMONTH(CE6,1)</f>
        <v>45747</v>
      </c>
      <c r="CG6" s="9">
        <f t="shared" ref="CG6" si="8">EOMONTH(CF6,1)</f>
        <v>45777</v>
      </c>
      <c r="CH6" s="9">
        <f t="shared" ref="CH6" si="9">EOMONTH(CG6,1)</f>
        <v>45808</v>
      </c>
      <c r="CI6" s="9">
        <f t="shared" ref="CI6" si="10">EOMONTH(CH6,1)</f>
        <v>45838</v>
      </c>
      <c r="CJ6" s="9">
        <f t="shared" ref="CJ6" si="11">EOMONTH(CI6,1)</f>
        <v>45869</v>
      </c>
      <c r="CK6" s="9">
        <f t="shared" ref="CK6" si="12">EOMONTH(CJ6,1)</f>
        <v>45900</v>
      </c>
      <c r="CL6" s="9">
        <f t="shared" ref="CL6" si="13">EOMONTH(CK6,1)</f>
        <v>45930</v>
      </c>
      <c r="CM6" s="9">
        <f t="shared" ref="CM6" si="14">EOMONTH(CL6,1)</f>
        <v>45961</v>
      </c>
      <c r="CN6" s="9">
        <f t="shared" ref="CN6" si="15">EOMONTH(CM6,1)</f>
        <v>45991</v>
      </c>
      <c r="CO6" s="9">
        <f t="shared" ref="CO6" si="16">EOMONTH(CN6,1)</f>
        <v>46022</v>
      </c>
      <c r="CP6" s="9">
        <f t="shared" ref="CP6" si="17">EOMONTH(CO6,1)</f>
        <v>46053</v>
      </c>
      <c r="CQ6" s="9">
        <f t="shared" ref="CQ6" si="18">EOMONTH(CP6,1)</f>
        <v>46081</v>
      </c>
      <c r="CR6" s="9">
        <f t="shared" ref="CR6" si="19">EOMONTH(CQ6,1)</f>
        <v>46112</v>
      </c>
      <c r="CS6" s="9">
        <f t="shared" ref="CS6" si="20">EOMONTH(CR6,1)</f>
        <v>46142</v>
      </c>
      <c r="CT6" s="9">
        <f t="shared" ref="CT6" si="21">EOMONTH(CS6,1)</f>
        <v>46173</v>
      </c>
      <c r="CU6" s="9">
        <f t="shared" ref="CU6" si="22">EOMONTH(CT6,1)</f>
        <v>46203</v>
      </c>
      <c r="CV6" s="9">
        <f t="shared" ref="CV6" si="23">EOMONTH(CU6,1)</f>
        <v>46234</v>
      </c>
      <c r="CW6" s="9">
        <f t="shared" ref="CW6" si="24">EOMONTH(CV6,1)</f>
        <v>46265</v>
      </c>
      <c r="CX6" s="9">
        <f t="shared" ref="CX6" si="25">EOMONTH(CW6,1)</f>
        <v>46295</v>
      </c>
      <c r="CY6" s="9">
        <f t="shared" ref="CY6" si="26">EOMONTH(CX6,1)</f>
        <v>46326</v>
      </c>
      <c r="CZ6" s="9">
        <f t="shared" ref="CZ6" si="27">EOMONTH(CY6,1)</f>
        <v>46356</v>
      </c>
      <c r="DA6" s="9">
        <f t="shared" ref="DA6" si="28">EOMONTH(CZ6,1)</f>
        <v>46387</v>
      </c>
      <c r="DB6" s="9">
        <f t="shared" ref="DB6" si="29">EOMONTH(DA6,1)</f>
        <v>46418</v>
      </c>
      <c r="DC6" s="9">
        <f t="shared" ref="DC6" si="30">EOMONTH(DB6,1)</f>
        <v>46446</v>
      </c>
      <c r="DD6" s="9">
        <f t="shared" ref="DD6" si="31">EOMONTH(DC6,1)</f>
        <v>46477</v>
      </c>
      <c r="DE6" s="9">
        <f t="shared" ref="DE6" si="32">EOMONTH(DD6,1)</f>
        <v>46507</v>
      </c>
      <c r="DF6" s="9">
        <f t="shared" ref="DF6" si="33">EOMONTH(DE6,1)</f>
        <v>46538</v>
      </c>
      <c r="DG6" s="9">
        <f t="shared" ref="DG6" si="34">EOMONTH(DF6,1)</f>
        <v>46568</v>
      </c>
      <c r="DH6" s="9">
        <f t="shared" ref="DH6" si="35">EOMONTH(DG6,1)</f>
        <v>46599</v>
      </c>
      <c r="DI6" s="9">
        <f t="shared" ref="DI6" si="36">EOMONTH(DH6,1)</f>
        <v>46630</v>
      </c>
      <c r="DJ6" s="9">
        <f t="shared" ref="DJ6" si="37">EOMONTH(DI6,1)</f>
        <v>46660</v>
      </c>
      <c r="DK6" s="9">
        <f t="shared" ref="DK6" si="38">EOMONTH(DJ6,1)</f>
        <v>46691</v>
      </c>
      <c r="DL6" s="9">
        <f t="shared" ref="DL6" si="39">EOMONTH(DK6,1)</f>
        <v>46721</v>
      </c>
      <c r="DM6" s="9">
        <f t="shared" ref="DM6" si="40">EOMONTH(DL6,1)</f>
        <v>46752</v>
      </c>
      <c r="DN6" s="9">
        <f t="shared" ref="DN6" si="41">EOMONTH(DM6,1)</f>
        <v>46783</v>
      </c>
      <c r="DO6" s="9">
        <f t="shared" ref="DO6" si="42">EOMONTH(DN6,1)</f>
        <v>46812</v>
      </c>
      <c r="DP6" s="9">
        <f t="shared" ref="DP6" si="43">EOMONTH(DO6,1)</f>
        <v>46843</v>
      </c>
      <c r="DQ6" s="9">
        <f t="shared" ref="DQ6" si="44">EOMONTH(DP6,1)</f>
        <v>46873</v>
      </c>
      <c r="DR6" s="9">
        <f t="shared" ref="DR6" si="45">EOMONTH(DQ6,1)</f>
        <v>46904</v>
      </c>
      <c r="DS6" s="9">
        <f t="shared" ref="DS6" si="46">EOMONTH(DR6,1)</f>
        <v>46934</v>
      </c>
      <c r="DT6" s="9">
        <f t="shared" ref="DT6" si="47">EOMONTH(DS6,1)</f>
        <v>46965</v>
      </c>
      <c r="DU6" s="9">
        <f t="shared" ref="DU6" si="48">EOMONTH(DT6,1)</f>
        <v>46996</v>
      </c>
      <c r="DV6" s="9">
        <f t="shared" ref="DV6" si="49">EOMONTH(DU6,1)</f>
        <v>47026</v>
      </c>
      <c r="DW6" s="9">
        <f t="shared" ref="DW6" si="50">EOMONTH(DV6,1)</f>
        <v>47057</v>
      </c>
      <c r="DX6" s="9">
        <f t="shared" ref="DX6" si="51">EOMONTH(DW6,1)</f>
        <v>47087</v>
      </c>
      <c r="DY6" s="9">
        <f t="shared" ref="DY6" si="52">EOMONTH(DX6,1)</f>
        <v>47118</v>
      </c>
      <c r="DZ6" s="9">
        <f t="shared" ref="DZ6" si="53">EOMONTH(DY6,1)</f>
        <v>47149</v>
      </c>
      <c r="EA6" s="9">
        <f t="shared" ref="EA6" si="54">EOMONTH(DZ6,1)</f>
        <v>47177</v>
      </c>
      <c r="EB6" s="9">
        <f t="shared" ref="EB6" si="55">EOMONTH(EA6,1)</f>
        <v>47208</v>
      </c>
      <c r="EC6" s="9">
        <f t="shared" ref="EC6" si="56">EOMONTH(EB6,1)</f>
        <v>47238</v>
      </c>
      <c r="ED6" s="9">
        <f t="shared" ref="ED6" si="57">EOMONTH(EC6,1)</f>
        <v>47269</v>
      </c>
      <c r="EE6" s="9">
        <f t="shared" ref="EE6" si="58">EOMONTH(ED6,1)</f>
        <v>47299</v>
      </c>
      <c r="EF6" s="9">
        <f t="shared" ref="EF6" si="59">EOMONTH(EE6,1)</f>
        <v>47330</v>
      </c>
      <c r="EG6" s="9">
        <f t="shared" ref="EG6" si="60">EOMONTH(EF6,1)</f>
        <v>47361</v>
      </c>
      <c r="EH6" s="9">
        <f t="shared" ref="EH6" si="61">EOMONTH(EG6,1)</f>
        <v>47391</v>
      </c>
      <c r="EI6" s="9">
        <f t="shared" ref="EI6" si="62">EOMONTH(EH6,1)</f>
        <v>47422</v>
      </c>
      <c r="EJ6" s="9">
        <f t="shared" ref="EJ6" si="63">EOMONTH(EI6,1)</f>
        <v>47452</v>
      </c>
      <c r="EK6" s="9">
        <f t="shared" ref="EK6" si="64">EOMONTH(EJ6,1)</f>
        <v>47483</v>
      </c>
    </row>
    <row r="7" spans="1:141" x14ac:dyDescent="0.35">
      <c r="B7" s="17" t="s">
        <v>36</v>
      </c>
      <c r="C7" s="18">
        <v>317000</v>
      </c>
      <c r="D7" s="18" t="s">
        <v>54</v>
      </c>
      <c r="E7">
        <v>28</v>
      </c>
      <c r="F7" s="7">
        <v>43488</v>
      </c>
      <c r="G7" s="7">
        <f>EOMONTH(F7,E7-1)</f>
        <v>44316</v>
      </c>
      <c r="H7" s="5">
        <f>C7/E7</f>
        <v>11321.428571428571</v>
      </c>
      <c r="I7" s="7"/>
      <c r="J7" s="5">
        <v>11321.428571428571</v>
      </c>
      <c r="K7" s="5">
        <v>11321.428571428571</v>
      </c>
      <c r="L7" s="5">
        <v>11321.428571428571</v>
      </c>
      <c r="M7" s="5">
        <v>11321.428571428571</v>
      </c>
      <c r="N7" s="5">
        <v>11321.428571428571</v>
      </c>
      <c r="O7" s="5">
        <v>11321.428571428571</v>
      </c>
      <c r="P7" s="5">
        <v>11321.428571428571</v>
      </c>
      <c r="Q7" s="5">
        <v>11321.428571428571</v>
      </c>
      <c r="R7" s="5">
        <v>11321.428571428571</v>
      </c>
      <c r="S7" s="5">
        <v>11321.428571428571</v>
      </c>
      <c r="T7" s="5">
        <v>11321.428571428571</v>
      </c>
      <c r="U7" s="5">
        <v>11321.428571428571</v>
      </c>
      <c r="V7" s="5">
        <v>11321.428571428571</v>
      </c>
      <c r="W7" s="5">
        <v>11321.428571428571</v>
      </c>
      <c r="X7" s="5">
        <v>11321.428571428571</v>
      </c>
      <c r="Y7" s="5">
        <v>11321.428571428571</v>
      </c>
      <c r="Z7" s="5">
        <v>11321.428571428571</v>
      </c>
      <c r="AA7" s="5">
        <v>11321.428571428571</v>
      </c>
      <c r="AB7" s="5">
        <v>11321.428571428571</v>
      </c>
      <c r="AC7" s="5">
        <v>11321.428571428571</v>
      </c>
      <c r="AD7" s="5">
        <v>11321.428571428571</v>
      </c>
      <c r="AE7" s="5">
        <v>11321.428571428571</v>
      </c>
      <c r="AF7" s="5">
        <v>11321.428571428571</v>
      </c>
      <c r="AG7" s="5">
        <v>11321.428571428571</v>
      </c>
      <c r="AH7" s="5">
        <v>11321.428571428571</v>
      </c>
      <c r="AI7" s="5">
        <v>11321.428571428571</v>
      </c>
      <c r="AJ7" s="5">
        <v>11321.428571428571</v>
      </c>
      <c r="AK7" s="5">
        <v>11321.428571428571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f>IF(AND(CD$6&gt;=$F7,CD$6&lt;=$G7),$H7,0)</f>
        <v>0</v>
      </c>
      <c r="CE7" s="5">
        <f t="shared" ref="CE7:EJ11" si="65">IF(AND(CE$6&gt;=$F7,CE$6&lt;=$G7),$H7,0)</f>
        <v>0</v>
      </c>
      <c r="CF7" s="5">
        <f t="shared" si="65"/>
        <v>0</v>
      </c>
      <c r="CG7" s="5">
        <f t="shared" si="65"/>
        <v>0</v>
      </c>
      <c r="CH7" s="5">
        <f t="shared" si="65"/>
        <v>0</v>
      </c>
      <c r="CI7" s="5">
        <f t="shared" si="65"/>
        <v>0</v>
      </c>
      <c r="CJ7" s="5">
        <f t="shared" si="65"/>
        <v>0</v>
      </c>
      <c r="CK7" s="5">
        <f t="shared" si="65"/>
        <v>0</v>
      </c>
      <c r="CL7" s="5">
        <f t="shared" si="65"/>
        <v>0</v>
      </c>
      <c r="CM7" s="5">
        <f t="shared" si="65"/>
        <v>0</v>
      </c>
      <c r="CN7" s="5">
        <f t="shared" si="65"/>
        <v>0</v>
      </c>
      <c r="CO7" s="5">
        <f t="shared" si="65"/>
        <v>0</v>
      </c>
      <c r="CP7" s="5">
        <f t="shared" si="65"/>
        <v>0</v>
      </c>
      <c r="CQ7" s="5">
        <f t="shared" si="65"/>
        <v>0</v>
      </c>
      <c r="CR7" s="5">
        <f t="shared" si="65"/>
        <v>0</v>
      </c>
      <c r="CS7" s="5">
        <f t="shared" si="65"/>
        <v>0</v>
      </c>
      <c r="CT7" s="5">
        <f t="shared" si="65"/>
        <v>0</v>
      </c>
      <c r="CU7" s="5">
        <f t="shared" si="65"/>
        <v>0</v>
      </c>
      <c r="CV7" s="5">
        <f t="shared" si="65"/>
        <v>0</v>
      </c>
      <c r="CW7" s="5">
        <f t="shared" si="65"/>
        <v>0</v>
      </c>
      <c r="CX7" s="5">
        <f t="shared" si="65"/>
        <v>0</v>
      </c>
      <c r="CY7" s="5">
        <f t="shared" si="65"/>
        <v>0</v>
      </c>
      <c r="CZ7" s="5">
        <f t="shared" si="65"/>
        <v>0</v>
      </c>
      <c r="DA7" s="5">
        <f t="shared" si="65"/>
        <v>0</v>
      </c>
      <c r="DB7" s="5">
        <f t="shared" si="65"/>
        <v>0</v>
      </c>
      <c r="DC7" s="5">
        <f t="shared" si="65"/>
        <v>0</v>
      </c>
      <c r="DD7" s="5">
        <f t="shared" si="65"/>
        <v>0</v>
      </c>
      <c r="DE7" s="5">
        <f t="shared" si="65"/>
        <v>0</v>
      </c>
      <c r="DF7" s="5">
        <f t="shared" si="65"/>
        <v>0</v>
      </c>
      <c r="DG7" s="5">
        <f t="shared" si="65"/>
        <v>0</v>
      </c>
      <c r="DH7" s="5">
        <f t="shared" si="65"/>
        <v>0</v>
      </c>
      <c r="DI7" s="5">
        <f t="shared" si="65"/>
        <v>0</v>
      </c>
      <c r="DJ7" s="5">
        <f t="shared" si="65"/>
        <v>0</v>
      </c>
      <c r="DK7" s="5">
        <f t="shared" si="65"/>
        <v>0</v>
      </c>
      <c r="DL7" s="5">
        <f t="shared" si="65"/>
        <v>0</v>
      </c>
      <c r="DM7" s="5">
        <f t="shared" si="65"/>
        <v>0</v>
      </c>
      <c r="DN7" s="5">
        <f t="shared" si="65"/>
        <v>0</v>
      </c>
      <c r="DO7" s="5">
        <f t="shared" si="65"/>
        <v>0</v>
      </c>
      <c r="DP7" s="5">
        <f t="shared" si="65"/>
        <v>0</v>
      </c>
      <c r="DQ7" s="5">
        <f t="shared" si="65"/>
        <v>0</v>
      </c>
      <c r="DR7" s="5">
        <f t="shared" si="65"/>
        <v>0</v>
      </c>
      <c r="DS7" s="5">
        <f t="shared" si="65"/>
        <v>0</v>
      </c>
      <c r="DT7" s="5">
        <f t="shared" si="65"/>
        <v>0</v>
      </c>
      <c r="DU7" s="5">
        <f t="shared" si="65"/>
        <v>0</v>
      </c>
      <c r="DV7" s="5">
        <f t="shared" si="65"/>
        <v>0</v>
      </c>
      <c r="DW7" s="5">
        <f t="shared" si="65"/>
        <v>0</v>
      </c>
      <c r="DX7" s="5">
        <f t="shared" si="65"/>
        <v>0</v>
      </c>
      <c r="DY7" s="5">
        <f t="shared" si="65"/>
        <v>0</v>
      </c>
      <c r="DZ7" s="5">
        <f t="shared" si="65"/>
        <v>0</v>
      </c>
      <c r="EA7" s="5">
        <f t="shared" si="65"/>
        <v>0</v>
      </c>
      <c r="EB7" s="5">
        <f t="shared" si="65"/>
        <v>0</v>
      </c>
      <c r="EC7" s="5">
        <f t="shared" si="65"/>
        <v>0</v>
      </c>
      <c r="ED7" s="5">
        <f t="shared" si="65"/>
        <v>0</v>
      </c>
      <c r="EE7" s="5">
        <f t="shared" si="65"/>
        <v>0</v>
      </c>
      <c r="EF7" s="5">
        <f t="shared" si="65"/>
        <v>0</v>
      </c>
      <c r="EG7" s="5">
        <f t="shared" si="65"/>
        <v>0</v>
      </c>
      <c r="EH7" s="5">
        <f t="shared" si="65"/>
        <v>0</v>
      </c>
      <c r="EI7" s="5">
        <f t="shared" si="65"/>
        <v>0</v>
      </c>
      <c r="EJ7" s="5">
        <f t="shared" si="65"/>
        <v>0</v>
      </c>
      <c r="EK7" s="5">
        <f t="shared" ref="EK7:EK23" si="66">IF(AND(EK$6&gt;=$F7,EK$6&lt;=$G7),$H7,0)</f>
        <v>0</v>
      </c>
    </row>
    <row r="8" spans="1:141" x14ac:dyDescent="0.35">
      <c r="B8" s="17" t="s">
        <v>52</v>
      </c>
      <c r="C8" s="18">
        <v>479000</v>
      </c>
      <c r="D8" s="18" t="s">
        <v>54</v>
      </c>
      <c r="E8">
        <v>34</v>
      </c>
      <c r="F8" s="7">
        <v>43506</v>
      </c>
      <c r="G8" s="7">
        <f t="shared" ref="G8:G26" si="67">EOMONTH(F8,E8-1)</f>
        <v>44530</v>
      </c>
      <c r="H8" s="5">
        <f t="shared" ref="H8:H26" si="68">C8/E8</f>
        <v>14088.235294117647</v>
      </c>
      <c r="I8" s="7"/>
      <c r="J8" s="5">
        <v>0</v>
      </c>
      <c r="K8" s="5">
        <v>14088.235294117647</v>
      </c>
      <c r="L8" s="5">
        <v>14088.235294117647</v>
      </c>
      <c r="M8" s="5">
        <v>14088.235294117647</v>
      </c>
      <c r="N8" s="5">
        <v>14088.235294117647</v>
      </c>
      <c r="O8" s="5">
        <v>14088.235294117647</v>
      </c>
      <c r="P8" s="5">
        <v>14088.235294117647</v>
      </c>
      <c r="Q8" s="5">
        <v>14088.235294117647</v>
      </c>
      <c r="R8" s="5">
        <v>14088.235294117647</v>
      </c>
      <c r="S8" s="5">
        <v>14088.235294117647</v>
      </c>
      <c r="T8" s="5">
        <v>14088.235294117647</v>
      </c>
      <c r="U8" s="5">
        <v>14088.235294117647</v>
      </c>
      <c r="V8" s="5">
        <v>14088.235294117647</v>
      </c>
      <c r="W8" s="5">
        <v>14088.235294117647</v>
      </c>
      <c r="X8" s="5">
        <v>14088.235294117647</v>
      </c>
      <c r="Y8" s="5">
        <v>14088.235294117647</v>
      </c>
      <c r="Z8" s="5">
        <v>14088.235294117647</v>
      </c>
      <c r="AA8" s="5">
        <v>14088.235294117647</v>
      </c>
      <c r="AB8" s="5">
        <v>14088.235294117647</v>
      </c>
      <c r="AC8" s="5">
        <v>14088.235294117647</v>
      </c>
      <c r="AD8" s="5">
        <v>14088.235294117647</v>
      </c>
      <c r="AE8" s="5">
        <v>14088.235294117647</v>
      </c>
      <c r="AF8" s="5">
        <v>14088.235294117647</v>
      </c>
      <c r="AG8" s="5">
        <v>14088.235294117647</v>
      </c>
      <c r="AH8" s="5">
        <v>14088.235294117647</v>
      </c>
      <c r="AI8" s="5">
        <v>14088.235294117647</v>
      </c>
      <c r="AJ8" s="5">
        <v>14088.235294117647</v>
      </c>
      <c r="AK8" s="5">
        <v>14088.235294117647</v>
      </c>
      <c r="AL8" s="5">
        <v>14088.235294117647</v>
      </c>
      <c r="AM8" s="5">
        <v>14088.235294117647</v>
      </c>
      <c r="AN8" s="5">
        <v>14088.235294117647</v>
      </c>
      <c r="AO8" s="5">
        <v>14088.235294117647</v>
      </c>
      <c r="AP8" s="5">
        <v>14088.235294117647</v>
      </c>
      <c r="AQ8" s="5">
        <v>14088.235294117647</v>
      </c>
      <c r="AR8" s="5">
        <v>14088.235294117647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f t="shared" ref="CD8:CS26" si="69">IF(AND(CD$6&gt;=$F8,CD$6&lt;=$G8),$H8,0)</f>
        <v>0</v>
      </c>
      <c r="CE8" s="5">
        <f t="shared" si="69"/>
        <v>0</v>
      </c>
      <c r="CF8" s="5">
        <f t="shared" si="69"/>
        <v>0</v>
      </c>
      <c r="CG8" s="5">
        <f t="shared" si="69"/>
        <v>0</v>
      </c>
      <c r="CH8" s="5">
        <f t="shared" si="69"/>
        <v>0</v>
      </c>
      <c r="CI8" s="5">
        <f t="shared" si="69"/>
        <v>0</v>
      </c>
      <c r="CJ8" s="5">
        <f t="shared" si="69"/>
        <v>0</v>
      </c>
      <c r="CK8" s="5">
        <f t="shared" si="69"/>
        <v>0</v>
      </c>
      <c r="CL8" s="5">
        <f t="shared" si="69"/>
        <v>0</v>
      </c>
      <c r="CM8" s="5">
        <f t="shared" si="69"/>
        <v>0</v>
      </c>
      <c r="CN8" s="5">
        <f t="shared" si="69"/>
        <v>0</v>
      </c>
      <c r="CO8" s="5">
        <f t="shared" si="69"/>
        <v>0</v>
      </c>
      <c r="CP8" s="5">
        <f t="shared" si="69"/>
        <v>0</v>
      </c>
      <c r="CQ8" s="5">
        <f t="shared" si="69"/>
        <v>0</v>
      </c>
      <c r="CR8" s="5">
        <f t="shared" si="69"/>
        <v>0</v>
      </c>
      <c r="CS8" s="5">
        <f t="shared" si="69"/>
        <v>0</v>
      </c>
      <c r="CT8" s="5">
        <f t="shared" si="65"/>
        <v>0</v>
      </c>
      <c r="CU8" s="5">
        <f t="shared" si="65"/>
        <v>0</v>
      </c>
      <c r="CV8" s="5">
        <f t="shared" si="65"/>
        <v>0</v>
      </c>
      <c r="CW8" s="5">
        <f t="shared" si="65"/>
        <v>0</v>
      </c>
      <c r="CX8" s="5">
        <f t="shared" si="65"/>
        <v>0</v>
      </c>
      <c r="CY8" s="5">
        <f t="shared" si="65"/>
        <v>0</v>
      </c>
      <c r="CZ8" s="5">
        <f t="shared" si="65"/>
        <v>0</v>
      </c>
      <c r="DA8" s="5">
        <f t="shared" si="65"/>
        <v>0</v>
      </c>
      <c r="DB8" s="5">
        <f t="shared" si="65"/>
        <v>0</v>
      </c>
      <c r="DC8" s="5">
        <f t="shared" si="65"/>
        <v>0</v>
      </c>
      <c r="DD8" s="5">
        <f t="shared" si="65"/>
        <v>0</v>
      </c>
      <c r="DE8" s="5">
        <f t="shared" si="65"/>
        <v>0</v>
      </c>
      <c r="DF8" s="5">
        <f t="shared" si="65"/>
        <v>0</v>
      </c>
      <c r="DG8" s="5">
        <f t="shared" si="65"/>
        <v>0</v>
      </c>
      <c r="DH8" s="5">
        <f t="shared" si="65"/>
        <v>0</v>
      </c>
      <c r="DI8" s="5">
        <f t="shared" si="65"/>
        <v>0</v>
      </c>
      <c r="DJ8" s="5">
        <f t="shared" si="65"/>
        <v>0</v>
      </c>
      <c r="DK8" s="5">
        <f t="shared" si="65"/>
        <v>0</v>
      </c>
      <c r="DL8" s="5">
        <f t="shared" si="65"/>
        <v>0</v>
      </c>
      <c r="DM8" s="5">
        <f t="shared" si="65"/>
        <v>0</v>
      </c>
      <c r="DN8" s="5">
        <f t="shared" si="65"/>
        <v>0</v>
      </c>
      <c r="DO8" s="5">
        <f t="shared" si="65"/>
        <v>0</v>
      </c>
      <c r="DP8" s="5">
        <f t="shared" si="65"/>
        <v>0</v>
      </c>
      <c r="DQ8" s="5">
        <f t="shared" si="65"/>
        <v>0</v>
      </c>
      <c r="DR8" s="5">
        <f t="shared" si="65"/>
        <v>0</v>
      </c>
      <c r="DS8" s="5">
        <f t="shared" si="65"/>
        <v>0</v>
      </c>
      <c r="DT8" s="5">
        <f t="shared" si="65"/>
        <v>0</v>
      </c>
      <c r="DU8" s="5">
        <f t="shared" si="65"/>
        <v>0</v>
      </c>
      <c r="DV8" s="5">
        <f t="shared" si="65"/>
        <v>0</v>
      </c>
      <c r="DW8" s="5">
        <f t="shared" si="65"/>
        <v>0</v>
      </c>
      <c r="DX8" s="5">
        <f t="shared" si="65"/>
        <v>0</v>
      </c>
      <c r="DY8" s="5">
        <f t="shared" si="65"/>
        <v>0</v>
      </c>
      <c r="DZ8" s="5">
        <f t="shared" si="65"/>
        <v>0</v>
      </c>
      <c r="EA8" s="5">
        <f t="shared" si="65"/>
        <v>0</v>
      </c>
      <c r="EB8" s="5">
        <f t="shared" si="65"/>
        <v>0</v>
      </c>
      <c r="EC8" s="5">
        <f t="shared" si="65"/>
        <v>0</v>
      </c>
      <c r="ED8" s="5">
        <f t="shared" si="65"/>
        <v>0</v>
      </c>
      <c r="EE8" s="5">
        <f t="shared" si="65"/>
        <v>0</v>
      </c>
      <c r="EF8" s="5">
        <f t="shared" si="65"/>
        <v>0</v>
      </c>
      <c r="EG8" s="5">
        <f t="shared" si="65"/>
        <v>0</v>
      </c>
      <c r="EH8" s="5">
        <f t="shared" si="65"/>
        <v>0</v>
      </c>
      <c r="EI8" s="5">
        <f t="shared" si="65"/>
        <v>0</v>
      </c>
      <c r="EJ8" s="5">
        <f t="shared" si="65"/>
        <v>0</v>
      </c>
      <c r="EK8" s="5">
        <f t="shared" si="66"/>
        <v>0</v>
      </c>
    </row>
    <row r="9" spans="1:141" x14ac:dyDescent="0.35">
      <c r="B9" s="17" t="s">
        <v>35</v>
      </c>
      <c r="C9" s="18">
        <v>249000</v>
      </c>
      <c r="D9" s="18" t="s">
        <v>54</v>
      </c>
      <c r="E9">
        <v>22</v>
      </c>
      <c r="F9" s="7">
        <v>43602</v>
      </c>
      <c r="G9" s="7">
        <f t="shared" si="67"/>
        <v>44255</v>
      </c>
      <c r="H9" s="5">
        <f t="shared" si="68"/>
        <v>11318.181818181818</v>
      </c>
      <c r="I9" s="7"/>
      <c r="J9" s="5">
        <v>0</v>
      </c>
      <c r="K9" s="5">
        <v>0</v>
      </c>
      <c r="L9" s="5">
        <v>0</v>
      </c>
      <c r="M9" s="5">
        <v>0</v>
      </c>
      <c r="N9" s="5">
        <v>11318.181818181818</v>
      </c>
      <c r="O9" s="5">
        <v>11318.181818181818</v>
      </c>
      <c r="P9" s="5">
        <v>11318.181818181818</v>
      </c>
      <c r="Q9" s="5">
        <v>11318.181818181818</v>
      </c>
      <c r="R9" s="5">
        <v>11318.181818181818</v>
      </c>
      <c r="S9" s="5">
        <v>11318.181818181818</v>
      </c>
      <c r="T9" s="5">
        <v>11318.181818181818</v>
      </c>
      <c r="U9" s="5">
        <v>11318.181818181818</v>
      </c>
      <c r="V9" s="5">
        <v>11318.181818181818</v>
      </c>
      <c r="W9" s="5">
        <v>11318.181818181818</v>
      </c>
      <c r="X9" s="5">
        <v>11318.181818181818</v>
      </c>
      <c r="Y9" s="5">
        <v>11318.181818181818</v>
      </c>
      <c r="Z9" s="5">
        <v>11318.181818181818</v>
      </c>
      <c r="AA9" s="5">
        <v>11318.181818181818</v>
      </c>
      <c r="AB9" s="5">
        <v>11318.181818181818</v>
      </c>
      <c r="AC9" s="5">
        <v>11318.181818181818</v>
      </c>
      <c r="AD9" s="5">
        <v>11318.181818181818</v>
      </c>
      <c r="AE9" s="5">
        <v>11318.181818181818</v>
      </c>
      <c r="AF9" s="5">
        <v>11318.181818181818</v>
      </c>
      <c r="AG9" s="5">
        <v>11318.181818181818</v>
      </c>
      <c r="AH9" s="5">
        <v>11318.181818181818</v>
      </c>
      <c r="AI9" s="5">
        <v>11318.181818181818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f t="shared" si="69"/>
        <v>0</v>
      </c>
      <c r="CE9" s="5">
        <f t="shared" si="65"/>
        <v>0</v>
      </c>
      <c r="CF9" s="5">
        <f t="shared" si="65"/>
        <v>0</v>
      </c>
      <c r="CG9" s="5">
        <f t="shared" si="65"/>
        <v>0</v>
      </c>
      <c r="CH9" s="5">
        <f t="shared" si="65"/>
        <v>0</v>
      </c>
      <c r="CI9" s="5">
        <f t="shared" si="65"/>
        <v>0</v>
      </c>
      <c r="CJ9" s="5">
        <f t="shared" si="65"/>
        <v>0</v>
      </c>
      <c r="CK9" s="5">
        <f t="shared" si="65"/>
        <v>0</v>
      </c>
      <c r="CL9" s="5">
        <f t="shared" si="65"/>
        <v>0</v>
      </c>
      <c r="CM9" s="5">
        <f t="shared" si="65"/>
        <v>0</v>
      </c>
      <c r="CN9" s="5">
        <f t="shared" si="65"/>
        <v>0</v>
      </c>
      <c r="CO9" s="5">
        <f t="shared" si="65"/>
        <v>0</v>
      </c>
      <c r="CP9" s="5">
        <f t="shared" si="65"/>
        <v>0</v>
      </c>
      <c r="CQ9" s="5">
        <f t="shared" si="65"/>
        <v>0</v>
      </c>
      <c r="CR9" s="5">
        <f t="shared" si="65"/>
        <v>0</v>
      </c>
      <c r="CS9" s="5">
        <f t="shared" si="65"/>
        <v>0</v>
      </c>
      <c r="CT9" s="5">
        <f t="shared" si="65"/>
        <v>0</v>
      </c>
      <c r="CU9" s="5">
        <f t="shared" si="65"/>
        <v>0</v>
      </c>
      <c r="CV9" s="5">
        <f t="shared" si="65"/>
        <v>0</v>
      </c>
      <c r="CW9" s="5">
        <f t="shared" si="65"/>
        <v>0</v>
      </c>
      <c r="CX9" s="5">
        <f t="shared" si="65"/>
        <v>0</v>
      </c>
      <c r="CY9" s="5">
        <f t="shared" si="65"/>
        <v>0</v>
      </c>
      <c r="CZ9" s="5">
        <f t="shared" si="65"/>
        <v>0</v>
      </c>
      <c r="DA9" s="5">
        <f t="shared" si="65"/>
        <v>0</v>
      </c>
      <c r="DB9" s="5">
        <f t="shared" si="65"/>
        <v>0</v>
      </c>
      <c r="DC9" s="5">
        <f t="shared" si="65"/>
        <v>0</v>
      </c>
      <c r="DD9" s="5">
        <f t="shared" si="65"/>
        <v>0</v>
      </c>
      <c r="DE9" s="5">
        <f t="shared" si="65"/>
        <v>0</v>
      </c>
      <c r="DF9" s="5">
        <f t="shared" si="65"/>
        <v>0</v>
      </c>
      <c r="DG9" s="5">
        <f t="shared" si="65"/>
        <v>0</v>
      </c>
      <c r="DH9" s="5">
        <f t="shared" si="65"/>
        <v>0</v>
      </c>
      <c r="DI9" s="5">
        <f t="shared" si="65"/>
        <v>0</v>
      </c>
      <c r="DJ9" s="5">
        <f t="shared" si="65"/>
        <v>0</v>
      </c>
      <c r="DK9" s="5">
        <f t="shared" si="65"/>
        <v>0</v>
      </c>
      <c r="DL9" s="5">
        <f t="shared" si="65"/>
        <v>0</v>
      </c>
      <c r="DM9" s="5">
        <f t="shared" si="65"/>
        <v>0</v>
      </c>
      <c r="DN9" s="5">
        <f t="shared" si="65"/>
        <v>0</v>
      </c>
      <c r="DO9" s="5">
        <f t="shared" si="65"/>
        <v>0</v>
      </c>
      <c r="DP9" s="5">
        <f t="shared" si="65"/>
        <v>0</v>
      </c>
      <c r="DQ9" s="5">
        <f t="shared" si="65"/>
        <v>0</v>
      </c>
      <c r="DR9" s="5">
        <f t="shared" si="65"/>
        <v>0</v>
      </c>
      <c r="DS9" s="5">
        <f t="shared" si="65"/>
        <v>0</v>
      </c>
      <c r="DT9" s="5">
        <f t="shared" si="65"/>
        <v>0</v>
      </c>
      <c r="DU9" s="5">
        <f t="shared" si="65"/>
        <v>0</v>
      </c>
      <c r="DV9" s="5">
        <f t="shared" si="65"/>
        <v>0</v>
      </c>
      <c r="DW9" s="5">
        <f t="shared" si="65"/>
        <v>0</v>
      </c>
      <c r="DX9" s="5">
        <f t="shared" si="65"/>
        <v>0</v>
      </c>
      <c r="DY9" s="5">
        <f t="shared" si="65"/>
        <v>0</v>
      </c>
      <c r="DZ9" s="5">
        <f t="shared" si="65"/>
        <v>0</v>
      </c>
      <c r="EA9" s="5">
        <f t="shared" si="65"/>
        <v>0</v>
      </c>
      <c r="EB9" s="5">
        <f t="shared" si="65"/>
        <v>0</v>
      </c>
      <c r="EC9" s="5">
        <f t="shared" si="65"/>
        <v>0</v>
      </c>
      <c r="ED9" s="5">
        <f t="shared" si="65"/>
        <v>0</v>
      </c>
      <c r="EE9" s="5">
        <f t="shared" si="65"/>
        <v>0</v>
      </c>
      <c r="EF9" s="5">
        <f t="shared" si="65"/>
        <v>0</v>
      </c>
      <c r="EG9" s="5">
        <f t="shared" si="65"/>
        <v>0</v>
      </c>
      <c r="EH9" s="5">
        <f t="shared" si="65"/>
        <v>0</v>
      </c>
      <c r="EI9" s="5">
        <f t="shared" si="65"/>
        <v>0</v>
      </c>
      <c r="EJ9" s="5">
        <f t="shared" si="65"/>
        <v>0</v>
      </c>
      <c r="EK9" s="5">
        <f t="shared" si="66"/>
        <v>0</v>
      </c>
    </row>
    <row r="10" spans="1:141" x14ac:dyDescent="0.35">
      <c r="B10" s="17" t="s">
        <v>45</v>
      </c>
      <c r="C10" s="18">
        <v>93000</v>
      </c>
      <c r="D10" s="18" t="s">
        <v>54</v>
      </c>
      <c r="E10">
        <v>20</v>
      </c>
      <c r="F10" s="7">
        <v>43614</v>
      </c>
      <c r="G10" s="7">
        <f t="shared" si="67"/>
        <v>44196</v>
      </c>
      <c r="H10" s="5">
        <f t="shared" si="68"/>
        <v>4650</v>
      </c>
      <c r="I10" s="7"/>
      <c r="J10" s="5">
        <v>0</v>
      </c>
      <c r="K10" s="5">
        <v>0</v>
      </c>
      <c r="L10" s="5">
        <v>0</v>
      </c>
      <c r="M10" s="5">
        <v>0</v>
      </c>
      <c r="N10" s="5">
        <v>4650</v>
      </c>
      <c r="O10" s="5">
        <v>4650</v>
      </c>
      <c r="P10" s="5">
        <v>4650</v>
      </c>
      <c r="Q10" s="5">
        <v>4650</v>
      </c>
      <c r="R10" s="5">
        <v>4650</v>
      </c>
      <c r="S10" s="5">
        <v>4650</v>
      </c>
      <c r="T10" s="5">
        <v>4650</v>
      </c>
      <c r="U10" s="5">
        <v>4650</v>
      </c>
      <c r="V10" s="5">
        <v>4650</v>
      </c>
      <c r="W10" s="5">
        <v>4650</v>
      </c>
      <c r="X10" s="5">
        <v>4650</v>
      </c>
      <c r="Y10" s="5">
        <v>4650</v>
      </c>
      <c r="Z10" s="5">
        <v>4650</v>
      </c>
      <c r="AA10" s="5">
        <v>4650</v>
      </c>
      <c r="AB10" s="5">
        <v>4650</v>
      </c>
      <c r="AC10" s="5">
        <v>4650</v>
      </c>
      <c r="AD10" s="5">
        <v>4650</v>
      </c>
      <c r="AE10" s="5">
        <v>4650</v>
      </c>
      <c r="AF10" s="5">
        <v>4650</v>
      </c>
      <c r="AG10" s="5">
        <v>4650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f t="shared" si="69"/>
        <v>0</v>
      </c>
      <c r="CE10" s="5">
        <f t="shared" si="65"/>
        <v>0</v>
      </c>
      <c r="CF10" s="5">
        <f t="shared" si="65"/>
        <v>0</v>
      </c>
      <c r="CG10" s="5">
        <f t="shared" si="65"/>
        <v>0</v>
      </c>
      <c r="CH10" s="5">
        <f t="shared" si="65"/>
        <v>0</v>
      </c>
      <c r="CI10" s="5">
        <f t="shared" si="65"/>
        <v>0</v>
      </c>
      <c r="CJ10" s="5">
        <f t="shared" si="65"/>
        <v>0</v>
      </c>
      <c r="CK10" s="5">
        <f t="shared" si="65"/>
        <v>0</v>
      </c>
      <c r="CL10" s="5">
        <f t="shared" si="65"/>
        <v>0</v>
      </c>
      <c r="CM10" s="5">
        <f t="shared" si="65"/>
        <v>0</v>
      </c>
      <c r="CN10" s="5">
        <f t="shared" si="65"/>
        <v>0</v>
      </c>
      <c r="CO10" s="5">
        <f t="shared" si="65"/>
        <v>0</v>
      </c>
      <c r="CP10" s="5">
        <f t="shared" si="65"/>
        <v>0</v>
      </c>
      <c r="CQ10" s="5">
        <f t="shared" si="65"/>
        <v>0</v>
      </c>
      <c r="CR10" s="5">
        <f t="shared" si="65"/>
        <v>0</v>
      </c>
      <c r="CS10" s="5">
        <f t="shared" si="65"/>
        <v>0</v>
      </c>
      <c r="CT10" s="5">
        <f t="shared" si="65"/>
        <v>0</v>
      </c>
      <c r="CU10" s="5">
        <f t="shared" si="65"/>
        <v>0</v>
      </c>
      <c r="CV10" s="5">
        <f t="shared" si="65"/>
        <v>0</v>
      </c>
      <c r="CW10" s="5">
        <f t="shared" si="65"/>
        <v>0</v>
      </c>
      <c r="CX10" s="5">
        <f t="shared" si="65"/>
        <v>0</v>
      </c>
      <c r="CY10" s="5">
        <f t="shared" si="65"/>
        <v>0</v>
      </c>
      <c r="CZ10" s="5">
        <f t="shared" si="65"/>
        <v>0</v>
      </c>
      <c r="DA10" s="5">
        <f t="shared" si="65"/>
        <v>0</v>
      </c>
      <c r="DB10" s="5">
        <f t="shared" si="65"/>
        <v>0</v>
      </c>
      <c r="DC10" s="5">
        <f t="shared" si="65"/>
        <v>0</v>
      </c>
      <c r="DD10" s="5">
        <f t="shared" si="65"/>
        <v>0</v>
      </c>
      <c r="DE10" s="5">
        <f t="shared" si="65"/>
        <v>0</v>
      </c>
      <c r="DF10" s="5">
        <f t="shared" si="65"/>
        <v>0</v>
      </c>
      <c r="DG10" s="5">
        <f t="shared" si="65"/>
        <v>0</v>
      </c>
      <c r="DH10" s="5">
        <f t="shared" si="65"/>
        <v>0</v>
      </c>
      <c r="DI10" s="5">
        <f t="shared" si="65"/>
        <v>0</v>
      </c>
      <c r="DJ10" s="5">
        <f t="shared" si="65"/>
        <v>0</v>
      </c>
      <c r="DK10" s="5">
        <f t="shared" si="65"/>
        <v>0</v>
      </c>
      <c r="DL10" s="5">
        <f t="shared" si="65"/>
        <v>0</v>
      </c>
      <c r="DM10" s="5">
        <f t="shared" si="65"/>
        <v>0</v>
      </c>
      <c r="DN10" s="5">
        <f t="shared" si="65"/>
        <v>0</v>
      </c>
      <c r="DO10" s="5">
        <f t="shared" si="65"/>
        <v>0</v>
      </c>
      <c r="DP10" s="5">
        <f t="shared" si="65"/>
        <v>0</v>
      </c>
      <c r="DQ10" s="5">
        <f t="shared" si="65"/>
        <v>0</v>
      </c>
      <c r="DR10" s="5">
        <f t="shared" si="65"/>
        <v>0</v>
      </c>
      <c r="DS10" s="5">
        <f t="shared" si="65"/>
        <v>0</v>
      </c>
      <c r="DT10" s="5">
        <f t="shared" si="65"/>
        <v>0</v>
      </c>
      <c r="DU10" s="5">
        <f t="shared" si="65"/>
        <v>0</v>
      </c>
      <c r="DV10" s="5">
        <f t="shared" si="65"/>
        <v>0</v>
      </c>
      <c r="DW10" s="5">
        <f t="shared" si="65"/>
        <v>0</v>
      </c>
      <c r="DX10" s="5">
        <f t="shared" si="65"/>
        <v>0</v>
      </c>
      <c r="DY10" s="5">
        <f t="shared" si="65"/>
        <v>0</v>
      </c>
      <c r="DZ10" s="5">
        <f t="shared" si="65"/>
        <v>0</v>
      </c>
      <c r="EA10" s="5">
        <f t="shared" si="65"/>
        <v>0</v>
      </c>
      <c r="EB10" s="5">
        <f t="shared" si="65"/>
        <v>0</v>
      </c>
      <c r="EC10" s="5">
        <f t="shared" si="65"/>
        <v>0</v>
      </c>
      <c r="ED10" s="5">
        <f t="shared" si="65"/>
        <v>0</v>
      </c>
      <c r="EE10" s="5">
        <f t="shared" si="65"/>
        <v>0</v>
      </c>
      <c r="EF10" s="5">
        <f t="shared" si="65"/>
        <v>0</v>
      </c>
      <c r="EG10" s="5">
        <f t="shared" si="65"/>
        <v>0</v>
      </c>
      <c r="EH10" s="5">
        <f t="shared" si="65"/>
        <v>0</v>
      </c>
      <c r="EI10" s="5">
        <f t="shared" si="65"/>
        <v>0</v>
      </c>
      <c r="EJ10" s="5">
        <f t="shared" si="65"/>
        <v>0</v>
      </c>
      <c r="EK10" s="5">
        <f t="shared" si="66"/>
        <v>0</v>
      </c>
    </row>
    <row r="11" spans="1:141" x14ac:dyDescent="0.35">
      <c r="B11" s="17" t="s">
        <v>44</v>
      </c>
      <c r="C11" s="18">
        <v>268000</v>
      </c>
      <c r="D11" s="18" t="s">
        <v>54</v>
      </c>
      <c r="E11">
        <v>20</v>
      </c>
      <c r="F11" s="7">
        <v>43645</v>
      </c>
      <c r="G11" s="7">
        <f t="shared" si="67"/>
        <v>44227</v>
      </c>
      <c r="H11" s="5">
        <f t="shared" si="68"/>
        <v>13400</v>
      </c>
      <c r="I11" s="7"/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13400</v>
      </c>
      <c r="P11" s="5">
        <v>13400</v>
      </c>
      <c r="Q11" s="5">
        <v>13400</v>
      </c>
      <c r="R11" s="5">
        <v>13400</v>
      </c>
      <c r="S11" s="5">
        <v>13400</v>
      </c>
      <c r="T11" s="5">
        <v>13400</v>
      </c>
      <c r="U11" s="5">
        <v>13400</v>
      </c>
      <c r="V11" s="5">
        <v>13400</v>
      </c>
      <c r="W11" s="5">
        <v>13400</v>
      </c>
      <c r="X11" s="5">
        <v>13400</v>
      </c>
      <c r="Y11" s="5">
        <v>13400</v>
      </c>
      <c r="Z11" s="5">
        <v>13400</v>
      </c>
      <c r="AA11" s="5">
        <v>13400</v>
      </c>
      <c r="AB11" s="5">
        <v>13400</v>
      </c>
      <c r="AC11" s="5">
        <v>13400</v>
      </c>
      <c r="AD11" s="5">
        <v>13400</v>
      </c>
      <c r="AE11" s="5">
        <v>13400</v>
      </c>
      <c r="AF11" s="5">
        <v>13400</v>
      </c>
      <c r="AG11" s="5">
        <v>13400</v>
      </c>
      <c r="AH11" s="5">
        <v>13400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f t="shared" si="69"/>
        <v>0</v>
      </c>
      <c r="CE11" s="5">
        <f t="shared" si="65"/>
        <v>0</v>
      </c>
      <c r="CF11" s="5">
        <f t="shared" si="65"/>
        <v>0</v>
      </c>
      <c r="CG11" s="5">
        <f t="shared" si="65"/>
        <v>0</v>
      </c>
      <c r="CH11" s="5">
        <f t="shared" si="65"/>
        <v>0</v>
      </c>
      <c r="CI11" s="5">
        <f t="shared" si="65"/>
        <v>0</v>
      </c>
      <c r="CJ11" s="5">
        <f t="shared" si="65"/>
        <v>0</v>
      </c>
      <c r="CK11" s="5">
        <f t="shared" si="65"/>
        <v>0</v>
      </c>
      <c r="CL11" s="5">
        <f t="shared" si="65"/>
        <v>0</v>
      </c>
      <c r="CM11" s="5">
        <f t="shared" si="65"/>
        <v>0</v>
      </c>
      <c r="CN11" s="5">
        <f t="shared" si="65"/>
        <v>0</v>
      </c>
      <c r="CO11" s="5">
        <f t="shared" si="65"/>
        <v>0</v>
      </c>
      <c r="CP11" s="5">
        <f t="shared" si="65"/>
        <v>0</v>
      </c>
      <c r="CQ11" s="5">
        <f t="shared" si="65"/>
        <v>0</v>
      </c>
      <c r="CR11" s="5">
        <f t="shared" si="65"/>
        <v>0</v>
      </c>
      <c r="CS11" s="5">
        <f t="shared" si="65"/>
        <v>0</v>
      </c>
      <c r="CT11" s="5">
        <f t="shared" si="65"/>
        <v>0</v>
      </c>
      <c r="CU11" s="5">
        <f t="shared" si="65"/>
        <v>0</v>
      </c>
      <c r="CV11" s="5">
        <f t="shared" si="65"/>
        <v>0</v>
      </c>
      <c r="CW11" s="5">
        <f t="shared" si="65"/>
        <v>0</v>
      </c>
      <c r="CX11" s="5">
        <f t="shared" si="65"/>
        <v>0</v>
      </c>
      <c r="CY11" s="5">
        <f t="shared" si="65"/>
        <v>0</v>
      </c>
      <c r="CZ11" s="5">
        <f t="shared" si="65"/>
        <v>0</v>
      </c>
      <c r="DA11" s="5">
        <f t="shared" si="65"/>
        <v>0</v>
      </c>
      <c r="DB11" s="5">
        <f t="shared" si="65"/>
        <v>0</v>
      </c>
      <c r="DC11" s="5">
        <f t="shared" si="65"/>
        <v>0</v>
      </c>
      <c r="DD11" s="5">
        <f t="shared" si="65"/>
        <v>0</v>
      </c>
      <c r="DE11" s="5">
        <f t="shared" si="65"/>
        <v>0</v>
      </c>
      <c r="DF11" s="5">
        <f t="shared" si="65"/>
        <v>0</v>
      </c>
      <c r="DG11" s="5">
        <f t="shared" si="65"/>
        <v>0</v>
      </c>
      <c r="DH11" s="5">
        <f t="shared" si="65"/>
        <v>0</v>
      </c>
      <c r="DI11" s="5">
        <f t="shared" si="65"/>
        <v>0</v>
      </c>
      <c r="DJ11" s="5">
        <f t="shared" si="65"/>
        <v>0</v>
      </c>
      <c r="DK11" s="5">
        <f t="shared" si="65"/>
        <v>0</v>
      </c>
      <c r="DL11" s="5">
        <f t="shared" si="65"/>
        <v>0</v>
      </c>
      <c r="DM11" s="5">
        <f t="shared" si="65"/>
        <v>0</v>
      </c>
      <c r="DN11" s="5">
        <f t="shared" si="65"/>
        <v>0</v>
      </c>
      <c r="DO11" s="5">
        <f t="shared" si="65"/>
        <v>0</v>
      </c>
      <c r="DP11" s="5">
        <f t="shared" si="65"/>
        <v>0</v>
      </c>
      <c r="DQ11" s="5">
        <f t="shared" ref="CE11:EJ16" si="70">IF(AND(DQ$6&gt;=$F11,DQ$6&lt;=$G11),$H11,0)</f>
        <v>0</v>
      </c>
      <c r="DR11" s="5">
        <f t="shared" si="70"/>
        <v>0</v>
      </c>
      <c r="DS11" s="5">
        <f t="shared" si="70"/>
        <v>0</v>
      </c>
      <c r="DT11" s="5">
        <f t="shared" si="70"/>
        <v>0</v>
      </c>
      <c r="DU11" s="5">
        <f t="shared" si="70"/>
        <v>0</v>
      </c>
      <c r="DV11" s="5">
        <f t="shared" si="70"/>
        <v>0</v>
      </c>
      <c r="DW11" s="5">
        <f t="shared" si="70"/>
        <v>0</v>
      </c>
      <c r="DX11" s="5">
        <f t="shared" si="70"/>
        <v>0</v>
      </c>
      <c r="DY11" s="5">
        <f t="shared" si="70"/>
        <v>0</v>
      </c>
      <c r="DZ11" s="5">
        <f t="shared" si="70"/>
        <v>0</v>
      </c>
      <c r="EA11" s="5">
        <f t="shared" si="70"/>
        <v>0</v>
      </c>
      <c r="EB11" s="5">
        <f t="shared" si="70"/>
        <v>0</v>
      </c>
      <c r="EC11" s="5">
        <f t="shared" si="70"/>
        <v>0</v>
      </c>
      <c r="ED11" s="5">
        <f t="shared" si="70"/>
        <v>0</v>
      </c>
      <c r="EE11" s="5">
        <f t="shared" si="70"/>
        <v>0</v>
      </c>
      <c r="EF11" s="5">
        <f t="shared" si="70"/>
        <v>0</v>
      </c>
      <c r="EG11" s="5">
        <f t="shared" si="70"/>
        <v>0</v>
      </c>
      <c r="EH11" s="5">
        <f t="shared" si="70"/>
        <v>0</v>
      </c>
      <c r="EI11" s="5">
        <f t="shared" si="70"/>
        <v>0</v>
      </c>
      <c r="EJ11" s="5">
        <f t="shared" si="70"/>
        <v>0</v>
      </c>
      <c r="EK11" s="5">
        <f t="shared" si="66"/>
        <v>0</v>
      </c>
    </row>
    <row r="12" spans="1:141" x14ac:dyDescent="0.35">
      <c r="B12" s="17" t="s">
        <v>39</v>
      </c>
      <c r="C12" s="18">
        <v>150000</v>
      </c>
      <c r="D12" s="18" t="s">
        <v>54</v>
      </c>
      <c r="E12">
        <v>30</v>
      </c>
      <c r="F12" s="7">
        <v>43659</v>
      </c>
      <c r="G12" s="7">
        <f t="shared" si="67"/>
        <v>44561</v>
      </c>
      <c r="H12" s="5">
        <f t="shared" si="68"/>
        <v>5000</v>
      </c>
      <c r="I12" s="7"/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5000</v>
      </c>
      <c r="Q12" s="5">
        <v>5000</v>
      </c>
      <c r="R12" s="5">
        <v>5000</v>
      </c>
      <c r="S12" s="5">
        <v>5000</v>
      </c>
      <c r="T12" s="5">
        <v>5000</v>
      </c>
      <c r="U12" s="5">
        <v>5000</v>
      </c>
      <c r="V12" s="5">
        <v>5000</v>
      </c>
      <c r="W12" s="5">
        <v>5000</v>
      </c>
      <c r="X12" s="5">
        <v>5000</v>
      </c>
      <c r="Y12" s="5">
        <v>5000</v>
      </c>
      <c r="Z12" s="5">
        <v>5000</v>
      </c>
      <c r="AA12" s="5">
        <v>5000</v>
      </c>
      <c r="AB12" s="5">
        <v>5000</v>
      </c>
      <c r="AC12" s="5">
        <v>5000</v>
      </c>
      <c r="AD12" s="5">
        <v>5000</v>
      </c>
      <c r="AE12" s="5">
        <v>5000</v>
      </c>
      <c r="AF12" s="5">
        <v>5000</v>
      </c>
      <c r="AG12" s="5">
        <v>5000</v>
      </c>
      <c r="AH12" s="5">
        <v>5000</v>
      </c>
      <c r="AI12" s="5">
        <v>5000</v>
      </c>
      <c r="AJ12" s="5">
        <v>5000</v>
      </c>
      <c r="AK12" s="5">
        <v>5000</v>
      </c>
      <c r="AL12" s="5">
        <v>5000</v>
      </c>
      <c r="AM12" s="5">
        <v>5000</v>
      </c>
      <c r="AN12" s="5">
        <v>5000</v>
      </c>
      <c r="AO12" s="5">
        <v>5000</v>
      </c>
      <c r="AP12" s="5">
        <v>5000</v>
      </c>
      <c r="AQ12" s="5">
        <v>5000</v>
      </c>
      <c r="AR12" s="5">
        <v>5000</v>
      </c>
      <c r="AS12" s="5">
        <v>5000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f t="shared" si="69"/>
        <v>0</v>
      </c>
      <c r="CE12" s="5">
        <f t="shared" si="70"/>
        <v>0</v>
      </c>
      <c r="CF12" s="5">
        <f t="shared" si="70"/>
        <v>0</v>
      </c>
      <c r="CG12" s="5">
        <f t="shared" si="70"/>
        <v>0</v>
      </c>
      <c r="CH12" s="5">
        <f t="shared" si="70"/>
        <v>0</v>
      </c>
      <c r="CI12" s="5">
        <f t="shared" si="70"/>
        <v>0</v>
      </c>
      <c r="CJ12" s="5">
        <f t="shared" si="70"/>
        <v>0</v>
      </c>
      <c r="CK12" s="5">
        <f t="shared" si="70"/>
        <v>0</v>
      </c>
      <c r="CL12" s="5">
        <f t="shared" si="70"/>
        <v>0</v>
      </c>
      <c r="CM12" s="5">
        <f t="shared" si="70"/>
        <v>0</v>
      </c>
      <c r="CN12" s="5">
        <f t="shared" si="70"/>
        <v>0</v>
      </c>
      <c r="CO12" s="5">
        <f t="shared" si="70"/>
        <v>0</v>
      </c>
      <c r="CP12" s="5">
        <f t="shared" si="70"/>
        <v>0</v>
      </c>
      <c r="CQ12" s="5">
        <f t="shared" si="70"/>
        <v>0</v>
      </c>
      <c r="CR12" s="5">
        <f t="shared" si="70"/>
        <v>0</v>
      </c>
      <c r="CS12" s="5">
        <f t="shared" si="70"/>
        <v>0</v>
      </c>
      <c r="CT12" s="5">
        <f t="shared" si="70"/>
        <v>0</v>
      </c>
      <c r="CU12" s="5">
        <f t="shared" si="70"/>
        <v>0</v>
      </c>
      <c r="CV12" s="5">
        <f t="shared" si="70"/>
        <v>0</v>
      </c>
      <c r="CW12" s="5">
        <f t="shared" si="70"/>
        <v>0</v>
      </c>
      <c r="CX12" s="5">
        <f t="shared" si="70"/>
        <v>0</v>
      </c>
      <c r="CY12" s="5">
        <f t="shared" si="70"/>
        <v>0</v>
      </c>
      <c r="CZ12" s="5">
        <f t="shared" si="70"/>
        <v>0</v>
      </c>
      <c r="DA12" s="5">
        <f t="shared" si="70"/>
        <v>0</v>
      </c>
      <c r="DB12" s="5">
        <f t="shared" si="70"/>
        <v>0</v>
      </c>
      <c r="DC12" s="5">
        <f t="shared" si="70"/>
        <v>0</v>
      </c>
      <c r="DD12" s="5">
        <f t="shared" si="70"/>
        <v>0</v>
      </c>
      <c r="DE12" s="5">
        <f t="shared" si="70"/>
        <v>0</v>
      </c>
      <c r="DF12" s="5">
        <f t="shared" si="70"/>
        <v>0</v>
      </c>
      <c r="DG12" s="5">
        <f t="shared" si="70"/>
        <v>0</v>
      </c>
      <c r="DH12" s="5">
        <f t="shared" si="70"/>
        <v>0</v>
      </c>
      <c r="DI12" s="5">
        <f t="shared" si="70"/>
        <v>0</v>
      </c>
      <c r="DJ12" s="5">
        <f t="shared" si="70"/>
        <v>0</v>
      </c>
      <c r="DK12" s="5">
        <f t="shared" si="70"/>
        <v>0</v>
      </c>
      <c r="DL12" s="5">
        <f t="shared" si="70"/>
        <v>0</v>
      </c>
      <c r="DM12" s="5">
        <f t="shared" si="70"/>
        <v>0</v>
      </c>
      <c r="DN12" s="5">
        <f t="shared" si="70"/>
        <v>0</v>
      </c>
      <c r="DO12" s="5">
        <f t="shared" si="70"/>
        <v>0</v>
      </c>
      <c r="DP12" s="5">
        <f t="shared" si="70"/>
        <v>0</v>
      </c>
      <c r="DQ12" s="5">
        <f t="shared" si="70"/>
        <v>0</v>
      </c>
      <c r="DR12" s="5">
        <f t="shared" si="70"/>
        <v>0</v>
      </c>
      <c r="DS12" s="5">
        <f t="shared" si="70"/>
        <v>0</v>
      </c>
      <c r="DT12" s="5">
        <f t="shared" si="70"/>
        <v>0</v>
      </c>
      <c r="DU12" s="5">
        <f t="shared" si="70"/>
        <v>0</v>
      </c>
      <c r="DV12" s="5">
        <f t="shared" si="70"/>
        <v>0</v>
      </c>
      <c r="DW12" s="5">
        <f t="shared" si="70"/>
        <v>0</v>
      </c>
      <c r="DX12" s="5">
        <f t="shared" si="70"/>
        <v>0</v>
      </c>
      <c r="DY12" s="5">
        <f t="shared" si="70"/>
        <v>0</v>
      </c>
      <c r="DZ12" s="5">
        <f t="shared" si="70"/>
        <v>0</v>
      </c>
      <c r="EA12" s="5">
        <f t="shared" si="70"/>
        <v>0</v>
      </c>
      <c r="EB12" s="5">
        <f t="shared" si="70"/>
        <v>0</v>
      </c>
      <c r="EC12" s="5">
        <f t="shared" si="70"/>
        <v>0</v>
      </c>
      <c r="ED12" s="5">
        <f t="shared" si="70"/>
        <v>0</v>
      </c>
      <c r="EE12" s="5">
        <f t="shared" si="70"/>
        <v>0</v>
      </c>
      <c r="EF12" s="5">
        <f t="shared" si="70"/>
        <v>0</v>
      </c>
      <c r="EG12" s="5">
        <f t="shared" si="70"/>
        <v>0</v>
      </c>
      <c r="EH12" s="5">
        <f t="shared" si="70"/>
        <v>0</v>
      </c>
      <c r="EI12" s="5">
        <f t="shared" si="70"/>
        <v>0</v>
      </c>
      <c r="EJ12" s="5">
        <f t="shared" si="70"/>
        <v>0</v>
      </c>
      <c r="EK12" s="5">
        <f t="shared" si="66"/>
        <v>0</v>
      </c>
    </row>
    <row r="13" spans="1:141" x14ac:dyDescent="0.35">
      <c r="B13" s="17" t="s">
        <v>38</v>
      </c>
      <c r="C13" s="18">
        <v>273000</v>
      </c>
      <c r="D13" s="18" t="s">
        <v>54</v>
      </c>
      <c r="E13">
        <v>22</v>
      </c>
      <c r="F13" s="7">
        <v>43721</v>
      </c>
      <c r="G13" s="7">
        <f t="shared" si="67"/>
        <v>44377</v>
      </c>
      <c r="H13" s="5">
        <f t="shared" si="68"/>
        <v>12409.09090909091</v>
      </c>
      <c r="I13" s="7"/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12409.09090909091</v>
      </c>
      <c r="S13" s="5">
        <v>12409.09090909091</v>
      </c>
      <c r="T13" s="5">
        <v>12409.09090909091</v>
      </c>
      <c r="U13" s="5">
        <v>12409.09090909091</v>
      </c>
      <c r="V13" s="5">
        <v>12409.09090909091</v>
      </c>
      <c r="W13" s="5">
        <v>12409.09090909091</v>
      </c>
      <c r="X13" s="5">
        <v>12409.09090909091</v>
      </c>
      <c r="Y13" s="5">
        <v>12409.09090909091</v>
      </c>
      <c r="Z13" s="5">
        <v>12409.09090909091</v>
      </c>
      <c r="AA13" s="5">
        <v>12409.09090909091</v>
      </c>
      <c r="AB13" s="5">
        <v>12409.09090909091</v>
      </c>
      <c r="AC13" s="5">
        <v>12409.09090909091</v>
      </c>
      <c r="AD13" s="5">
        <v>12409.09090909091</v>
      </c>
      <c r="AE13" s="5">
        <v>12409.09090909091</v>
      </c>
      <c r="AF13" s="5">
        <v>12409.09090909091</v>
      </c>
      <c r="AG13" s="5">
        <v>12409.09090909091</v>
      </c>
      <c r="AH13" s="5">
        <v>12409.09090909091</v>
      </c>
      <c r="AI13" s="5">
        <v>12409.09090909091</v>
      </c>
      <c r="AJ13" s="5">
        <v>12409.09090909091</v>
      </c>
      <c r="AK13" s="5">
        <v>12409.09090909091</v>
      </c>
      <c r="AL13" s="5">
        <v>12409.09090909091</v>
      </c>
      <c r="AM13" s="5">
        <v>12409.09090909091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f t="shared" si="69"/>
        <v>0</v>
      </c>
      <c r="CE13" s="5">
        <f t="shared" si="70"/>
        <v>0</v>
      </c>
      <c r="CF13" s="5">
        <f t="shared" si="70"/>
        <v>0</v>
      </c>
      <c r="CG13" s="5">
        <f t="shared" si="70"/>
        <v>0</v>
      </c>
      <c r="CH13" s="5">
        <f t="shared" si="70"/>
        <v>0</v>
      </c>
      <c r="CI13" s="5">
        <f t="shared" si="70"/>
        <v>0</v>
      </c>
      <c r="CJ13" s="5">
        <f t="shared" si="70"/>
        <v>0</v>
      </c>
      <c r="CK13" s="5">
        <f t="shared" si="70"/>
        <v>0</v>
      </c>
      <c r="CL13" s="5">
        <f t="shared" si="70"/>
        <v>0</v>
      </c>
      <c r="CM13" s="5">
        <f t="shared" si="70"/>
        <v>0</v>
      </c>
      <c r="CN13" s="5">
        <f t="shared" si="70"/>
        <v>0</v>
      </c>
      <c r="CO13" s="5">
        <f t="shared" si="70"/>
        <v>0</v>
      </c>
      <c r="CP13" s="5">
        <f t="shared" si="70"/>
        <v>0</v>
      </c>
      <c r="CQ13" s="5">
        <f t="shared" si="70"/>
        <v>0</v>
      </c>
      <c r="CR13" s="5">
        <f t="shared" si="70"/>
        <v>0</v>
      </c>
      <c r="CS13" s="5">
        <f t="shared" si="70"/>
        <v>0</v>
      </c>
      <c r="CT13" s="5">
        <f t="shared" si="70"/>
        <v>0</v>
      </c>
      <c r="CU13" s="5">
        <f t="shared" si="70"/>
        <v>0</v>
      </c>
      <c r="CV13" s="5">
        <f t="shared" si="70"/>
        <v>0</v>
      </c>
      <c r="CW13" s="5">
        <f t="shared" si="70"/>
        <v>0</v>
      </c>
      <c r="CX13" s="5">
        <f t="shared" si="70"/>
        <v>0</v>
      </c>
      <c r="CY13" s="5">
        <f t="shared" si="70"/>
        <v>0</v>
      </c>
      <c r="CZ13" s="5">
        <f t="shared" si="70"/>
        <v>0</v>
      </c>
      <c r="DA13" s="5">
        <f t="shared" si="70"/>
        <v>0</v>
      </c>
      <c r="DB13" s="5">
        <f t="shared" si="70"/>
        <v>0</v>
      </c>
      <c r="DC13" s="5">
        <f t="shared" si="70"/>
        <v>0</v>
      </c>
      <c r="DD13" s="5">
        <f t="shared" si="70"/>
        <v>0</v>
      </c>
      <c r="DE13" s="5">
        <f t="shared" si="70"/>
        <v>0</v>
      </c>
      <c r="DF13" s="5">
        <f t="shared" si="70"/>
        <v>0</v>
      </c>
      <c r="DG13" s="5">
        <f t="shared" si="70"/>
        <v>0</v>
      </c>
      <c r="DH13" s="5">
        <f t="shared" si="70"/>
        <v>0</v>
      </c>
      <c r="DI13" s="5">
        <f t="shared" si="70"/>
        <v>0</v>
      </c>
      <c r="DJ13" s="5">
        <f t="shared" si="70"/>
        <v>0</v>
      </c>
      <c r="DK13" s="5">
        <f t="shared" si="70"/>
        <v>0</v>
      </c>
      <c r="DL13" s="5">
        <f t="shared" si="70"/>
        <v>0</v>
      </c>
      <c r="DM13" s="5">
        <f t="shared" si="70"/>
        <v>0</v>
      </c>
      <c r="DN13" s="5">
        <f t="shared" si="70"/>
        <v>0</v>
      </c>
      <c r="DO13" s="5">
        <f t="shared" si="70"/>
        <v>0</v>
      </c>
      <c r="DP13" s="5">
        <f t="shared" si="70"/>
        <v>0</v>
      </c>
      <c r="DQ13" s="5">
        <f t="shared" si="70"/>
        <v>0</v>
      </c>
      <c r="DR13" s="5">
        <f t="shared" si="70"/>
        <v>0</v>
      </c>
      <c r="DS13" s="5">
        <f t="shared" si="70"/>
        <v>0</v>
      </c>
      <c r="DT13" s="5">
        <f t="shared" si="70"/>
        <v>0</v>
      </c>
      <c r="DU13" s="5">
        <f t="shared" si="70"/>
        <v>0</v>
      </c>
      <c r="DV13" s="5">
        <f t="shared" si="70"/>
        <v>0</v>
      </c>
      <c r="DW13" s="5">
        <f t="shared" si="70"/>
        <v>0</v>
      </c>
      <c r="DX13" s="5">
        <f t="shared" si="70"/>
        <v>0</v>
      </c>
      <c r="DY13" s="5">
        <f t="shared" si="70"/>
        <v>0</v>
      </c>
      <c r="DZ13" s="5">
        <f t="shared" si="70"/>
        <v>0</v>
      </c>
      <c r="EA13" s="5">
        <f t="shared" si="70"/>
        <v>0</v>
      </c>
      <c r="EB13" s="5">
        <f t="shared" si="70"/>
        <v>0</v>
      </c>
      <c r="EC13" s="5">
        <f t="shared" si="70"/>
        <v>0</v>
      </c>
      <c r="ED13" s="5">
        <f t="shared" si="70"/>
        <v>0</v>
      </c>
      <c r="EE13" s="5">
        <f t="shared" si="70"/>
        <v>0</v>
      </c>
      <c r="EF13" s="5">
        <f t="shared" si="70"/>
        <v>0</v>
      </c>
      <c r="EG13" s="5">
        <f t="shared" si="70"/>
        <v>0</v>
      </c>
      <c r="EH13" s="5">
        <f t="shared" si="70"/>
        <v>0</v>
      </c>
      <c r="EI13" s="5">
        <f t="shared" si="70"/>
        <v>0</v>
      </c>
      <c r="EJ13" s="5">
        <f t="shared" si="70"/>
        <v>0</v>
      </c>
      <c r="EK13" s="5">
        <f t="shared" si="66"/>
        <v>0</v>
      </c>
    </row>
    <row r="14" spans="1:141" x14ac:dyDescent="0.35">
      <c r="B14" s="17" t="s">
        <v>34</v>
      </c>
      <c r="C14" s="18">
        <v>69000</v>
      </c>
      <c r="D14" s="18" t="s">
        <v>54</v>
      </c>
      <c r="E14">
        <v>32</v>
      </c>
      <c r="F14" s="7">
        <v>43865</v>
      </c>
      <c r="G14" s="7">
        <f t="shared" si="67"/>
        <v>44834</v>
      </c>
      <c r="H14" s="5">
        <f t="shared" si="68"/>
        <v>2156.25</v>
      </c>
      <c r="I14" s="7"/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2156.25</v>
      </c>
      <c r="X14" s="5">
        <v>2156.25</v>
      </c>
      <c r="Y14" s="5">
        <v>2156.25</v>
      </c>
      <c r="Z14" s="5">
        <v>2156.25</v>
      </c>
      <c r="AA14" s="5">
        <v>2156.25</v>
      </c>
      <c r="AB14" s="5">
        <v>2156.25</v>
      </c>
      <c r="AC14" s="5">
        <v>2156.25</v>
      </c>
      <c r="AD14" s="5">
        <v>2156.25</v>
      </c>
      <c r="AE14" s="5">
        <v>2156.25</v>
      </c>
      <c r="AF14" s="5">
        <v>2156.25</v>
      </c>
      <c r="AG14" s="5">
        <v>2156.25</v>
      </c>
      <c r="AH14" s="5">
        <v>2156.25</v>
      </c>
      <c r="AI14" s="5">
        <v>2156.25</v>
      </c>
      <c r="AJ14" s="5">
        <v>2156.25</v>
      </c>
      <c r="AK14" s="5">
        <v>2156.25</v>
      </c>
      <c r="AL14" s="5">
        <v>2156.25</v>
      </c>
      <c r="AM14" s="5">
        <v>2156.25</v>
      </c>
      <c r="AN14" s="5">
        <v>2156.25</v>
      </c>
      <c r="AO14" s="5">
        <v>2156.25</v>
      </c>
      <c r="AP14" s="5">
        <v>2156.25</v>
      </c>
      <c r="AQ14" s="5">
        <v>2156.25</v>
      </c>
      <c r="AR14" s="5">
        <v>2156.25</v>
      </c>
      <c r="AS14" s="5">
        <v>2156.25</v>
      </c>
      <c r="AT14" s="5">
        <v>2156.25</v>
      </c>
      <c r="AU14" s="5">
        <v>2156.25</v>
      </c>
      <c r="AV14" s="5">
        <v>2156.25</v>
      </c>
      <c r="AW14" s="5">
        <v>2156.25</v>
      </c>
      <c r="AX14" s="5">
        <v>2156.25</v>
      </c>
      <c r="AY14" s="5">
        <v>2156.25</v>
      </c>
      <c r="AZ14" s="5">
        <v>2156.25</v>
      </c>
      <c r="BA14" s="5">
        <v>2156.25</v>
      </c>
      <c r="BB14" s="5">
        <v>2156.25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f t="shared" si="69"/>
        <v>0</v>
      </c>
      <c r="CE14" s="5">
        <f t="shared" si="70"/>
        <v>0</v>
      </c>
      <c r="CF14" s="5">
        <f t="shared" si="70"/>
        <v>0</v>
      </c>
      <c r="CG14" s="5">
        <f t="shared" si="70"/>
        <v>0</v>
      </c>
      <c r="CH14" s="5">
        <f t="shared" si="70"/>
        <v>0</v>
      </c>
      <c r="CI14" s="5">
        <f t="shared" si="70"/>
        <v>0</v>
      </c>
      <c r="CJ14" s="5">
        <f t="shared" si="70"/>
        <v>0</v>
      </c>
      <c r="CK14" s="5">
        <f t="shared" si="70"/>
        <v>0</v>
      </c>
      <c r="CL14" s="5">
        <f t="shared" si="70"/>
        <v>0</v>
      </c>
      <c r="CM14" s="5">
        <f t="shared" si="70"/>
        <v>0</v>
      </c>
      <c r="CN14" s="5">
        <f t="shared" si="70"/>
        <v>0</v>
      </c>
      <c r="CO14" s="5">
        <f t="shared" si="70"/>
        <v>0</v>
      </c>
      <c r="CP14" s="5">
        <f t="shared" si="70"/>
        <v>0</v>
      </c>
      <c r="CQ14" s="5">
        <f t="shared" si="70"/>
        <v>0</v>
      </c>
      <c r="CR14" s="5">
        <f t="shared" si="70"/>
        <v>0</v>
      </c>
      <c r="CS14" s="5">
        <f t="shared" si="70"/>
        <v>0</v>
      </c>
      <c r="CT14" s="5">
        <f t="shared" si="70"/>
        <v>0</v>
      </c>
      <c r="CU14" s="5">
        <f t="shared" si="70"/>
        <v>0</v>
      </c>
      <c r="CV14" s="5">
        <f t="shared" si="70"/>
        <v>0</v>
      </c>
      <c r="CW14" s="5">
        <f t="shared" si="70"/>
        <v>0</v>
      </c>
      <c r="CX14" s="5">
        <f t="shared" si="70"/>
        <v>0</v>
      </c>
      <c r="CY14" s="5">
        <f t="shared" si="70"/>
        <v>0</v>
      </c>
      <c r="CZ14" s="5">
        <f t="shared" si="70"/>
        <v>0</v>
      </c>
      <c r="DA14" s="5">
        <f t="shared" si="70"/>
        <v>0</v>
      </c>
      <c r="DB14" s="5">
        <f t="shared" si="70"/>
        <v>0</v>
      </c>
      <c r="DC14" s="5">
        <f t="shared" si="70"/>
        <v>0</v>
      </c>
      <c r="DD14" s="5">
        <f t="shared" si="70"/>
        <v>0</v>
      </c>
      <c r="DE14" s="5">
        <f t="shared" si="70"/>
        <v>0</v>
      </c>
      <c r="DF14" s="5">
        <f t="shared" si="70"/>
        <v>0</v>
      </c>
      <c r="DG14" s="5">
        <f t="shared" si="70"/>
        <v>0</v>
      </c>
      <c r="DH14" s="5">
        <f t="shared" si="70"/>
        <v>0</v>
      </c>
      <c r="DI14" s="5">
        <f t="shared" si="70"/>
        <v>0</v>
      </c>
      <c r="DJ14" s="5">
        <f t="shared" si="70"/>
        <v>0</v>
      </c>
      <c r="DK14" s="5">
        <f t="shared" si="70"/>
        <v>0</v>
      </c>
      <c r="DL14" s="5">
        <f t="shared" si="70"/>
        <v>0</v>
      </c>
      <c r="DM14" s="5">
        <f t="shared" si="70"/>
        <v>0</v>
      </c>
      <c r="DN14" s="5">
        <f t="shared" si="70"/>
        <v>0</v>
      </c>
      <c r="DO14" s="5">
        <f t="shared" si="70"/>
        <v>0</v>
      </c>
      <c r="DP14" s="5">
        <f t="shared" si="70"/>
        <v>0</v>
      </c>
      <c r="DQ14" s="5">
        <f t="shared" si="70"/>
        <v>0</v>
      </c>
      <c r="DR14" s="5">
        <f t="shared" si="70"/>
        <v>0</v>
      </c>
      <c r="DS14" s="5">
        <f t="shared" si="70"/>
        <v>0</v>
      </c>
      <c r="DT14" s="5">
        <f t="shared" si="70"/>
        <v>0</v>
      </c>
      <c r="DU14" s="5">
        <f t="shared" si="70"/>
        <v>0</v>
      </c>
      <c r="DV14" s="5">
        <f t="shared" si="70"/>
        <v>0</v>
      </c>
      <c r="DW14" s="5">
        <f t="shared" si="70"/>
        <v>0</v>
      </c>
      <c r="DX14" s="5">
        <f t="shared" si="70"/>
        <v>0</v>
      </c>
      <c r="DY14" s="5">
        <f t="shared" si="70"/>
        <v>0</v>
      </c>
      <c r="DZ14" s="5">
        <f t="shared" si="70"/>
        <v>0</v>
      </c>
      <c r="EA14" s="5">
        <f t="shared" si="70"/>
        <v>0</v>
      </c>
      <c r="EB14" s="5">
        <f t="shared" si="70"/>
        <v>0</v>
      </c>
      <c r="EC14" s="5">
        <f t="shared" si="70"/>
        <v>0</v>
      </c>
      <c r="ED14" s="5">
        <f t="shared" si="70"/>
        <v>0</v>
      </c>
      <c r="EE14" s="5">
        <f t="shared" si="70"/>
        <v>0</v>
      </c>
      <c r="EF14" s="5">
        <f t="shared" si="70"/>
        <v>0</v>
      </c>
      <c r="EG14" s="5">
        <f t="shared" si="70"/>
        <v>0</v>
      </c>
      <c r="EH14" s="5">
        <f t="shared" si="70"/>
        <v>0</v>
      </c>
      <c r="EI14" s="5">
        <f t="shared" si="70"/>
        <v>0</v>
      </c>
      <c r="EJ14" s="5">
        <f t="shared" si="70"/>
        <v>0</v>
      </c>
      <c r="EK14" s="5">
        <f t="shared" si="66"/>
        <v>0</v>
      </c>
    </row>
    <row r="15" spans="1:141" x14ac:dyDescent="0.35">
      <c r="B15" s="17" t="s">
        <v>42</v>
      </c>
      <c r="C15" s="18">
        <v>454000</v>
      </c>
      <c r="D15" s="18" t="s">
        <v>54</v>
      </c>
      <c r="E15">
        <v>18</v>
      </c>
      <c r="F15" s="7">
        <v>43897</v>
      </c>
      <c r="G15" s="7">
        <f t="shared" si="67"/>
        <v>44439</v>
      </c>
      <c r="H15" s="5">
        <f t="shared" si="68"/>
        <v>25222.222222222223</v>
      </c>
      <c r="I15" s="7"/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25222.222222222223</v>
      </c>
      <c r="Y15" s="5">
        <v>25222.222222222223</v>
      </c>
      <c r="Z15" s="5">
        <v>25222.222222222223</v>
      </c>
      <c r="AA15" s="5">
        <v>25222.222222222223</v>
      </c>
      <c r="AB15" s="5">
        <v>25222.222222222223</v>
      </c>
      <c r="AC15" s="5">
        <v>25222.222222222223</v>
      </c>
      <c r="AD15" s="5">
        <v>25222.222222222223</v>
      </c>
      <c r="AE15" s="5">
        <v>25222.222222222223</v>
      </c>
      <c r="AF15" s="5">
        <v>25222.222222222223</v>
      </c>
      <c r="AG15" s="5">
        <v>25222.222222222223</v>
      </c>
      <c r="AH15" s="5">
        <v>25222.222222222223</v>
      </c>
      <c r="AI15" s="5">
        <v>25222.222222222223</v>
      </c>
      <c r="AJ15" s="5">
        <v>25222.222222222223</v>
      </c>
      <c r="AK15" s="5">
        <v>25222.222222222223</v>
      </c>
      <c r="AL15" s="5">
        <v>25222.222222222223</v>
      </c>
      <c r="AM15" s="5">
        <v>25222.222222222223</v>
      </c>
      <c r="AN15" s="5">
        <v>25222.222222222223</v>
      </c>
      <c r="AO15" s="5">
        <v>25222.222222222223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f t="shared" si="69"/>
        <v>0</v>
      </c>
      <c r="CE15" s="5">
        <f t="shared" si="70"/>
        <v>0</v>
      </c>
      <c r="CF15" s="5">
        <f t="shared" si="70"/>
        <v>0</v>
      </c>
      <c r="CG15" s="5">
        <f t="shared" si="70"/>
        <v>0</v>
      </c>
      <c r="CH15" s="5">
        <f t="shared" si="70"/>
        <v>0</v>
      </c>
      <c r="CI15" s="5">
        <f t="shared" si="70"/>
        <v>0</v>
      </c>
      <c r="CJ15" s="5">
        <f t="shared" si="70"/>
        <v>0</v>
      </c>
      <c r="CK15" s="5">
        <f t="shared" si="70"/>
        <v>0</v>
      </c>
      <c r="CL15" s="5">
        <f t="shared" si="70"/>
        <v>0</v>
      </c>
      <c r="CM15" s="5">
        <f t="shared" si="70"/>
        <v>0</v>
      </c>
      <c r="CN15" s="5">
        <f t="shared" si="70"/>
        <v>0</v>
      </c>
      <c r="CO15" s="5">
        <f t="shared" si="70"/>
        <v>0</v>
      </c>
      <c r="CP15" s="5">
        <f t="shared" si="70"/>
        <v>0</v>
      </c>
      <c r="CQ15" s="5">
        <f t="shared" si="70"/>
        <v>0</v>
      </c>
      <c r="CR15" s="5">
        <f t="shared" si="70"/>
        <v>0</v>
      </c>
      <c r="CS15" s="5">
        <f t="shared" si="70"/>
        <v>0</v>
      </c>
      <c r="CT15" s="5">
        <f t="shared" si="70"/>
        <v>0</v>
      </c>
      <c r="CU15" s="5">
        <f t="shared" si="70"/>
        <v>0</v>
      </c>
      <c r="CV15" s="5">
        <f t="shared" si="70"/>
        <v>0</v>
      </c>
      <c r="CW15" s="5">
        <f t="shared" si="70"/>
        <v>0</v>
      </c>
      <c r="CX15" s="5">
        <f t="shared" si="70"/>
        <v>0</v>
      </c>
      <c r="CY15" s="5">
        <f t="shared" si="70"/>
        <v>0</v>
      </c>
      <c r="CZ15" s="5">
        <f t="shared" si="70"/>
        <v>0</v>
      </c>
      <c r="DA15" s="5">
        <f t="shared" si="70"/>
        <v>0</v>
      </c>
      <c r="DB15" s="5">
        <f t="shared" si="70"/>
        <v>0</v>
      </c>
      <c r="DC15" s="5">
        <f t="shared" si="70"/>
        <v>0</v>
      </c>
      <c r="DD15" s="5">
        <f t="shared" si="70"/>
        <v>0</v>
      </c>
      <c r="DE15" s="5">
        <f t="shared" si="70"/>
        <v>0</v>
      </c>
      <c r="DF15" s="5">
        <f t="shared" si="70"/>
        <v>0</v>
      </c>
      <c r="DG15" s="5">
        <f t="shared" si="70"/>
        <v>0</v>
      </c>
      <c r="DH15" s="5">
        <f t="shared" si="70"/>
        <v>0</v>
      </c>
      <c r="DI15" s="5">
        <f t="shared" si="70"/>
        <v>0</v>
      </c>
      <c r="DJ15" s="5">
        <f t="shared" si="70"/>
        <v>0</v>
      </c>
      <c r="DK15" s="5">
        <f t="shared" si="70"/>
        <v>0</v>
      </c>
      <c r="DL15" s="5">
        <f t="shared" si="70"/>
        <v>0</v>
      </c>
      <c r="DM15" s="5">
        <f t="shared" si="70"/>
        <v>0</v>
      </c>
      <c r="DN15" s="5">
        <f t="shared" si="70"/>
        <v>0</v>
      </c>
      <c r="DO15" s="5">
        <f t="shared" si="70"/>
        <v>0</v>
      </c>
      <c r="DP15" s="5">
        <f t="shared" si="70"/>
        <v>0</v>
      </c>
      <c r="DQ15" s="5">
        <f t="shared" si="70"/>
        <v>0</v>
      </c>
      <c r="DR15" s="5">
        <f t="shared" si="70"/>
        <v>0</v>
      </c>
      <c r="DS15" s="5">
        <f t="shared" si="70"/>
        <v>0</v>
      </c>
      <c r="DT15" s="5">
        <f t="shared" si="70"/>
        <v>0</v>
      </c>
      <c r="DU15" s="5">
        <f t="shared" si="70"/>
        <v>0</v>
      </c>
      <c r="DV15" s="5">
        <f t="shared" si="70"/>
        <v>0</v>
      </c>
      <c r="DW15" s="5">
        <f t="shared" si="70"/>
        <v>0</v>
      </c>
      <c r="DX15" s="5">
        <f t="shared" si="70"/>
        <v>0</v>
      </c>
      <c r="DY15" s="5">
        <f t="shared" si="70"/>
        <v>0</v>
      </c>
      <c r="DZ15" s="5">
        <f t="shared" si="70"/>
        <v>0</v>
      </c>
      <c r="EA15" s="5">
        <f t="shared" si="70"/>
        <v>0</v>
      </c>
      <c r="EB15" s="5">
        <f t="shared" si="70"/>
        <v>0</v>
      </c>
      <c r="EC15" s="5">
        <f t="shared" si="70"/>
        <v>0</v>
      </c>
      <c r="ED15" s="5">
        <f t="shared" si="70"/>
        <v>0</v>
      </c>
      <c r="EE15" s="5">
        <f t="shared" si="70"/>
        <v>0</v>
      </c>
      <c r="EF15" s="5">
        <f t="shared" si="70"/>
        <v>0</v>
      </c>
      <c r="EG15" s="5">
        <f t="shared" si="70"/>
        <v>0</v>
      </c>
      <c r="EH15" s="5">
        <f t="shared" si="70"/>
        <v>0</v>
      </c>
      <c r="EI15" s="5">
        <f t="shared" si="70"/>
        <v>0</v>
      </c>
      <c r="EJ15" s="5">
        <f t="shared" si="70"/>
        <v>0</v>
      </c>
      <c r="EK15" s="5">
        <f t="shared" si="66"/>
        <v>0</v>
      </c>
    </row>
    <row r="16" spans="1:141" x14ac:dyDescent="0.35">
      <c r="B16" s="17" t="s">
        <v>50</v>
      </c>
      <c r="C16" s="18">
        <v>257000</v>
      </c>
      <c r="D16" s="18" t="s">
        <v>54</v>
      </c>
      <c r="E16">
        <v>28</v>
      </c>
      <c r="F16" s="7">
        <v>43925</v>
      </c>
      <c r="G16" s="7">
        <f t="shared" si="67"/>
        <v>44773</v>
      </c>
      <c r="H16" s="5">
        <f t="shared" si="68"/>
        <v>9178.5714285714294</v>
      </c>
      <c r="I16" s="7"/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9178.5714285714294</v>
      </c>
      <c r="Z16" s="5">
        <v>9178.5714285714294</v>
      </c>
      <c r="AA16" s="5">
        <v>9178.5714285714294</v>
      </c>
      <c r="AB16" s="5">
        <v>9178.5714285714294</v>
      </c>
      <c r="AC16" s="5">
        <v>9178.5714285714294</v>
      </c>
      <c r="AD16" s="5">
        <v>9178.5714285714294</v>
      </c>
      <c r="AE16" s="5">
        <v>9178.5714285714294</v>
      </c>
      <c r="AF16" s="5">
        <v>9178.5714285714294</v>
      </c>
      <c r="AG16" s="5">
        <v>9178.5714285714294</v>
      </c>
      <c r="AH16" s="5">
        <v>9178.5714285714294</v>
      </c>
      <c r="AI16" s="5">
        <v>9178.5714285714294</v>
      </c>
      <c r="AJ16" s="5">
        <v>9178.5714285714294</v>
      </c>
      <c r="AK16" s="5">
        <v>9178.5714285714294</v>
      </c>
      <c r="AL16" s="5">
        <v>9178.5714285714294</v>
      </c>
      <c r="AM16" s="5">
        <v>9178.5714285714294</v>
      </c>
      <c r="AN16" s="5">
        <v>9178.5714285714294</v>
      </c>
      <c r="AO16" s="5">
        <v>9178.5714285714294</v>
      </c>
      <c r="AP16" s="5">
        <v>9178.5714285714294</v>
      </c>
      <c r="AQ16" s="5">
        <v>9178.5714285714294</v>
      </c>
      <c r="AR16" s="5">
        <v>9178.5714285714294</v>
      </c>
      <c r="AS16" s="5">
        <v>9178.5714285714294</v>
      </c>
      <c r="AT16" s="5">
        <v>9178.5714285714294</v>
      </c>
      <c r="AU16" s="5">
        <v>9178.5714285714294</v>
      </c>
      <c r="AV16" s="5">
        <v>9178.5714285714294</v>
      </c>
      <c r="AW16" s="5">
        <v>9178.5714285714294</v>
      </c>
      <c r="AX16" s="5">
        <v>9178.5714285714294</v>
      </c>
      <c r="AY16" s="5">
        <v>9178.5714285714294</v>
      </c>
      <c r="AZ16" s="5">
        <v>9178.5714285714294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f t="shared" si="69"/>
        <v>0</v>
      </c>
      <c r="CE16" s="5">
        <f t="shared" si="70"/>
        <v>0</v>
      </c>
      <c r="CF16" s="5">
        <f t="shared" si="70"/>
        <v>0</v>
      </c>
      <c r="CG16" s="5">
        <f t="shared" si="70"/>
        <v>0</v>
      </c>
      <c r="CH16" s="5">
        <f t="shared" ref="CE16:EJ20" si="71">IF(AND(CH$6&gt;=$F16,CH$6&lt;=$G16),$H16,0)</f>
        <v>0</v>
      </c>
      <c r="CI16" s="5">
        <f t="shared" si="71"/>
        <v>0</v>
      </c>
      <c r="CJ16" s="5">
        <f t="shared" si="71"/>
        <v>0</v>
      </c>
      <c r="CK16" s="5">
        <f t="shared" si="71"/>
        <v>0</v>
      </c>
      <c r="CL16" s="5">
        <f t="shared" si="71"/>
        <v>0</v>
      </c>
      <c r="CM16" s="5">
        <f t="shared" si="71"/>
        <v>0</v>
      </c>
      <c r="CN16" s="5">
        <f t="shared" si="71"/>
        <v>0</v>
      </c>
      <c r="CO16" s="5">
        <f t="shared" si="71"/>
        <v>0</v>
      </c>
      <c r="CP16" s="5">
        <f t="shared" si="71"/>
        <v>0</v>
      </c>
      <c r="CQ16" s="5">
        <f t="shared" si="71"/>
        <v>0</v>
      </c>
      <c r="CR16" s="5">
        <f t="shared" si="71"/>
        <v>0</v>
      </c>
      <c r="CS16" s="5">
        <f t="shared" si="71"/>
        <v>0</v>
      </c>
      <c r="CT16" s="5">
        <f t="shared" si="71"/>
        <v>0</v>
      </c>
      <c r="CU16" s="5">
        <f t="shared" si="71"/>
        <v>0</v>
      </c>
      <c r="CV16" s="5">
        <f t="shared" si="71"/>
        <v>0</v>
      </c>
      <c r="CW16" s="5">
        <f t="shared" si="71"/>
        <v>0</v>
      </c>
      <c r="CX16" s="5">
        <f t="shared" si="71"/>
        <v>0</v>
      </c>
      <c r="CY16" s="5">
        <f t="shared" si="71"/>
        <v>0</v>
      </c>
      <c r="CZ16" s="5">
        <f t="shared" si="71"/>
        <v>0</v>
      </c>
      <c r="DA16" s="5">
        <f t="shared" si="71"/>
        <v>0</v>
      </c>
      <c r="DB16" s="5">
        <f t="shared" si="71"/>
        <v>0</v>
      </c>
      <c r="DC16" s="5">
        <f t="shared" si="71"/>
        <v>0</v>
      </c>
      <c r="DD16" s="5">
        <f t="shared" si="71"/>
        <v>0</v>
      </c>
      <c r="DE16" s="5">
        <f t="shared" si="71"/>
        <v>0</v>
      </c>
      <c r="DF16" s="5">
        <f t="shared" si="71"/>
        <v>0</v>
      </c>
      <c r="DG16" s="5">
        <f t="shared" si="71"/>
        <v>0</v>
      </c>
      <c r="DH16" s="5">
        <f t="shared" si="71"/>
        <v>0</v>
      </c>
      <c r="DI16" s="5">
        <f t="shared" si="71"/>
        <v>0</v>
      </c>
      <c r="DJ16" s="5">
        <f t="shared" si="71"/>
        <v>0</v>
      </c>
      <c r="DK16" s="5">
        <f t="shared" si="71"/>
        <v>0</v>
      </c>
      <c r="DL16" s="5">
        <f t="shared" si="71"/>
        <v>0</v>
      </c>
      <c r="DM16" s="5">
        <f t="shared" si="71"/>
        <v>0</v>
      </c>
      <c r="DN16" s="5">
        <f t="shared" si="71"/>
        <v>0</v>
      </c>
      <c r="DO16" s="5">
        <f t="shared" si="71"/>
        <v>0</v>
      </c>
      <c r="DP16" s="5">
        <f t="shared" si="71"/>
        <v>0</v>
      </c>
      <c r="DQ16" s="5">
        <f t="shared" si="71"/>
        <v>0</v>
      </c>
      <c r="DR16" s="5">
        <f t="shared" si="71"/>
        <v>0</v>
      </c>
      <c r="DS16" s="5">
        <f t="shared" si="71"/>
        <v>0</v>
      </c>
      <c r="DT16" s="5">
        <f t="shared" si="71"/>
        <v>0</v>
      </c>
      <c r="DU16" s="5">
        <f t="shared" si="71"/>
        <v>0</v>
      </c>
      <c r="DV16" s="5">
        <f t="shared" si="71"/>
        <v>0</v>
      </c>
      <c r="DW16" s="5">
        <f t="shared" si="71"/>
        <v>0</v>
      </c>
      <c r="DX16" s="5">
        <f t="shared" si="71"/>
        <v>0</v>
      </c>
      <c r="DY16" s="5">
        <f t="shared" si="71"/>
        <v>0</v>
      </c>
      <c r="DZ16" s="5">
        <f t="shared" si="71"/>
        <v>0</v>
      </c>
      <c r="EA16" s="5">
        <f t="shared" si="71"/>
        <v>0</v>
      </c>
      <c r="EB16" s="5">
        <f t="shared" si="71"/>
        <v>0</v>
      </c>
      <c r="EC16" s="5">
        <f t="shared" si="71"/>
        <v>0</v>
      </c>
      <c r="ED16" s="5">
        <f t="shared" si="71"/>
        <v>0</v>
      </c>
      <c r="EE16" s="5">
        <f t="shared" si="71"/>
        <v>0</v>
      </c>
      <c r="EF16" s="5">
        <f t="shared" si="71"/>
        <v>0</v>
      </c>
      <c r="EG16" s="5">
        <f t="shared" si="71"/>
        <v>0</v>
      </c>
      <c r="EH16" s="5">
        <f t="shared" si="71"/>
        <v>0</v>
      </c>
      <c r="EI16" s="5">
        <f t="shared" si="71"/>
        <v>0</v>
      </c>
      <c r="EJ16" s="5">
        <f t="shared" si="71"/>
        <v>0</v>
      </c>
      <c r="EK16" s="5">
        <f t="shared" si="66"/>
        <v>0</v>
      </c>
    </row>
    <row r="17" spans="2:141" ht="14" customHeight="1" x14ac:dyDescent="0.35">
      <c r="B17" s="17" t="s">
        <v>33</v>
      </c>
      <c r="C17" s="18">
        <v>447000</v>
      </c>
      <c r="D17" s="18" t="s">
        <v>54</v>
      </c>
      <c r="E17">
        <v>32</v>
      </c>
      <c r="F17" s="7">
        <v>44076</v>
      </c>
      <c r="G17" s="7">
        <f t="shared" si="67"/>
        <v>45046</v>
      </c>
      <c r="H17" s="5">
        <f t="shared" si="68"/>
        <v>13968.75</v>
      </c>
      <c r="I17" s="7"/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13968.75</v>
      </c>
      <c r="AE17" s="5">
        <v>13968.75</v>
      </c>
      <c r="AF17" s="5">
        <v>13968.75</v>
      </c>
      <c r="AG17" s="5">
        <v>13968.75</v>
      </c>
      <c r="AH17" s="5">
        <v>13968.75</v>
      </c>
      <c r="AI17" s="5">
        <v>13968.75</v>
      </c>
      <c r="AJ17" s="5">
        <v>13968.75</v>
      </c>
      <c r="AK17" s="5">
        <v>13968.75</v>
      </c>
      <c r="AL17" s="5">
        <v>13968.75</v>
      </c>
      <c r="AM17" s="5">
        <v>13968.75</v>
      </c>
      <c r="AN17" s="5">
        <v>13968.75</v>
      </c>
      <c r="AO17" s="5">
        <v>13968.75</v>
      </c>
      <c r="AP17" s="5">
        <v>13968.75</v>
      </c>
      <c r="AQ17" s="5">
        <v>13968.75</v>
      </c>
      <c r="AR17" s="5">
        <v>13968.75</v>
      </c>
      <c r="AS17" s="5">
        <v>13968.75</v>
      </c>
      <c r="AT17" s="5">
        <v>13968.75</v>
      </c>
      <c r="AU17" s="5">
        <v>13968.75</v>
      </c>
      <c r="AV17" s="5">
        <v>13968.75</v>
      </c>
      <c r="AW17" s="5">
        <v>13968.75</v>
      </c>
      <c r="AX17" s="5">
        <v>13968.75</v>
      </c>
      <c r="AY17" s="5">
        <v>13968.75</v>
      </c>
      <c r="AZ17" s="5">
        <v>13968.75</v>
      </c>
      <c r="BA17" s="5">
        <v>13968.75</v>
      </c>
      <c r="BB17" s="5">
        <v>13968.75</v>
      </c>
      <c r="BC17" s="5">
        <v>13968.75</v>
      </c>
      <c r="BD17" s="5">
        <v>13968.75</v>
      </c>
      <c r="BE17" s="5">
        <v>13968.75</v>
      </c>
      <c r="BF17" s="5">
        <v>13968.75</v>
      </c>
      <c r="BG17" s="5">
        <v>13968.75</v>
      </c>
      <c r="BH17" s="5">
        <v>13968.75</v>
      </c>
      <c r="BI17" s="5">
        <v>13968.75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f t="shared" si="69"/>
        <v>0</v>
      </c>
      <c r="CE17" s="5">
        <f t="shared" si="71"/>
        <v>0</v>
      </c>
      <c r="CF17" s="5">
        <f t="shared" si="71"/>
        <v>0</v>
      </c>
      <c r="CG17" s="5">
        <f t="shared" si="71"/>
        <v>0</v>
      </c>
      <c r="CH17" s="5">
        <f t="shared" si="71"/>
        <v>0</v>
      </c>
      <c r="CI17" s="5">
        <f t="shared" si="71"/>
        <v>0</v>
      </c>
      <c r="CJ17" s="5">
        <f t="shared" si="71"/>
        <v>0</v>
      </c>
      <c r="CK17" s="5">
        <f t="shared" si="71"/>
        <v>0</v>
      </c>
      <c r="CL17" s="5">
        <f t="shared" si="71"/>
        <v>0</v>
      </c>
      <c r="CM17" s="5">
        <f t="shared" si="71"/>
        <v>0</v>
      </c>
      <c r="CN17" s="5">
        <f t="shared" si="71"/>
        <v>0</v>
      </c>
      <c r="CO17" s="5">
        <f t="shared" si="71"/>
        <v>0</v>
      </c>
      <c r="CP17" s="5">
        <f t="shared" si="71"/>
        <v>0</v>
      </c>
      <c r="CQ17" s="5">
        <f t="shared" si="71"/>
        <v>0</v>
      </c>
      <c r="CR17" s="5">
        <f t="shared" si="71"/>
        <v>0</v>
      </c>
      <c r="CS17" s="5">
        <f t="shared" si="71"/>
        <v>0</v>
      </c>
      <c r="CT17" s="5">
        <f t="shared" si="71"/>
        <v>0</v>
      </c>
      <c r="CU17" s="5">
        <f t="shared" si="71"/>
        <v>0</v>
      </c>
      <c r="CV17" s="5">
        <f t="shared" si="71"/>
        <v>0</v>
      </c>
      <c r="CW17" s="5">
        <f t="shared" si="71"/>
        <v>0</v>
      </c>
      <c r="CX17" s="5">
        <f t="shared" si="71"/>
        <v>0</v>
      </c>
      <c r="CY17" s="5">
        <f t="shared" si="71"/>
        <v>0</v>
      </c>
      <c r="CZ17" s="5">
        <f t="shared" si="71"/>
        <v>0</v>
      </c>
      <c r="DA17" s="5">
        <f t="shared" si="71"/>
        <v>0</v>
      </c>
      <c r="DB17" s="5">
        <f t="shared" si="71"/>
        <v>0</v>
      </c>
      <c r="DC17" s="5">
        <f t="shared" si="71"/>
        <v>0</v>
      </c>
      <c r="DD17" s="5">
        <f t="shared" si="71"/>
        <v>0</v>
      </c>
      <c r="DE17" s="5">
        <f t="shared" si="71"/>
        <v>0</v>
      </c>
      <c r="DF17" s="5">
        <f t="shared" si="71"/>
        <v>0</v>
      </c>
      <c r="DG17" s="5">
        <f t="shared" si="71"/>
        <v>0</v>
      </c>
      <c r="DH17" s="5">
        <f t="shared" si="71"/>
        <v>0</v>
      </c>
      <c r="DI17" s="5">
        <f t="shared" si="71"/>
        <v>0</v>
      </c>
      <c r="DJ17" s="5">
        <f t="shared" si="71"/>
        <v>0</v>
      </c>
      <c r="DK17" s="5">
        <f t="shared" si="71"/>
        <v>0</v>
      </c>
      <c r="DL17" s="5">
        <f t="shared" si="71"/>
        <v>0</v>
      </c>
      <c r="DM17" s="5">
        <f t="shared" si="71"/>
        <v>0</v>
      </c>
      <c r="DN17" s="5">
        <f t="shared" si="71"/>
        <v>0</v>
      </c>
      <c r="DO17" s="5">
        <f t="shared" si="71"/>
        <v>0</v>
      </c>
      <c r="DP17" s="5">
        <f t="shared" si="71"/>
        <v>0</v>
      </c>
      <c r="DQ17" s="5">
        <f t="shared" si="71"/>
        <v>0</v>
      </c>
      <c r="DR17" s="5">
        <f t="shared" si="71"/>
        <v>0</v>
      </c>
      <c r="DS17" s="5">
        <f t="shared" si="71"/>
        <v>0</v>
      </c>
      <c r="DT17" s="5">
        <f t="shared" si="71"/>
        <v>0</v>
      </c>
      <c r="DU17" s="5">
        <f t="shared" si="71"/>
        <v>0</v>
      </c>
      <c r="DV17" s="5">
        <f t="shared" si="71"/>
        <v>0</v>
      </c>
      <c r="DW17" s="5">
        <f t="shared" si="71"/>
        <v>0</v>
      </c>
      <c r="DX17" s="5">
        <f t="shared" si="71"/>
        <v>0</v>
      </c>
      <c r="DY17" s="5">
        <f t="shared" si="71"/>
        <v>0</v>
      </c>
      <c r="DZ17" s="5">
        <f t="shared" si="71"/>
        <v>0</v>
      </c>
      <c r="EA17" s="5">
        <f t="shared" si="71"/>
        <v>0</v>
      </c>
      <c r="EB17" s="5">
        <f t="shared" si="71"/>
        <v>0</v>
      </c>
      <c r="EC17" s="5">
        <f t="shared" si="71"/>
        <v>0</v>
      </c>
      <c r="ED17" s="5">
        <f t="shared" si="71"/>
        <v>0</v>
      </c>
      <c r="EE17" s="5">
        <f t="shared" si="71"/>
        <v>0</v>
      </c>
      <c r="EF17" s="5">
        <f t="shared" si="71"/>
        <v>0</v>
      </c>
      <c r="EG17" s="5">
        <f t="shared" si="71"/>
        <v>0</v>
      </c>
      <c r="EH17" s="5">
        <f t="shared" si="71"/>
        <v>0</v>
      </c>
      <c r="EI17" s="5">
        <f t="shared" si="71"/>
        <v>0</v>
      </c>
      <c r="EJ17" s="5">
        <f t="shared" si="71"/>
        <v>0</v>
      </c>
      <c r="EK17" s="5">
        <f t="shared" si="66"/>
        <v>0</v>
      </c>
    </row>
    <row r="18" spans="2:141" x14ac:dyDescent="0.35">
      <c r="B18" s="17" t="s">
        <v>51</v>
      </c>
      <c r="C18" s="18">
        <v>361000</v>
      </c>
      <c r="D18" s="18" t="s">
        <v>54</v>
      </c>
      <c r="E18">
        <v>34</v>
      </c>
      <c r="F18" s="7">
        <v>44098</v>
      </c>
      <c r="G18" s="7">
        <f t="shared" si="67"/>
        <v>45107</v>
      </c>
      <c r="H18" s="5">
        <f t="shared" si="68"/>
        <v>10617.64705882353</v>
      </c>
      <c r="I18" s="7"/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10617.64705882353</v>
      </c>
      <c r="AE18" s="5">
        <v>10617.64705882353</v>
      </c>
      <c r="AF18" s="5">
        <v>10617.64705882353</v>
      </c>
      <c r="AG18" s="5">
        <v>10617.64705882353</v>
      </c>
      <c r="AH18" s="5">
        <v>10617.64705882353</v>
      </c>
      <c r="AI18" s="5">
        <v>10617.64705882353</v>
      </c>
      <c r="AJ18" s="5">
        <v>10617.64705882353</v>
      </c>
      <c r="AK18" s="5">
        <v>10617.64705882353</v>
      </c>
      <c r="AL18" s="5">
        <v>10617.64705882353</v>
      </c>
      <c r="AM18" s="5">
        <v>10617.64705882353</v>
      </c>
      <c r="AN18" s="5">
        <v>10617.64705882353</v>
      </c>
      <c r="AO18" s="5">
        <v>10617.64705882353</v>
      </c>
      <c r="AP18" s="5">
        <v>10617.64705882353</v>
      </c>
      <c r="AQ18" s="5">
        <v>10617.64705882353</v>
      </c>
      <c r="AR18" s="5">
        <v>10617.64705882353</v>
      </c>
      <c r="AS18" s="5">
        <v>10617.64705882353</v>
      </c>
      <c r="AT18" s="5">
        <v>10617.64705882353</v>
      </c>
      <c r="AU18" s="5">
        <v>10617.64705882353</v>
      </c>
      <c r="AV18" s="5">
        <v>10617.64705882353</v>
      </c>
      <c r="AW18" s="5">
        <v>10617.64705882353</v>
      </c>
      <c r="AX18" s="5">
        <v>10617.64705882353</v>
      </c>
      <c r="AY18" s="5">
        <v>10617.64705882353</v>
      </c>
      <c r="AZ18" s="5">
        <v>10617.64705882353</v>
      </c>
      <c r="BA18" s="5">
        <v>10617.64705882353</v>
      </c>
      <c r="BB18" s="5">
        <v>10617.64705882353</v>
      </c>
      <c r="BC18" s="5">
        <v>10617.64705882353</v>
      </c>
      <c r="BD18" s="5">
        <v>10617.64705882353</v>
      </c>
      <c r="BE18" s="5">
        <v>10617.64705882353</v>
      </c>
      <c r="BF18" s="5">
        <v>10617.64705882353</v>
      </c>
      <c r="BG18" s="5">
        <v>10617.64705882353</v>
      </c>
      <c r="BH18" s="5">
        <v>10617.64705882353</v>
      </c>
      <c r="BI18" s="5">
        <v>10617.64705882353</v>
      </c>
      <c r="BJ18" s="5">
        <v>10617.64705882353</v>
      </c>
      <c r="BK18" s="5">
        <v>10617.64705882353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f t="shared" si="69"/>
        <v>0</v>
      </c>
      <c r="CE18" s="5">
        <f t="shared" si="71"/>
        <v>0</v>
      </c>
      <c r="CF18" s="5">
        <f t="shared" si="71"/>
        <v>0</v>
      </c>
      <c r="CG18" s="5">
        <f t="shared" si="71"/>
        <v>0</v>
      </c>
      <c r="CH18" s="5">
        <f t="shared" si="71"/>
        <v>0</v>
      </c>
      <c r="CI18" s="5">
        <f t="shared" si="71"/>
        <v>0</v>
      </c>
      <c r="CJ18" s="5">
        <f t="shared" si="71"/>
        <v>0</v>
      </c>
      <c r="CK18" s="5">
        <f t="shared" si="71"/>
        <v>0</v>
      </c>
      <c r="CL18" s="5">
        <f t="shared" si="71"/>
        <v>0</v>
      </c>
      <c r="CM18" s="5">
        <f t="shared" si="71"/>
        <v>0</v>
      </c>
      <c r="CN18" s="5">
        <f t="shared" si="71"/>
        <v>0</v>
      </c>
      <c r="CO18" s="5">
        <f t="shared" si="71"/>
        <v>0</v>
      </c>
      <c r="CP18" s="5">
        <f t="shared" si="71"/>
        <v>0</v>
      </c>
      <c r="CQ18" s="5">
        <f t="shared" si="71"/>
        <v>0</v>
      </c>
      <c r="CR18" s="5">
        <f t="shared" si="71"/>
        <v>0</v>
      </c>
      <c r="CS18" s="5">
        <f t="shared" si="71"/>
        <v>0</v>
      </c>
      <c r="CT18" s="5">
        <f t="shared" si="71"/>
        <v>0</v>
      </c>
      <c r="CU18" s="5">
        <f t="shared" si="71"/>
        <v>0</v>
      </c>
      <c r="CV18" s="5">
        <f t="shared" si="71"/>
        <v>0</v>
      </c>
      <c r="CW18" s="5">
        <f t="shared" si="71"/>
        <v>0</v>
      </c>
      <c r="CX18" s="5">
        <f t="shared" si="71"/>
        <v>0</v>
      </c>
      <c r="CY18" s="5">
        <f t="shared" si="71"/>
        <v>0</v>
      </c>
      <c r="CZ18" s="5">
        <f t="shared" si="71"/>
        <v>0</v>
      </c>
      <c r="DA18" s="5">
        <f t="shared" si="71"/>
        <v>0</v>
      </c>
      <c r="DB18" s="5">
        <f t="shared" si="71"/>
        <v>0</v>
      </c>
      <c r="DC18" s="5">
        <f t="shared" si="71"/>
        <v>0</v>
      </c>
      <c r="DD18" s="5">
        <f t="shared" si="71"/>
        <v>0</v>
      </c>
      <c r="DE18" s="5">
        <f t="shared" si="71"/>
        <v>0</v>
      </c>
      <c r="DF18" s="5">
        <f t="shared" si="71"/>
        <v>0</v>
      </c>
      <c r="DG18" s="5">
        <f t="shared" si="71"/>
        <v>0</v>
      </c>
      <c r="DH18" s="5">
        <f t="shared" si="71"/>
        <v>0</v>
      </c>
      <c r="DI18" s="5">
        <f t="shared" si="71"/>
        <v>0</v>
      </c>
      <c r="DJ18" s="5">
        <f t="shared" si="71"/>
        <v>0</v>
      </c>
      <c r="DK18" s="5">
        <f t="shared" si="71"/>
        <v>0</v>
      </c>
      <c r="DL18" s="5">
        <f t="shared" si="71"/>
        <v>0</v>
      </c>
      <c r="DM18" s="5">
        <f t="shared" si="71"/>
        <v>0</v>
      </c>
      <c r="DN18" s="5">
        <f t="shared" si="71"/>
        <v>0</v>
      </c>
      <c r="DO18" s="5">
        <f t="shared" si="71"/>
        <v>0</v>
      </c>
      <c r="DP18" s="5">
        <f t="shared" si="71"/>
        <v>0</v>
      </c>
      <c r="DQ18" s="5">
        <f t="shared" si="71"/>
        <v>0</v>
      </c>
      <c r="DR18" s="5">
        <f t="shared" si="71"/>
        <v>0</v>
      </c>
      <c r="DS18" s="5">
        <f t="shared" si="71"/>
        <v>0</v>
      </c>
      <c r="DT18" s="5">
        <f t="shared" si="71"/>
        <v>0</v>
      </c>
      <c r="DU18" s="5">
        <f t="shared" si="71"/>
        <v>0</v>
      </c>
      <c r="DV18" s="5">
        <f t="shared" si="71"/>
        <v>0</v>
      </c>
      <c r="DW18" s="5">
        <f t="shared" si="71"/>
        <v>0</v>
      </c>
      <c r="DX18" s="5">
        <f t="shared" si="71"/>
        <v>0</v>
      </c>
      <c r="DY18" s="5">
        <f t="shared" si="71"/>
        <v>0</v>
      </c>
      <c r="DZ18" s="5">
        <f t="shared" si="71"/>
        <v>0</v>
      </c>
      <c r="EA18" s="5">
        <f t="shared" si="71"/>
        <v>0</v>
      </c>
      <c r="EB18" s="5">
        <f t="shared" si="71"/>
        <v>0</v>
      </c>
      <c r="EC18" s="5">
        <f t="shared" si="71"/>
        <v>0</v>
      </c>
      <c r="ED18" s="5">
        <f t="shared" si="71"/>
        <v>0</v>
      </c>
      <c r="EE18" s="5">
        <f t="shared" si="71"/>
        <v>0</v>
      </c>
      <c r="EF18" s="5">
        <f t="shared" si="71"/>
        <v>0</v>
      </c>
      <c r="EG18" s="5">
        <f t="shared" si="71"/>
        <v>0</v>
      </c>
      <c r="EH18" s="5">
        <f t="shared" si="71"/>
        <v>0</v>
      </c>
      <c r="EI18" s="5">
        <f t="shared" si="71"/>
        <v>0</v>
      </c>
      <c r="EJ18" s="5">
        <f t="shared" si="71"/>
        <v>0</v>
      </c>
      <c r="EK18" s="5">
        <f t="shared" si="66"/>
        <v>0</v>
      </c>
    </row>
    <row r="19" spans="2:141" x14ac:dyDescent="0.35">
      <c r="B19" s="17" t="s">
        <v>43</v>
      </c>
      <c r="C19" s="18">
        <v>424000</v>
      </c>
      <c r="D19" s="18" t="s">
        <v>54</v>
      </c>
      <c r="E19">
        <v>28</v>
      </c>
      <c r="F19" s="7">
        <v>44549</v>
      </c>
      <c r="G19" s="7">
        <f t="shared" si="67"/>
        <v>45382</v>
      </c>
      <c r="H19" s="5">
        <f t="shared" si="68"/>
        <v>15142.857142857143</v>
      </c>
      <c r="I19" s="7"/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15142.857142857143</v>
      </c>
      <c r="AT19" s="5">
        <v>15142.857142857143</v>
      </c>
      <c r="AU19" s="5">
        <v>15142.857142857143</v>
      </c>
      <c r="AV19" s="5">
        <v>15142.857142857143</v>
      </c>
      <c r="AW19" s="5">
        <v>15142.857142857143</v>
      </c>
      <c r="AX19" s="5">
        <v>15142.857142857143</v>
      </c>
      <c r="AY19" s="5">
        <v>15142.857142857143</v>
      </c>
      <c r="AZ19" s="5">
        <v>15142.857142857143</v>
      </c>
      <c r="BA19" s="5">
        <v>15142.857142857143</v>
      </c>
      <c r="BB19" s="5">
        <v>15142.857142857143</v>
      </c>
      <c r="BC19" s="5">
        <v>15142.857142857143</v>
      </c>
      <c r="BD19" s="5">
        <v>15142.857142857143</v>
      </c>
      <c r="BE19" s="5">
        <v>15142.857142857143</v>
      </c>
      <c r="BF19" s="5">
        <v>15142.857142857143</v>
      </c>
      <c r="BG19" s="5">
        <v>15142.857142857143</v>
      </c>
      <c r="BH19" s="5">
        <v>15142.857142857143</v>
      </c>
      <c r="BI19" s="5">
        <v>15142.857142857143</v>
      </c>
      <c r="BJ19" s="5">
        <v>15142.857142857143</v>
      </c>
      <c r="BK19" s="5">
        <v>15142.857142857143</v>
      </c>
      <c r="BL19" s="5">
        <v>15142.857142857143</v>
      </c>
      <c r="BM19" s="5">
        <v>15142.857142857143</v>
      </c>
      <c r="BN19" s="5">
        <v>15142.857142857143</v>
      </c>
      <c r="BO19" s="5">
        <v>15142.857142857143</v>
      </c>
      <c r="BP19" s="5">
        <v>15142.857142857143</v>
      </c>
      <c r="BQ19" s="5">
        <v>15142.857142857143</v>
      </c>
      <c r="BR19" s="5">
        <v>15142.857142857143</v>
      </c>
      <c r="BS19" s="5">
        <v>15142.857142857143</v>
      </c>
      <c r="BT19" s="5">
        <v>15142.857142857143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f t="shared" si="69"/>
        <v>0</v>
      </c>
      <c r="CE19" s="5">
        <f t="shared" si="71"/>
        <v>0</v>
      </c>
      <c r="CF19" s="5">
        <f t="shared" si="71"/>
        <v>0</v>
      </c>
      <c r="CG19" s="5">
        <f t="shared" si="71"/>
        <v>0</v>
      </c>
      <c r="CH19" s="5">
        <f t="shared" si="71"/>
        <v>0</v>
      </c>
      <c r="CI19" s="5">
        <f t="shared" si="71"/>
        <v>0</v>
      </c>
      <c r="CJ19" s="5">
        <f t="shared" si="71"/>
        <v>0</v>
      </c>
      <c r="CK19" s="5">
        <f t="shared" si="71"/>
        <v>0</v>
      </c>
      <c r="CL19" s="5">
        <f t="shared" si="71"/>
        <v>0</v>
      </c>
      <c r="CM19" s="5">
        <f t="shared" si="71"/>
        <v>0</v>
      </c>
      <c r="CN19" s="5">
        <f t="shared" si="71"/>
        <v>0</v>
      </c>
      <c r="CO19" s="5">
        <f t="shared" si="71"/>
        <v>0</v>
      </c>
      <c r="CP19" s="5">
        <f t="shared" si="71"/>
        <v>0</v>
      </c>
      <c r="CQ19" s="5">
        <f t="shared" si="71"/>
        <v>0</v>
      </c>
      <c r="CR19" s="5">
        <f t="shared" si="71"/>
        <v>0</v>
      </c>
      <c r="CS19" s="5">
        <f t="shared" si="71"/>
        <v>0</v>
      </c>
      <c r="CT19" s="5">
        <f t="shared" si="71"/>
        <v>0</v>
      </c>
      <c r="CU19" s="5">
        <f t="shared" si="71"/>
        <v>0</v>
      </c>
      <c r="CV19" s="5">
        <f t="shared" si="71"/>
        <v>0</v>
      </c>
      <c r="CW19" s="5">
        <f t="shared" si="71"/>
        <v>0</v>
      </c>
      <c r="CX19" s="5">
        <f t="shared" si="71"/>
        <v>0</v>
      </c>
      <c r="CY19" s="5">
        <f t="shared" si="71"/>
        <v>0</v>
      </c>
      <c r="CZ19" s="5">
        <f t="shared" si="71"/>
        <v>0</v>
      </c>
      <c r="DA19" s="5">
        <f t="shared" si="71"/>
        <v>0</v>
      </c>
      <c r="DB19" s="5">
        <f t="shared" si="71"/>
        <v>0</v>
      </c>
      <c r="DC19" s="5">
        <f t="shared" si="71"/>
        <v>0</v>
      </c>
      <c r="DD19" s="5">
        <f t="shared" si="71"/>
        <v>0</v>
      </c>
      <c r="DE19" s="5">
        <f t="shared" si="71"/>
        <v>0</v>
      </c>
      <c r="DF19" s="5">
        <f t="shared" si="71"/>
        <v>0</v>
      </c>
      <c r="DG19" s="5">
        <f t="shared" si="71"/>
        <v>0</v>
      </c>
      <c r="DH19" s="5">
        <f t="shared" si="71"/>
        <v>0</v>
      </c>
      <c r="DI19" s="5">
        <f t="shared" si="71"/>
        <v>0</v>
      </c>
      <c r="DJ19" s="5">
        <f t="shared" si="71"/>
        <v>0</v>
      </c>
      <c r="DK19" s="5">
        <f t="shared" si="71"/>
        <v>0</v>
      </c>
      <c r="DL19" s="5">
        <f t="shared" si="71"/>
        <v>0</v>
      </c>
      <c r="DM19" s="5">
        <f t="shared" si="71"/>
        <v>0</v>
      </c>
      <c r="DN19" s="5">
        <f t="shared" si="71"/>
        <v>0</v>
      </c>
      <c r="DO19" s="5">
        <f t="shared" si="71"/>
        <v>0</v>
      </c>
      <c r="DP19" s="5">
        <f t="shared" si="71"/>
        <v>0</v>
      </c>
      <c r="DQ19" s="5">
        <f t="shared" si="71"/>
        <v>0</v>
      </c>
      <c r="DR19" s="5">
        <f t="shared" si="71"/>
        <v>0</v>
      </c>
      <c r="DS19" s="5">
        <f t="shared" si="71"/>
        <v>0</v>
      </c>
      <c r="DT19" s="5">
        <f t="shared" si="71"/>
        <v>0</v>
      </c>
      <c r="DU19" s="5">
        <f t="shared" si="71"/>
        <v>0</v>
      </c>
      <c r="DV19" s="5">
        <f t="shared" si="71"/>
        <v>0</v>
      </c>
      <c r="DW19" s="5">
        <f t="shared" si="71"/>
        <v>0</v>
      </c>
      <c r="DX19" s="5">
        <f t="shared" si="71"/>
        <v>0</v>
      </c>
      <c r="DY19" s="5">
        <f t="shared" si="71"/>
        <v>0</v>
      </c>
      <c r="DZ19" s="5">
        <f t="shared" si="71"/>
        <v>0</v>
      </c>
      <c r="EA19" s="5">
        <f t="shared" si="71"/>
        <v>0</v>
      </c>
      <c r="EB19" s="5">
        <f t="shared" si="71"/>
        <v>0</v>
      </c>
      <c r="EC19" s="5">
        <f t="shared" si="71"/>
        <v>0</v>
      </c>
      <c r="ED19" s="5">
        <f t="shared" si="71"/>
        <v>0</v>
      </c>
      <c r="EE19" s="5">
        <f t="shared" si="71"/>
        <v>0</v>
      </c>
      <c r="EF19" s="5">
        <f t="shared" si="71"/>
        <v>0</v>
      </c>
      <c r="EG19" s="5">
        <f t="shared" si="71"/>
        <v>0</v>
      </c>
      <c r="EH19" s="5">
        <f t="shared" si="71"/>
        <v>0</v>
      </c>
      <c r="EI19" s="5">
        <f t="shared" si="71"/>
        <v>0</v>
      </c>
      <c r="EJ19" s="5">
        <f t="shared" si="71"/>
        <v>0</v>
      </c>
      <c r="EK19" s="5">
        <f t="shared" si="66"/>
        <v>0</v>
      </c>
    </row>
    <row r="20" spans="2:141" x14ac:dyDescent="0.35">
      <c r="B20" s="17" t="s">
        <v>47</v>
      </c>
      <c r="C20" s="18">
        <v>439000</v>
      </c>
      <c r="D20" s="18" t="s">
        <v>54</v>
      </c>
      <c r="E20">
        <v>28</v>
      </c>
      <c r="F20" s="7">
        <v>44652</v>
      </c>
      <c r="G20" s="7">
        <f t="shared" si="67"/>
        <v>45504</v>
      </c>
      <c r="H20" s="5">
        <f t="shared" si="68"/>
        <v>15678.571428571429</v>
      </c>
      <c r="I20" s="7"/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15678.571428571429</v>
      </c>
      <c r="AX20" s="5">
        <v>15678.571428571429</v>
      </c>
      <c r="AY20" s="5">
        <v>15678.571428571429</v>
      </c>
      <c r="AZ20" s="5">
        <v>15678.571428571429</v>
      </c>
      <c r="BA20" s="5">
        <v>15678.571428571429</v>
      </c>
      <c r="BB20" s="5">
        <v>15678.571428571429</v>
      </c>
      <c r="BC20" s="5">
        <v>15678.571428571429</v>
      </c>
      <c r="BD20" s="5">
        <v>15678.571428571429</v>
      </c>
      <c r="BE20" s="5">
        <v>15678.571428571429</v>
      </c>
      <c r="BF20" s="5">
        <v>15678.571428571429</v>
      </c>
      <c r="BG20" s="5">
        <v>15678.571428571429</v>
      </c>
      <c r="BH20" s="5">
        <v>15678.571428571429</v>
      </c>
      <c r="BI20" s="5">
        <v>15678.571428571429</v>
      </c>
      <c r="BJ20" s="5">
        <v>15678.571428571429</v>
      </c>
      <c r="BK20" s="5">
        <v>15678.571428571429</v>
      </c>
      <c r="BL20" s="5">
        <v>15678.571428571429</v>
      </c>
      <c r="BM20" s="5">
        <v>15678.571428571429</v>
      </c>
      <c r="BN20" s="5">
        <v>15678.571428571429</v>
      </c>
      <c r="BO20" s="5">
        <v>15678.571428571429</v>
      </c>
      <c r="BP20" s="5">
        <v>15678.571428571429</v>
      </c>
      <c r="BQ20" s="5">
        <v>15678.571428571429</v>
      </c>
      <c r="BR20" s="5">
        <v>15678.571428571429</v>
      </c>
      <c r="BS20" s="5">
        <v>15678.571428571429</v>
      </c>
      <c r="BT20" s="5">
        <v>15678.571428571429</v>
      </c>
      <c r="BU20" s="5">
        <v>15678.571428571429</v>
      </c>
      <c r="BV20" s="5">
        <v>15678.571428571429</v>
      </c>
      <c r="BW20" s="5">
        <v>15678.571428571429</v>
      </c>
      <c r="BX20" s="5">
        <v>15678.571428571429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f t="shared" si="69"/>
        <v>0</v>
      </c>
      <c r="CE20" s="5">
        <f t="shared" si="71"/>
        <v>0</v>
      </c>
      <c r="CF20" s="5">
        <f t="shared" si="71"/>
        <v>0</v>
      </c>
      <c r="CG20" s="5">
        <f t="shared" si="71"/>
        <v>0</v>
      </c>
      <c r="CH20" s="5">
        <f t="shared" si="71"/>
        <v>0</v>
      </c>
      <c r="CI20" s="5">
        <f t="shared" si="71"/>
        <v>0</v>
      </c>
      <c r="CJ20" s="5">
        <f t="shared" si="71"/>
        <v>0</v>
      </c>
      <c r="CK20" s="5">
        <f t="shared" si="71"/>
        <v>0</v>
      </c>
      <c r="CL20" s="5">
        <f t="shared" si="71"/>
        <v>0</v>
      </c>
      <c r="CM20" s="5">
        <f t="shared" si="71"/>
        <v>0</v>
      </c>
      <c r="CN20" s="5">
        <f t="shared" si="71"/>
        <v>0</v>
      </c>
      <c r="CO20" s="5">
        <f t="shared" si="71"/>
        <v>0</v>
      </c>
      <c r="CP20" s="5">
        <f t="shared" si="71"/>
        <v>0</v>
      </c>
      <c r="CQ20" s="5">
        <f t="shared" si="71"/>
        <v>0</v>
      </c>
      <c r="CR20" s="5">
        <f t="shared" si="71"/>
        <v>0</v>
      </c>
      <c r="CS20" s="5">
        <f t="shared" si="71"/>
        <v>0</v>
      </c>
      <c r="CT20" s="5">
        <f t="shared" si="71"/>
        <v>0</v>
      </c>
      <c r="CU20" s="5">
        <f t="shared" si="71"/>
        <v>0</v>
      </c>
      <c r="CV20" s="5">
        <f t="shared" si="71"/>
        <v>0</v>
      </c>
      <c r="CW20" s="5">
        <f t="shared" si="71"/>
        <v>0</v>
      </c>
      <c r="CX20" s="5">
        <f t="shared" si="71"/>
        <v>0</v>
      </c>
      <c r="CY20" s="5">
        <f t="shared" si="71"/>
        <v>0</v>
      </c>
      <c r="CZ20" s="5">
        <f t="shared" si="71"/>
        <v>0</v>
      </c>
      <c r="DA20" s="5">
        <f t="shared" si="71"/>
        <v>0</v>
      </c>
      <c r="DB20" s="5">
        <f t="shared" si="71"/>
        <v>0</v>
      </c>
      <c r="DC20" s="5">
        <f t="shared" si="71"/>
        <v>0</v>
      </c>
      <c r="DD20" s="5">
        <f t="shared" si="71"/>
        <v>0</v>
      </c>
      <c r="DE20" s="5">
        <f t="shared" ref="CE20:EJ24" si="72">IF(AND(DE$6&gt;=$F20,DE$6&lt;=$G20),$H20,0)</f>
        <v>0</v>
      </c>
      <c r="DF20" s="5">
        <f t="shared" si="72"/>
        <v>0</v>
      </c>
      <c r="DG20" s="5">
        <f t="shared" si="72"/>
        <v>0</v>
      </c>
      <c r="DH20" s="5">
        <f t="shared" si="72"/>
        <v>0</v>
      </c>
      <c r="DI20" s="5">
        <f t="shared" si="72"/>
        <v>0</v>
      </c>
      <c r="DJ20" s="5">
        <f t="shared" si="72"/>
        <v>0</v>
      </c>
      <c r="DK20" s="5">
        <f t="shared" si="72"/>
        <v>0</v>
      </c>
      <c r="DL20" s="5">
        <f t="shared" si="72"/>
        <v>0</v>
      </c>
      <c r="DM20" s="5">
        <f t="shared" si="72"/>
        <v>0</v>
      </c>
      <c r="DN20" s="5">
        <f t="shared" si="72"/>
        <v>0</v>
      </c>
      <c r="DO20" s="5">
        <f t="shared" si="72"/>
        <v>0</v>
      </c>
      <c r="DP20" s="5">
        <f t="shared" si="72"/>
        <v>0</v>
      </c>
      <c r="DQ20" s="5">
        <f t="shared" si="72"/>
        <v>0</v>
      </c>
      <c r="DR20" s="5">
        <f t="shared" si="72"/>
        <v>0</v>
      </c>
      <c r="DS20" s="5">
        <f t="shared" si="72"/>
        <v>0</v>
      </c>
      <c r="DT20" s="5">
        <f t="shared" si="72"/>
        <v>0</v>
      </c>
      <c r="DU20" s="5">
        <f t="shared" si="72"/>
        <v>0</v>
      </c>
      <c r="DV20" s="5">
        <f t="shared" si="72"/>
        <v>0</v>
      </c>
      <c r="DW20" s="5">
        <f t="shared" si="72"/>
        <v>0</v>
      </c>
      <c r="DX20" s="5">
        <f t="shared" si="72"/>
        <v>0</v>
      </c>
      <c r="DY20" s="5">
        <f t="shared" si="72"/>
        <v>0</v>
      </c>
      <c r="DZ20" s="5">
        <f t="shared" si="72"/>
        <v>0</v>
      </c>
      <c r="EA20" s="5">
        <f t="shared" si="72"/>
        <v>0</v>
      </c>
      <c r="EB20" s="5">
        <f t="shared" si="72"/>
        <v>0</v>
      </c>
      <c r="EC20" s="5">
        <f t="shared" si="72"/>
        <v>0</v>
      </c>
      <c r="ED20" s="5">
        <f t="shared" si="72"/>
        <v>0</v>
      </c>
      <c r="EE20" s="5">
        <f t="shared" si="72"/>
        <v>0</v>
      </c>
      <c r="EF20" s="5">
        <f t="shared" si="72"/>
        <v>0</v>
      </c>
      <c r="EG20" s="5">
        <f t="shared" si="72"/>
        <v>0</v>
      </c>
      <c r="EH20" s="5">
        <f t="shared" si="72"/>
        <v>0</v>
      </c>
      <c r="EI20" s="5">
        <f t="shared" si="72"/>
        <v>0</v>
      </c>
      <c r="EJ20" s="5">
        <f t="shared" si="72"/>
        <v>0</v>
      </c>
      <c r="EK20" s="5">
        <f t="shared" si="66"/>
        <v>0</v>
      </c>
    </row>
    <row r="21" spans="2:141" x14ac:dyDescent="0.35">
      <c r="B21" s="17" t="s">
        <v>48</v>
      </c>
      <c r="C21" s="18">
        <v>286000</v>
      </c>
      <c r="D21" s="18" t="s">
        <v>54</v>
      </c>
      <c r="E21">
        <v>36</v>
      </c>
      <c r="F21" s="7">
        <v>44685</v>
      </c>
      <c r="G21" s="7">
        <f t="shared" si="67"/>
        <v>45777</v>
      </c>
      <c r="H21" s="5">
        <f t="shared" si="68"/>
        <v>7944.4444444444443</v>
      </c>
      <c r="I21" s="7"/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7944.4444444444443</v>
      </c>
      <c r="AY21" s="5">
        <v>7944.4444444444443</v>
      </c>
      <c r="AZ21" s="5">
        <v>7944.4444444444443</v>
      </c>
      <c r="BA21" s="5">
        <v>7944.4444444444443</v>
      </c>
      <c r="BB21" s="5">
        <v>7944.4444444444443</v>
      </c>
      <c r="BC21" s="5">
        <v>7944.4444444444443</v>
      </c>
      <c r="BD21" s="5">
        <v>7944.4444444444443</v>
      </c>
      <c r="BE21" s="5">
        <v>7944.4444444444443</v>
      </c>
      <c r="BF21" s="5">
        <v>7944.4444444444443</v>
      </c>
      <c r="BG21" s="5">
        <v>7944.4444444444443</v>
      </c>
      <c r="BH21" s="5">
        <v>7944.4444444444443</v>
      </c>
      <c r="BI21" s="5">
        <v>7944.4444444444443</v>
      </c>
      <c r="BJ21" s="5">
        <v>7944.4444444444443</v>
      </c>
      <c r="BK21" s="5">
        <v>7944.4444444444443</v>
      </c>
      <c r="BL21" s="5">
        <v>7944.4444444444443</v>
      </c>
      <c r="BM21" s="5">
        <v>7944.4444444444443</v>
      </c>
      <c r="BN21" s="5">
        <v>7944.4444444444443</v>
      </c>
      <c r="BO21" s="5">
        <v>7944.4444444444443</v>
      </c>
      <c r="BP21" s="5">
        <v>7944.4444444444443</v>
      </c>
      <c r="BQ21" s="5">
        <v>7944.4444444444443</v>
      </c>
      <c r="BR21" s="5">
        <v>7944.4444444444443</v>
      </c>
      <c r="BS21" s="5">
        <v>7944.4444444444443</v>
      </c>
      <c r="BT21" s="5">
        <v>7944.4444444444443</v>
      </c>
      <c r="BU21" s="5">
        <v>7944.4444444444443</v>
      </c>
      <c r="BV21" s="5">
        <v>7944.4444444444443</v>
      </c>
      <c r="BW21" s="5">
        <v>7944.4444444444443</v>
      </c>
      <c r="BX21" s="5">
        <v>7944.4444444444443</v>
      </c>
      <c r="BY21" s="5">
        <v>7944.4444444444443</v>
      </c>
      <c r="BZ21" s="5">
        <v>7944.4444444444443</v>
      </c>
      <c r="CA21" s="5">
        <v>7944.4444444444443</v>
      </c>
      <c r="CB21" s="5">
        <v>7944.4444444444443</v>
      </c>
      <c r="CC21" s="5">
        <v>7944.4444444444443</v>
      </c>
      <c r="CD21" s="5">
        <f t="shared" si="69"/>
        <v>7944.4444444444443</v>
      </c>
      <c r="CE21" s="5">
        <f t="shared" si="72"/>
        <v>7944.4444444444443</v>
      </c>
      <c r="CF21" s="5">
        <f t="shared" si="72"/>
        <v>7944.4444444444443</v>
      </c>
      <c r="CG21" s="5">
        <f t="shared" si="72"/>
        <v>7944.4444444444443</v>
      </c>
      <c r="CH21" s="5">
        <f t="shared" si="72"/>
        <v>0</v>
      </c>
      <c r="CI21" s="5">
        <f t="shared" si="72"/>
        <v>0</v>
      </c>
      <c r="CJ21" s="5">
        <f t="shared" si="72"/>
        <v>0</v>
      </c>
      <c r="CK21" s="5">
        <f t="shared" si="72"/>
        <v>0</v>
      </c>
      <c r="CL21" s="5">
        <f t="shared" si="72"/>
        <v>0</v>
      </c>
      <c r="CM21" s="5">
        <f t="shared" si="72"/>
        <v>0</v>
      </c>
      <c r="CN21" s="5">
        <f t="shared" si="72"/>
        <v>0</v>
      </c>
      <c r="CO21" s="5">
        <f t="shared" si="72"/>
        <v>0</v>
      </c>
      <c r="CP21" s="5">
        <f t="shared" si="72"/>
        <v>0</v>
      </c>
      <c r="CQ21" s="5">
        <f t="shared" si="72"/>
        <v>0</v>
      </c>
      <c r="CR21" s="5">
        <f t="shared" si="72"/>
        <v>0</v>
      </c>
      <c r="CS21" s="5">
        <f t="shared" si="72"/>
        <v>0</v>
      </c>
      <c r="CT21" s="5">
        <f t="shared" si="72"/>
        <v>0</v>
      </c>
      <c r="CU21" s="5">
        <f t="shared" si="72"/>
        <v>0</v>
      </c>
      <c r="CV21" s="5">
        <f t="shared" si="72"/>
        <v>0</v>
      </c>
      <c r="CW21" s="5">
        <f t="shared" si="72"/>
        <v>0</v>
      </c>
      <c r="CX21" s="5">
        <f t="shared" si="72"/>
        <v>0</v>
      </c>
      <c r="CY21" s="5">
        <f t="shared" si="72"/>
        <v>0</v>
      </c>
      <c r="CZ21" s="5">
        <f t="shared" si="72"/>
        <v>0</v>
      </c>
      <c r="DA21" s="5">
        <f t="shared" si="72"/>
        <v>0</v>
      </c>
      <c r="DB21" s="5">
        <f t="shared" si="72"/>
        <v>0</v>
      </c>
      <c r="DC21" s="5">
        <f t="shared" si="72"/>
        <v>0</v>
      </c>
      <c r="DD21" s="5">
        <f t="shared" si="72"/>
        <v>0</v>
      </c>
      <c r="DE21" s="5">
        <f t="shared" si="72"/>
        <v>0</v>
      </c>
      <c r="DF21" s="5">
        <f t="shared" si="72"/>
        <v>0</v>
      </c>
      <c r="DG21" s="5">
        <f t="shared" si="72"/>
        <v>0</v>
      </c>
      <c r="DH21" s="5">
        <f t="shared" si="72"/>
        <v>0</v>
      </c>
      <c r="DI21" s="5">
        <f t="shared" si="72"/>
        <v>0</v>
      </c>
      <c r="DJ21" s="5">
        <f t="shared" si="72"/>
        <v>0</v>
      </c>
      <c r="DK21" s="5">
        <f t="shared" si="72"/>
        <v>0</v>
      </c>
      <c r="DL21" s="5">
        <f t="shared" si="72"/>
        <v>0</v>
      </c>
      <c r="DM21" s="5">
        <f t="shared" si="72"/>
        <v>0</v>
      </c>
      <c r="DN21" s="5">
        <f t="shared" si="72"/>
        <v>0</v>
      </c>
      <c r="DO21" s="5">
        <f t="shared" si="72"/>
        <v>0</v>
      </c>
      <c r="DP21" s="5">
        <f t="shared" si="72"/>
        <v>0</v>
      </c>
      <c r="DQ21" s="5">
        <f t="shared" si="72"/>
        <v>0</v>
      </c>
      <c r="DR21" s="5">
        <f t="shared" si="72"/>
        <v>0</v>
      </c>
      <c r="DS21" s="5">
        <f t="shared" si="72"/>
        <v>0</v>
      </c>
      <c r="DT21" s="5">
        <f t="shared" si="72"/>
        <v>0</v>
      </c>
      <c r="DU21" s="5">
        <f t="shared" si="72"/>
        <v>0</v>
      </c>
      <c r="DV21" s="5">
        <f t="shared" si="72"/>
        <v>0</v>
      </c>
      <c r="DW21" s="5">
        <f t="shared" si="72"/>
        <v>0</v>
      </c>
      <c r="DX21" s="5">
        <f t="shared" si="72"/>
        <v>0</v>
      </c>
      <c r="DY21" s="5">
        <f t="shared" si="72"/>
        <v>0</v>
      </c>
      <c r="DZ21" s="5">
        <f t="shared" si="72"/>
        <v>0</v>
      </c>
      <c r="EA21" s="5">
        <f t="shared" si="72"/>
        <v>0</v>
      </c>
      <c r="EB21" s="5">
        <f t="shared" si="72"/>
        <v>0</v>
      </c>
      <c r="EC21" s="5">
        <f t="shared" si="72"/>
        <v>0</v>
      </c>
      <c r="ED21" s="5">
        <f t="shared" si="72"/>
        <v>0</v>
      </c>
      <c r="EE21" s="5">
        <f t="shared" si="72"/>
        <v>0</v>
      </c>
      <c r="EF21" s="5">
        <f t="shared" si="72"/>
        <v>0</v>
      </c>
      <c r="EG21" s="5">
        <f t="shared" si="72"/>
        <v>0</v>
      </c>
      <c r="EH21" s="5">
        <f t="shared" si="72"/>
        <v>0</v>
      </c>
      <c r="EI21" s="5">
        <f t="shared" si="72"/>
        <v>0</v>
      </c>
      <c r="EJ21" s="5">
        <f t="shared" si="72"/>
        <v>0</v>
      </c>
      <c r="EK21" s="5">
        <f t="shared" si="66"/>
        <v>0</v>
      </c>
    </row>
    <row r="22" spans="2:141" x14ac:dyDescent="0.35">
      <c r="B22" s="17" t="s">
        <v>40</v>
      </c>
      <c r="C22" s="18">
        <v>98000</v>
      </c>
      <c r="D22" s="18" t="s">
        <v>54</v>
      </c>
      <c r="E22">
        <v>36</v>
      </c>
      <c r="F22" s="7">
        <v>45210</v>
      </c>
      <c r="G22" s="7">
        <f t="shared" si="67"/>
        <v>46295</v>
      </c>
      <c r="H22" s="5">
        <f t="shared" si="68"/>
        <v>2722.2222222222222</v>
      </c>
      <c r="I22" s="7"/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2722.2222222222222</v>
      </c>
      <c r="BP22" s="5">
        <v>2722.2222222222222</v>
      </c>
      <c r="BQ22" s="5">
        <v>2722.2222222222222</v>
      </c>
      <c r="BR22" s="5">
        <v>2722.2222222222222</v>
      </c>
      <c r="BS22" s="5">
        <v>2722.2222222222222</v>
      </c>
      <c r="BT22" s="5">
        <v>2722.2222222222222</v>
      </c>
      <c r="BU22" s="5">
        <v>2722.2222222222222</v>
      </c>
      <c r="BV22" s="5">
        <v>2722.2222222222222</v>
      </c>
      <c r="BW22" s="5">
        <v>2722.2222222222222</v>
      </c>
      <c r="BX22" s="5">
        <v>2722.2222222222222</v>
      </c>
      <c r="BY22" s="5">
        <v>2722.2222222222222</v>
      </c>
      <c r="BZ22" s="5">
        <v>2722.2222222222222</v>
      </c>
      <c r="CA22" s="5">
        <v>2722.2222222222222</v>
      </c>
      <c r="CB22" s="5">
        <v>2722.2222222222222</v>
      </c>
      <c r="CC22" s="5">
        <v>2722.2222222222222</v>
      </c>
      <c r="CD22" s="5">
        <f t="shared" si="69"/>
        <v>2722.2222222222222</v>
      </c>
      <c r="CE22" s="5">
        <f t="shared" si="72"/>
        <v>2722.2222222222222</v>
      </c>
      <c r="CF22" s="5">
        <f t="shared" si="72"/>
        <v>2722.2222222222222</v>
      </c>
      <c r="CG22" s="5">
        <f t="shared" si="72"/>
        <v>2722.2222222222222</v>
      </c>
      <c r="CH22" s="5">
        <f t="shared" si="72"/>
        <v>2722.2222222222222</v>
      </c>
      <c r="CI22" s="5">
        <f t="shared" si="72"/>
        <v>2722.2222222222222</v>
      </c>
      <c r="CJ22" s="5">
        <f t="shared" si="72"/>
        <v>2722.2222222222222</v>
      </c>
      <c r="CK22" s="5">
        <f t="shared" si="72"/>
        <v>2722.2222222222222</v>
      </c>
      <c r="CL22" s="5">
        <f t="shared" si="72"/>
        <v>2722.2222222222222</v>
      </c>
      <c r="CM22" s="5">
        <f t="shared" si="72"/>
        <v>2722.2222222222222</v>
      </c>
      <c r="CN22" s="5">
        <f t="shared" si="72"/>
        <v>2722.2222222222222</v>
      </c>
      <c r="CO22" s="5">
        <f t="shared" si="72"/>
        <v>2722.2222222222222</v>
      </c>
      <c r="CP22" s="5">
        <f t="shared" si="72"/>
        <v>2722.2222222222222</v>
      </c>
      <c r="CQ22" s="5">
        <f t="shared" si="72"/>
        <v>2722.2222222222222</v>
      </c>
      <c r="CR22" s="5">
        <f t="shared" si="72"/>
        <v>2722.2222222222222</v>
      </c>
      <c r="CS22" s="5">
        <f t="shared" si="72"/>
        <v>2722.2222222222222</v>
      </c>
      <c r="CT22" s="5">
        <f t="shared" si="72"/>
        <v>2722.2222222222222</v>
      </c>
      <c r="CU22" s="5">
        <f t="shared" si="72"/>
        <v>2722.2222222222222</v>
      </c>
      <c r="CV22" s="5">
        <f t="shared" si="72"/>
        <v>2722.2222222222222</v>
      </c>
      <c r="CW22" s="5">
        <f t="shared" si="72"/>
        <v>2722.2222222222222</v>
      </c>
      <c r="CX22" s="5">
        <f t="shared" si="72"/>
        <v>2722.2222222222222</v>
      </c>
      <c r="CY22" s="5">
        <f t="shared" si="72"/>
        <v>0</v>
      </c>
      <c r="CZ22" s="5">
        <f t="shared" si="72"/>
        <v>0</v>
      </c>
      <c r="DA22" s="5">
        <f t="shared" si="72"/>
        <v>0</v>
      </c>
      <c r="DB22" s="5">
        <f t="shared" si="72"/>
        <v>0</v>
      </c>
      <c r="DC22" s="5">
        <f t="shared" si="72"/>
        <v>0</v>
      </c>
      <c r="DD22" s="5">
        <f t="shared" si="72"/>
        <v>0</v>
      </c>
      <c r="DE22" s="5">
        <f t="shared" si="72"/>
        <v>0</v>
      </c>
      <c r="DF22" s="5">
        <f t="shared" si="72"/>
        <v>0</v>
      </c>
      <c r="DG22" s="5">
        <f t="shared" si="72"/>
        <v>0</v>
      </c>
      <c r="DH22" s="5">
        <f t="shared" si="72"/>
        <v>0</v>
      </c>
      <c r="DI22" s="5">
        <f t="shared" si="72"/>
        <v>0</v>
      </c>
      <c r="DJ22" s="5">
        <f t="shared" si="72"/>
        <v>0</v>
      </c>
      <c r="DK22" s="5">
        <f t="shared" si="72"/>
        <v>0</v>
      </c>
      <c r="DL22" s="5">
        <f t="shared" si="72"/>
        <v>0</v>
      </c>
      <c r="DM22" s="5">
        <f t="shared" si="72"/>
        <v>0</v>
      </c>
      <c r="DN22" s="5">
        <f t="shared" si="72"/>
        <v>0</v>
      </c>
      <c r="DO22" s="5">
        <f t="shared" si="72"/>
        <v>0</v>
      </c>
      <c r="DP22" s="5">
        <f t="shared" si="72"/>
        <v>0</v>
      </c>
      <c r="DQ22" s="5">
        <f t="shared" si="72"/>
        <v>0</v>
      </c>
      <c r="DR22" s="5">
        <f t="shared" si="72"/>
        <v>0</v>
      </c>
      <c r="DS22" s="5">
        <f t="shared" si="72"/>
        <v>0</v>
      </c>
      <c r="DT22" s="5">
        <f t="shared" si="72"/>
        <v>0</v>
      </c>
      <c r="DU22" s="5">
        <f t="shared" si="72"/>
        <v>0</v>
      </c>
      <c r="DV22" s="5">
        <f t="shared" si="72"/>
        <v>0</v>
      </c>
      <c r="DW22" s="5">
        <f t="shared" si="72"/>
        <v>0</v>
      </c>
      <c r="DX22" s="5">
        <f t="shared" si="72"/>
        <v>0</v>
      </c>
      <c r="DY22" s="5">
        <f t="shared" si="72"/>
        <v>0</v>
      </c>
      <c r="DZ22" s="5">
        <f t="shared" si="72"/>
        <v>0</v>
      </c>
      <c r="EA22" s="5">
        <f t="shared" si="72"/>
        <v>0</v>
      </c>
      <c r="EB22" s="5">
        <f t="shared" si="72"/>
        <v>0</v>
      </c>
      <c r="EC22" s="5">
        <f t="shared" si="72"/>
        <v>0</v>
      </c>
      <c r="ED22" s="5">
        <f t="shared" si="72"/>
        <v>0</v>
      </c>
      <c r="EE22" s="5">
        <f t="shared" si="72"/>
        <v>0</v>
      </c>
      <c r="EF22" s="5">
        <f t="shared" si="72"/>
        <v>0</v>
      </c>
      <c r="EG22" s="5">
        <f t="shared" si="72"/>
        <v>0</v>
      </c>
      <c r="EH22" s="5">
        <f t="shared" si="72"/>
        <v>0</v>
      </c>
      <c r="EI22" s="5">
        <f t="shared" si="72"/>
        <v>0</v>
      </c>
      <c r="EJ22" s="5">
        <f t="shared" si="72"/>
        <v>0</v>
      </c>
      <c r="EK22" s="5">
        <f t="shared" si="66"/>
        <v>0</v>
      </c>
    </row>
    <row r="23" spans="2:141" x14ac:dyDescent="0.35">
      <c r="B23" s="17" t="s">
        <v>46</v>
      </c>
      <c r="C23" s="18">
        <v>391000</v>
      </c>
      <c r="D23" s="18" t="s">
        <v>54</v>
      </c>
      <c r="E23">
        <v>28</v>
      </c>
      <c r="F23" s="7">
        <v>45510</v>
      </c>
      <c r="G23" s="7">
        <f t="shared" si="67"/>
        <v>46356</v>
      </c>
      <c r="H23" s="5">
        <f t="shared" si="68"/>
        <v>13964.285714285714</v>
      </c>
      <c r="I23" s="7"/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13964.285714285714</v>
      </c>
      <c r="BZ23" s="5">
        <v>13964.285714285714</v>
      </c>
      <c r="CA23" s="5">
        <v>13964.285714285714</v>
      </c>
      <c r="CB23" s="5">
        <v>13964.285714285714</v>
      </c>
      <c r="CC23" s="5">
        <v>13964.285714285714</v>
      </c>
      <c r="CD23" s="5">
        <f t="shared" si="69"/>
        <v>13964.285714285714</v>
      </c>
      <c r="CE23" s="5">
        <f t="shared" si="72"/>
        <v>13964.285714285714</v>
      </c>
      <c r="CF23" s="5">
        <f t="shared" si="72"/>
        <v>13964.285714285714</v>
      </c>
      <c r="CG23" s="5">
        <f t="shared" si="72"/>
        <v>13964.285714285714</v>
      </c>
      <c r="CH23" s="5">
        <f t="shared" si="72"/>
        <v>13964.285714285714</v>
      </c>
      <c r="CI23" s="5">
        <f t="shared" si="72"/>
        <v>13964.285714285714</v>
      </c>
      <c r="CJ23" s="5">
        <f t="shared" si="72"/>
        <v>13964.285714285714</v>
      </c>
      <c r="CK23" s="5">
        <f t="shared" si="72"/>
        <v>13964.285714285714</v>
      </c>
      <c r="CL23" s="5">
        <f t="shared" si="72"/>
        <v>13964.285714285714</v>
      </c>
      <c r="CM23" s="5">
        <f t="shared" si="72"/>
        <v>13964.285714285714</v>
      </c>
      <c r="CN23" s="5">
        <f t="shared" si="72"/>
        <v>13964.285714285714</v>
      </c>
      <c r="CO23" s="5">
        <f t="shared" si="72"/>
        <v>13964.285714285714</v>
      </c>
      <c r="CP23" s="5">
        <f t="shared" si="72"/>
        <v>13964.285714285714</v>
      </c>
      <c r="CQ23" s="5">
        <f t="shared" si="72"/>
        <v>13964.285714285714</v>
      </c>
      <c r="CR23" s="5">
        <f t="shared" si="72"/>
        <v>13964.285714285714</v>
      </c>
      <c r="CS23" s="5">
        <f t="shared" si="72"/>
        <v>13964.285714285714</v>
      </c>
      <c r="CT23" s="5">
        <f t="shared" si="72"/>
        <v>13964.285714285714</v>
      </c>
      <c r="CU23" s="5">
        <f t="shared" si="72"/>
        <v>13964.285714285714</v>
      </c>
      <c r="CV23" s="5">
        <f t="shared" si="72"/>
        <v>13964.285714285714</v>
      </c>
      <c r="CW23" s="5">
        <f t="shared" si="72"/>
        <v>13964.285714285714</v>
      </c>
      <c r="CX23" s="5">
        <f t="shared" si="72"/>
        <v>13964.285714285714</v>
      </c>
      <c r="CY23" s="5">
        <f t="shared" si="72"/>
        <v>13964.285714285714</v>
      </c>
      <c r="CZ23" s="5">
        <f t="shared" si="72"/>
        <v>13964.285714285714</v>
      </c>
      <c r="DA23" s="5">
        <f t="shared" si="72"/>
        <v>0</v>
      </c>
      <c r="DB23" s="5">
        <f t="shared" si="72"/>
        <v>0</v>
      </c>
      <c r="DC23" s="5">
        <f t="shared" si="72"/>
        <v>0</v>
      </c>
      <c r="DD23" s="5">
        <f t="shared" si="72"/>
        <v>0</v>
      </c>
      <c r="DE23" s="5">
        <f t="shared" si="72"/>
        <v>0</v>
      </c>
      <c r="DF23" s="5">
        <f t="shared" si="72"/>
        <v>0</v>
      </c>
      <c r="DG23" s="5">
        <f t="shared" si="72"/>
        <v>0</v>
      </c>
      <c r="DH23" s="5">
        <f t="shared" si="72"/>
        <v>0</v>
      </c>
      <c r="DI23" s="5">
        <f t="shared" si="72"/>
        <v>0</v>
      </c>
      <c r="DJ23" s="5">
        <f t="shared" si="72"/>
        <v>0</v>
      </c>
      <c r="DK23" s="5">
        <f t="shared" si="72"/>
        <v>0</v>
      </c>
      <c r="DL23" s="5">
        <f t="shared" si="72"/>
        <v>0</v>
      </c>
      <c r="DM23" s="5">
        <f t="shared" si="72"/>
        <v>0</v>
      </c>
      <c r="DN23" s="5">
        <f t="shared" si="72"/>
        <v>0</v>
      </c>
      <c r="DO23" s="5">
        <f t="shared" si="72"/>
        <v>0</v>
      </c>
      <c r="DP23" s="5">
        <f t="shared" si="72"/>
        <v>0</v>
      </c>
      <c r="DQ23" s="5">
        <f t="shared" si="72"/>
        <v>0</v>
      </c>
      <c r="DR23" s="5">
        <f t="shared" si="72"/>
        <v>0</v>
      </c>
      <c r="DS23" s="5">
        <f t="shared" si="72"/>
        <v>0</v>
      </c>
      <c r="DT23" s="5">
        <f t="shared" si="72"/>
        <v>0</v>
      </c>
      <c r="DU23" s="5">
        <f t="shared" si="72"/>
        <v>0</v>
      </c>
      <c r="DV23" s="5">
        <f t="shared" si="72"/>
        <v>0</v>
      </c>
      <c r="DW23" s="5">
        <f t="shared" si="72"/>
        <v>0</v>
      </c>
      <c r="DX23" s="5">
        <f t="shared" si="72"/>
        <v>0</v>
      </c>
      <c r="DY23" s="5">
        <f t="shared" si="72"/>
        <v>0</v>
      </c>
      <c r="DZ23" s="5">
        <f t="shared" si="72"/>
        <v>0</v>
      </c>
      <c r="EA23" s="5">
        <f t="shared" si="72"/>
        <v>0</v>
      </c>
      <c r="EB23" s="5">
        <f t="shared" si="72"/>
        <v>0</v>
      </c>
      <c r="EC23" s="5">
        <f t="shared" si="72"/>
        <v>0</v>
      </c>
      <c r="ED23" s="5">
        <f t="shared" si="72"/>
        <v>0</v>
      </c>
      <c r="EE23" s="5">
        <f t="shared" si="72"/>
        <v>0</v>
      </c>
      <c r="EF23" s="5">
        <f t="shared" si="72"/>
        <v>0</v>
      </c>
      <c r="EG23" s="5">
        <f t="shared" si="72"/>
        <v>0</v>
      </c>
      <c r="EH23" s="5">
        <f t="shared" si="72"/>
        <v>0</v>
      </c>
      <c r="EI23" s="5">
        <f t="shared" si="72"/>
        <v>0</v>
      </c>
      <c r="EJ23" s="5">
        <f t="shared" si="72"/>
        <v>0</v>
      </c>
      <c r="EK23" s="5">
        <f t="shared" si="66"/>
        <v>0</v>
      </c>
    </row>
    <row r="24" spans="2:141" x14ac:dyDescent="0.35">
      <c r="B24" s="17" t="s">
        <v>41</v>
      </c>
      <c r="C24" s="18">
        <v>373000</v>
      </c>
      <c r="D24" s="18" t="s">
        <v>54</v>
      </c>
      <c r="E24">
        <v>30</v>
      </c>
      <c r="F24" s="7">
        <v>45541</v>
      </c>
      <c r="G24" s="7">
        <f t="shared" si="67"/>
        <v>46446</v>
      </c>
      <c r="H24" s="5">
        <f t="shared" si="68"/>
        <v>12433.333333333334</v>
      </c>
      <c r="I24" s="7"/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12433.333333333334</v>
      </c>
      <c r="CA24" s="5">
        <v>12433.333333333334</v>
      </c>
      <c r="CB24" s="5">
        <v>12433.333333333334</v>
      </c>
      <c r="CC24" s="5">
        <v>12433.333333333334</v>
      </c>
      <c r="CD24" s="5">
        <f t="shared" si="69"/>
        <v>12433.333333333334</v>
      </c>
      <c r="CE24" s="5">
        <f t="shared" si="72"/>
        <v>12433.333333333334</v>
      </c>
      <c r="CF24" s="5">
        <f t="shared" si="72"/>
        <v>12433.333333333334</v>
      </c>
      <c r="CG24" s="5">
        <f t="shared" si="72"/>
        <v>12433.333333333334</v>
      </c>
      <c r="CH24" s="5">
        <f t="shared" si="72"/>
        <v>12433.333333333334</v>
      </c>
      <c r="CI24" s="5">
        <f t="shared" si="72"/>
        <v>12433.333333333334</v>
      </c>
      <c r="CJ24" s="5">
        <f t="shared" si="72"/>
        <v>12433.333333333334</v>
      </c>
      <c r="CK24" s="5">
        <f t="shared" si="72"/>
        <v>12433.333333333334</v>
      </c>
      <c r="CL24" s="5">
        <f t="shared" si="72"/>
        <v>12433.333333333334</v>
      </c>
      <c r="CM24" s="5">
        <f t="shared" si="72"/>
        <v>12433.333333333334</v>
      </c>
      <c r="CN24" s="5">
        <f t="shared" si="72"/>
        <v>12433.333333333334</v>
      </c>
      <c r="CO24" s="5">
        <f t="shared" si="72"/>
        <v>12433.333333333334</v>
      </c>
      <c r="CP24" s="5">
        <f t="shared" si="72"/>
        <v>12433.333333333334</v>
      </c>
      <c r="CQ24" s="5">
        <f t="shared" si="72"/>
        <v>12433.333333333334</v>
      </c>
      <c r="CR24" s="5">
        <f t="shared" si="72"/>
        <v>12433.333333333334</v>
      </c>
      <c r="CS24" s="5">
        <f t="shared" si="72"/>
        <v>12433.333333333334</v>
      </c>
      <c r="CT24" s="5">
        <f t="shared" si="72"/>
        <v>12433.333333333334</v>
      </c>
      <c r="CU24" s="5">
        <f t="shared" si="72"/>
        <v>12433.333333333334</v>
      </c>
      <c r="CV24" s="5">
        <f t="shared" si="72"/>
        <v>12433.333333333334</v>
      </c>
      <c r="CW24" s="5">
        <f t="shared" si="72"/>
        <v>12433.333333333334</v>
      </c>
      <c r="CX24" s="5">
        <f t="shared" si="72"/>
        <v>12433.333333333334</v>
      </c>
      <c r="CY24" s="5">
        <f t="shared" si="72"/>
        <v>12433.333333333334</v>
      </c>
      <c r="CZ24" s="5">
        <f t="shared" si="72"/>
        <v>12433.333333333334</v>
      </c>
      <c r="DA24" s="5">
        <f t="shared" si="72"/>
        <v>12433.333333333334</v>
      </c>
      <c r="DB24" s="5">
        <f t="shared" si="72"/>
        <v>12433.333333333334</v>
      </c>
      <c r="DC24" s="5">
        <f t="shared" si="72"/>
        <v>12433.333333333334</v>
      </c>
      <c r="DD24" s="5">
        <f t="shared" si="72"/>
        <v>0</v>
      </c>
      <c r="DE24" s="5">
        <f t="shared" si="72"/>
        <v>0</v>
      </c>
      <c r="DF24" s="5">
        <f t="shared" si="72"/>
        <v>0</v>
      </c>
      <c r="DG24" s="5">
        <f t="shared" si="72"/>
        <v>0</v>
      </c>
      <c r="DH24" s="5">
        <f t="shared" si="72"/>
        <v>0</v>
      </c>
      <c r="DI24" s="5">
        <f t="shared" si="72"/>
        <v>0</v>
      </c>
      <c r="DJ24" s="5">
        <f t="shared" si="72"/>
        <v>0</v>
      </c>
      <c r="DK24" s="5">
        <f t="shared" si="72"/>
        <v>0</v>
      </c>
      <c r="DL24" s="5">
        <f t="shared" si="72"/>
        <v>0</v>
      </c>
      <c r="DM24" s="5">
        <f t="shared" si="72"/>
        <v>0</v>
      </c>
      <c r="DN24" s="5">
        <f t="shared" si="72"/>
        <v>0</v>
      </c>
      <c r="DO24" s="5">
        <f t="shared" si="72"/>
        <v>0</v>
      </c>
      <c r="DP24" s="5">
        <f t="shared" si="72"/>
        <v>0</v>
      </c>
      <c r="DQ24" s="5">
        <f t="shared" si="72"/>
        <v>0</v>
      </c>
      <c r="DR24" s="5">
        <f t="shared" si="72"/>
        <v>0</v>
      </c>
      <c r="DS24" s="5">
        <f t="shared" si="72"/>
        <v>0</v>
      </c>
      <c r="DT24" s="5">
        <f t="shared" si="72"/>
        <v>0</v>
      </c>
      <c r="DU24" s="5">
        <f t="shared" si="72"/>
        <v>0</v>
      </c>
      <c r="DV24" s="5">
        <f t="shared" si="72"/>
        <v>0</v>
      </c>
      <c r="DW24" s="5">
        <f t="shared" si="72"/>
        <v>0</v>
      </c>
      <c r="DX24" s="5">
        <f t="shared" si="72"/>
        <v>0</v>
      </c>
      <c r="DY24" s="5">
        <f t="shared" si="72"/>
        <v>0</v>
      </c>
      <c r="DZ24" s="5">
        <f t="shared" si="72"/>
        <v>0</v>
      </c>
      <c r="EA24" s="5">
        <f t="shared" si="72"/>
        <v>0</v>
      </c>
      <c r="EB24" s="5">
        <f t="shared" ref="CE24:EK26" si="73">IF(AND(EB$6&gt;=$F24,EB$6&lt;=$G24),$H24,0)</f>
        <v>0</v>
      </c>
      <c r="EC24" s="5">
        <f t="shared" si="73"/>
        <v>0</v>
      </c>
      <c r="ED24" s="5">
        <f t="shared" si="73"/>
        <v>0</v>
      </c>
      <c r="EE24" s="5">
        <f t="shared" si="73"/>
        <v>0</v>
      </c>
      <c r="EF24" s="5">
        <f t="shared" si="73"/>
        <v>0</v>
      </c>
      <c r="EG24" s="5">
        <f t="shared" si="73"/>
        <v>0</v>
      </c>
      <c r="EH24" s="5">
        <f t="shared" si="73"/>
        <v>0</v>
      </c>
      <c r="EI24" s="5">
        <f t="shared" si="73"/>
        <v>0</v>
      </c>
      <c r="EJ24" s="5">
        <f t="shared" si="73"/>
        <v>0</v>
      </c>
      <c r="EK24" s="5">
        <f t="shared" si="73"/>
        <v>0</v>
      </c>
    </row>
    <row r="25" spans="2:141" x14ac:dyDescent="0.35">
      <c r="B25" s="17" t="s">
        <v>37</v>
      </c>
      <c r="C25" s="18">
        <v>359000</v>
      </c>
      <c r="D25" s="18" t="s">
        <v>54</v>
      </c>
      <c r="E25">
        <v>22</v>
      </c>
      <c r="F25" s="7">
        <v>45586</v>
      </c>
      <c r="G25" s="7">
        <f t="shared" si="67"/>
        <v>46234</v>
      </c>
      <c r="H25" s="5">
        <f t="shared" si="68"/>
        <v>16318.181818181818</v>
      </c>
      <c r="I25" s="7"/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16318.181818181818</v>
      </c>
      <c r="CB25" s="5">
        <v>16318.181818181818</v>
      </c>
      <c r="CC25" s="5">
        <v>16318.181818181818</v>
      </c>
      <c r="CD25" s="5">
        <f t="shared" si="69"/>
        <v>16318.181818181818</v>
      </c>
      <c r="CE25" s="5">
        <f t="shared" si="73"/>
        <v>16318.181818181818</v>
      </c>
      <c r="CF25" s="5">
        <f t="shared" si="73"/>
        <v>16318.181818181818</v>
      </c>
      <c r="CG25" s="5">
        <f t="shared" si="73"/>
        <v>16318.181818181818</v>
      </c>
      <c r="CH25" s="5">
        <f t="shared" si="73"/>
        <v>16318.181818181818</v>
      </c>
      <c r="CI25" s="5">
        <f t="shared" si="73"/>
        <v>16318.181818181818</v>
      </c>
      <c r="CJ25" s="5">
        <f t="shared" si="73"/>
        <v>16318.181818181818</v>
      </c>
      <c r="CK25" s="5">
        <f t="shared" si="73"/>
        <v>16318.181818181818</v>
      </c>
      <c r="CL25" s="5">
        <f t="shared" si="73"/>
        <v>16318.181818181818</v>
      </c>
      <c r="CM25" s="5">
        <f t="shared" si="73"/>
        <v>16318.181818181818</v>
      </c>
      <c r="CN25" s="5">
        <f t="shared" si="73"/>
        <v>16318.181818181818</v>
      </c>
      <c r="CO25" s="5">
        <f t="shared" si="73"/>
        <v>16318.181818181818</v>
      </c>
      <c r="CP25" s="5">
        <f t="shared" si="73"/>
        <v>16318.181818181818</v>
      </c>
      <c r="CQ25" s="5">
        <f t="shared" si="73"/>
        <v>16318.181818181818</v>
      </c>
      <c r="CR25" s="5">
        <f t="shared" si="73"/>
        <v>16318.181818181818</v>
      </c>
      <c r="CS25" s="5">
        <f t="shared" si="73"/>
        <v>16318.181818181818</v>
      </c>
      <c r="CT25" s="5">
        <f t="shared" si="73"/>
        <v>16318.181818181818</v>
      </c>
      <c r="CU25" s="5">
        <f t="shared" si="73"/>
        <v>16318.181818181818</v>
      </c>
      <c r="CV25" s="5">
        <f t="shared" si="73"/>
        <v>16318.181818181818</v>
      </c>
      <c r="CW25" s="5">
        <f t="shared" si="73"/>
        <v>0</v>
      </c>
      <c r="CX25" s="5">
        <f t="shared" si="73"/>
        <v>0</v>
      </c>
      <c r="CY25" s="5">
        <f t="shared" si="73"/>
        <v>0</v>
      </c>
      <c r="CZ25" s="5">
        <f t="shared" si="73"/>
        <v>0</v>
      </c>
      <c r="DA25" s="5">
        <f t="shared" si="73"/>
        <v>0</v>
      </c>
      <c r="DB25" s="5">
        <f t="shared" si="73"/>
        <v>0</v>
      </c>
      <c r="DC25" s="5">
        <f t="shared" si="73"/>
        <v>0</v>
      </c>
      <c r="DD25" s="5">
        <f t="shared" si="73"/>
        <v>0</v>
      </c>
      <c r="DE25" s="5">
        <f t="shared" si="73"/>
        <v>0</v>
      </c>
      <c r="DF25" s="5">
        <f t="shared" si="73"/>
        <v>0</v>
      </c>
      <c r="DG25" s="5">
        <f t="shared" si="73"/>
        <v>0</v>
      </c>
      <c r="DH25" s="5">
        <f t="shared" si="73"/>
        <v>0</v>
      </c>
      <c r="DI25" s="5">
        <f t="shared" si="73"/>
        <v>0</v>
      </c>
      <c r="DJ25" s="5">
        <f t="shared" si="73"/>
        <v>0</v>
      </c>
      <c r="DK25" s="5">
        <f t="shared" si="73"/>
        <v>0</v>
      </c>
      <c r="DL25" s="5">
        <f t="shared" si="73"/>
        <v>0</v>
      </c>
      <c r="DM25" s="5">
        <f t="shared" si="73"/>
        <v>0</v>
      </c>
      <c r="DN25" s="5">
        <f t="shared" si="73"/>
        <v>0</v>
      </c>
      <c r="DO25" s="5">
        <f t="shared" si="73"/>
        <v>0</v>
      </c>
      <c r="DP25" s="5">
        <f t="shared" si="73"/>
        <v>0</v>
      </c>
      <c r="DQ25" s="5">
        <f t="shared" si="73"/>
        <v>0</v>
      </c>
      <c r="DR25" s="5">
        <f t="shared" si="73"/>
        <v>0</v>
      </c>
      <c r="DS25" s="5">
        <f t="shared" si="73"/>
        <v>0</v>
      </c>
      <c r="DT25" s="5">
        <f t="shared" si="73"/>
        <v>0</v>
      </c>
      <c r="DU25" s="5">
        <f t="shared" si="73"/>
        <v>0</v>
      </c>
      <c r="DV25" s="5">
        <f t="shared" si="73"/>
        <v>0</v>
      </c>
      <c r="DW25" s="5">
        <f t="shared" si="73"/>
        <v>0</v>
      </c>
      <c r="DX25" s="5">
        <f t="shared" si="73"/>
        <v>0</v>
      </c>
      <c r="DY25" s="5">
        <f t="shared" si="73"/>
        <v>0</v>
      </c>
      <c r="DZ25" s="5">
        <f t="shared" si="73"/>
        <v>0</v>
      </c>
      <c r="EA25" s="5">
        <f t="shared" si="73"/>
        <v>0</v>
      </c>
      <c r="EB25" s="5">
        <f t="shared" si="73"/>
        <v>0</v>
      </c>
      <c r="EC25" s="5">
        <f t="shared" si="73"/>
        <v>0</v>
      </c>
      <c r="ED25" s="5">
        <f t="shared" si="73"/>
        <v>0</v>
      </c>
      <c r="EE25" s="5">
        <f t="shared" si="73"/>
        <v>0</v>
      </c>
      <c r="EF25" s="5">
        <f t="shared" si="73"/>
        <v>0</v>
      </c>
      <c r="EG25" s="5">
        <f t="shared" si="73"/>
        <v>0</v>
      </c>
      <c r="EH25" s="5">
        <f t="shared" si="73"/>
        <v>0</v>
      </c>
      <c r="EI25" s="5">
        <f t="shared" si="73"/>
        <v>0</v>
      </c>
      <c r="EJ25" s="5">
        <f t="shared" si="73"/>
        <v>0</v>
      </c>
      <c r="EK25" s="5">
        <f t="shared" si="73"/>
        <v>0</v>
      </c>
    </row>
    <row r="26" spans="2:141" x14ac:dyDescent="0.35">
      <c r="B26" s="17" t="s">
        <v>49</v>
      </c>
      <c r="C26" s="18">
        <v>414000</v>
      </c>
      <c r="D26" s="18" t="s">
        <v>54</v>
      </c>
      <c r="E26">
        <v>24</v>
      </c>
      <c r="F26" s="7">
        <v>45613</v>
      </c>
      <c r="G26" s="7">
        <f t="shared" si="67"/>
        <v>46326</v>
      </c>
      <c r="H26" s="5">
        <f t="shared" si="68"/>
        <v>17250</v>
      </c>
      <c r="I26" s="7"/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17250</v>
      </c>
      <c r="CC26" s="5">
        <v>17250</v>
      </c>
      <c r="CD26" s="5">
        <f t="shared" si="69"/>
        <v>17250</v>
      </c>
      <c r="CE26" s="5">
        <f t="shared" si="73"/>
        <v>17250</v>
      </c>
      <c r="CF26" s="5">
        <f t="shared" si="73"/>
        <v>17250</v>
      </c>
      <c r="CG26" s="5">
        <f t="shared" si="73"/>
        <v>17250</v>
      </c>
      <c r="CH26" s="5">
        <f t="shared" si="73"/>
        <v>17250</v>
      </c>
      <c r="CI26" s="5">
        <f t="shared" si="73"/>
        <v>17250</v>
      </c>
      <c r="CJ26" s="5">
        <f t="shared" si="73"/>
        <v>17250</v>
      </c>
      <c r="CK26" s="5">
        <f t="shared" si="73"/>
        <v>17250</v>
      </c>
      <c r="CL26" s="5">
        <f t="shared" si="73"/>
        <v>17250</v>
      </c>
      <c r="CM26" s="5">
        <f t="shared" si="73"/>
        <v>17250</v>
      </c>
      <c r="CN26" s="5">
        <f t="shared" si="73"/>
        <v>17250</v>
      </c>
      <c r="CO26" s="5">
        <f t="shared" si="73"/>
        <v>17250</v>
      </c>
      <c r="CP26" s="5">
        <f t="shared" si="73"/>
        <v>17250</v>
      </c>
      <c r="CQ26" s="5">
        <f t="shared" si="73"/>
        <v>17250</v>
      </c>
      <c r="CR26" s="5">
        <f t="shared" si="73"/>
        <v>17250</v>
      </c>
      <c r="CS26" s="5">
        <f t="shared" si="73"/>
        <v>17250</v>
      </c>
      <c r="CT26" s="5">
        <f t="shared" si="73"/>
        <v>17250</v>
      </c>
      <c r="CU26" s="5">
        <f t="shared" si="73"/>
        <v>17250</v>
      </c>
      <c r="CV26" s="5">
        <f t="shared" si="73"/>
        <v>17250</v>
      </c>
      <c r="CW26" s="5">
        <f t="shared" si="73"/>
        <v>17250</v>
      </c>
      <c r="CX26" s="5">
        <f t="shared" si="73"/>
        <v>17250</v>
      </c>
      <c r="CY26" s="5">
        <f t="shared" si="73"/>
        <v>17250</v>
      </c>
      <c r="CZ26" s="5">
        <f t="shared" si="73"/>
        <v>0</v>
      </c>
      <c r="DA26" s="5">
        <f t="shared" si="73"/>
        <v>0</v>
      </c>
      <c r="DB26" s="5">
        <f t="shared" si="73"/>
        <v>0</v>
      </c>
      <c r="DC26" s="5">
        <f t="shared" si="73"/>
        <v>0</v>
      </c>
      <c r="DD26" s="5">
        <f t="shared" si="73"/>
        <v>0</v>
      </c>
      <c r="DE26" s="5">
        <f t="shared" si="73"/>
        <v>0</v>
      </c>
      <c r="DF26" s="5">
        <f t="shared" si="73"/>
        <v>0</v>
      </c>
      <c r="DG26" s="5">
        <f t="shared" si="73"/>
        <v>0</v>
      </c>
      <c r="DH26" s="5">
        <f t="shared" si="73"/>
        <v>0</v>
      </c>
      <c r="DI26" s="5">
        <f t="shared" si="73"/>
        <v>0</v>
      </c>
      <c r="DJ26" s="5">
        <f t="shared" si="73"/>
        <v>0</v>
      </c>
      <c r="DK26" s="5">
        <f t="shared" si="73"/>
        <v>0</v>
      </c>
      <c r="DL26" s="5">
        <f t="shared" si="73"/>
        <v>0</v>
      </c>
      <c r="DM26" s="5">
        <f t="shared" si="73"/>
        <v>0</v>
      </c>
      <c r="DN26" s="5">
        <f t="shared" si="73"/>
        <v>0</v>
      </c>
      <c r="DO26" s="5">
        <f t="shared" si="73"/>
        <v>0</v>
      </c>
      <c r="DP26" s="5">
        <f t="shared" si="73"/>
        <v>0</v>
      </c>
      <c r="DQ26" s="5">
        <f t="shared" si="73"/>
        <v>0</v>
      </c>
      <c r="DR26" s="5">
        <f t="shared" si="73"/>
        <v>0</v>
      </c>
      <c r="DS26" s="5">
        <f t="shared" si="73"/>
        <v>0</v>
      </c>
      <c r="DT26" s="5">
        <f t="shared" si="73"/>
        <v>0</v>
      </c>
      <c r="DU26" s="5">
        <f t="shared" si="73"/>
        <v>0</v>
      </c>
      <c r="DV26" s="5">
        <f t="shared" si="73"/>
        <v>0</v>
      </c>
      <c r="DW26" s="5">
        <f t="shared" si="73"/>
        <v>0</v>
      </c>
      <c r="DX26" s="5">
        <f t="shared" si="73"/>
        <v>0</v>
      </c>
      <c r="DY26" s="5">
        <f t="shared" si="73"/>
        <v>0</v>
      </c>
      <c r="DZ26" s="5">
        <f t="shared" si="73"/>
        <v>0</v>
      </c>
      <c r="EA26" s="5">
        <f t="shared" si="73"/>
        <v>0</v>
      </c>
      <c r="EB26" s="5">
        <f t="shared" si="73"/>
        <v>0</v>
      </c>
      <c r="EC26" s="5">
        <f t="shared" si="73"/>
        <v>0</v>
      </c>
      <c r="ED26" s="5">
        <f t="shared" si="73"/>
        <v>0</v>
      </c>
      <c r="EE26" s="5">
        <f t="shared" si="73"/>
        <v>0</v>
      </c>
      <c r="EF26" s="5">
        <f t="shared" si="73"/>
        <v>0</v>
      </c>
      <c r="EG26" s="5">
        <f t="shared" si="73"/>
        <v>0</v>
      </c>
      <c r="EH26" s="5">
        <f t="shared" si="73"/>
        <v>0</v>
      </c>
      <c r="EI26" s="5">
        <f t="shared" si="73"/>
        <v>0</v>
      </c>
      <c r="EJ26" s="5">
        <f t="shared" si="73"/>
        <v>0</v>
      </c>
      <c r="EK26" s="5">
        <f t="shared" si="73"/>
        <v>0</v>
      </c>
    </row>
    <row r="28" spans="2:141" x14ac:dyDescent="0.35"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2:141" x14ac:dyDescent="0.35"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</row>
    <row r="31" spans="2:141" x14ac:dyDescent="0.35"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E971-C177-4EAA-8F47-A47755CA7145}">
  <dimension ref="A1:P44"/>
  <sheetViews>
    <sheetView showGridLines="0" tabSelected="1" workbookViewId="0">
      <selection activeCell="P45" sqref="P45"/>
    </sheetView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3" width="13.1796875" bestFit="1" customWidth="1"/>
    <col min="14" max="14" width="13.1796875" customWidth="1"/>
    <col min="15" max="15" width="2.6328125" customWidth="1"/>
    <col min="16" max="16" width="11.7265625" bestFit="1" customWidth="1"/>
  </cols>
  <sheetData>
    <row r="1" spans="1:16" s="1" customFormat="1" ht="26" x14ac:dyDescent="0.6">
      <c r="A1" s="2" t="s">
        <v>8</v>
      </c>
    </row>
    <row r="2" spans="1:16" s="3" customFormat="1" ht="19.5" x14ac:dyDescent="0.45">
      <c r="B2" s="4" t="s">
        <v>9</v>
      </c>
      <c r="C2" s="4"/>
    </row>
    <row r="3" spans="1:16" ht="4.9000000000000004" customHeight="1" x14ac:dyDescent="0.35"/>
    <row r="4" spans="1:16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6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  <c r="P5" s="8" t="s">
        <v>106</v>
      </c>
    </row>
    <row r="6" spans="1:16" ht="4.9000000000000004" customHeight="1" x14ac:dyDescent="0.35"/>
    <row r="7" spans="1:16" x14ac:dyDescent="0.35">
      <c r="B7" s="10" t="s">
        <v>12</v>
      </c>
    </row>
    <row r="8" spans="1:16" x14ac:dyDescent="0.35">
      <c r="B8" t="s">
        <v>2</v>
      </c>
      <c r="D8" s="31">
        <v>2090338.3601599999</v>
      </c>
      <c r="E8" s="31">
        <v>2283673.7550911983</v>
      </c>
      <c r="F8" s="31">
        <v>2447436.000068788</v>
      </c>
      <c r="G8" s="31">
        <v>2700794.5747959092</v>
      </c>
      <c r="H8" s="31">
        <v>2999583.4786055805</v>
      </c>
      <c r="I8" s="31">
        <v>3261057.1704356289</v>
      </c>
      <c r="J8" s="30">
        <f>I8*(1+$P8)</f>
        <v>3913268.6045227544</v>
      </c>
      <c r="K8" s="30">
        <f t="shared" ref="K8:N8" si="0">J8*(1+$P8)</f>
        <v>4695922.325427305</v>
      </c>
      <c r="L8" s="30">
        <f t="shared" si="0"/>
        <v>5635106.7905127658</v>
      </c>
      <c r="M8" s="30">
        <f t="shared" si="0"/>
        <v>6762128.1486153184</v>
      </c>
      <c r="N8" s="30">
        <f t="shared" si="0"/>
        <v>8114553.778338382</v>
      </c>
      <c r="P8" s="43">
        <v>0.2</v>
      </c>
    </row>
    <row r="9" spans="1:16" x14ac:dyDescent="0.35">
      <c r="B9" t="s">
        <v>13</v>
      </c>
      <c r="D9" s="31">
        <v>664196.7044997121</v>
      </c>
      <c r="E9" s="31">
        <v>717046.83627675415</v>
      </c>
      <c r="F9" s="31">
        <v>768695.71989376878</v>
      </c>
      <c r="G9" s="31">
        <v>840299.72620187339</v>
      </c>
      <c r="H9" s="31">
        <v>918329.95877697936</v>
      </c>
      <c r="I9" s="31">
        <v>1024562.3684083003</v>
      </c>
      <c r="J9" s="30">
        <f>I9*(1+J39)</f>
        <v>1117447.1436034599</v>
      </c>
      <c r="K9" s="30">
        <f t="shared" ref="K9:N9" si="1">J9*(1+K39)</f>
        <v>1218752.6667482622</v>
      </c>
      <c r="L9" s="30">
        <f t="shared" si="1"/>
        <v>1329242.3460103262</v>
      </c>
      <c r="M9" s="30">
        <f t="shared" si="1"/>
        <v>1449748.7986149301</v>
      </c>
      <c r="N9" s="30">
        <f t="shared" si="1"/>
        <v>1581180.1251997624</v>
      </c>
    </row>
    <row r="10" spans="1:16" x14ac:dyDescent="0.35">
      <c r="B10" t="s">
        <v>14</v>
      </c>
      <c r="D10" s="31">
        <v>316049.03585626237</v>
      </c>
      <c r="E10" s="31">
        <v>340549.15711583983</v>
      </c>
      <c r="F10" s="31">
        <v>369219.99065342237</v>
      </c>
      <c r="G10" s="31">
        <v>397609.31573476398</v>
      </c>
      <c r="H10" s="31">
        <v>444046.10771942703</v>
      </c>
      <c r="I10" s="31">
        <v>481066.23171999562</v>
      </c>
      <c r="J10" s="30">
        <f>I10*(1+J40)</f>
        <v>523280.7556858887</v>
      </c>
      <c r="K10" s="30">
        <f>J10*(1+K40)</f>
        <v>569199.68855883682</v>
      </c>
      <c r="L10" s="30">
        <f>K10*(1+L40)</f>
        <v>619148.09962925187</v>
      </c>
      <c r="M10" s="30">
        <f>L10*(1+M40)</f>
        <v>673479.58366791799</v>
      </c>
      <c r="N10" s="30">
        <f>M10*(1+N40)</f>
        <v>732578.76409394515</v>
      </c>
    </row>
    <row r="11" spans="1:16" x14ac:dyDescent="0.35">
      <c r="B11" s="11" t="s">
        <v>3</v>
      </c>
      <c r="C11" s="12"/>
      <c r="D11" s="36">
        <v>3070584.1005159742</v>
      </c>
      <c r="E11" s="36">
        <v>3341269.7484837924</v>
      </c>
      <c r="F11" s="36">
        <v>3585351.710615979</v>
      </c>
      <c r="G11" s="36">
        <v>3938703.6167325466</v>
      </c>
      <c r="H11" s="36">
        <v>4361959.5451019872</v>
      </c>
      <c r="I11" s="36">
        <v>4766685.7705639247</v>
      </c>
      <c r="J11" s="36">
        <f>SUM(J8:J10)</f>
        <v>5553996.5038121026</v>
      </c>
      <c r="K11" s="36">
        <f t="shared" ref="K11:N11" si="2">SUM(K8:K10)</f>
        <v>6483874.6807344034</v>
      </c>
      <c r="L11" s="36">
        <f t="shared" si="2"/>
        <v>7583497.2361523444</v>
      </c>
      <c r="M11" s="36">
        <f t="shared" si="2"/>
        <v>8885356.5308981668</v>
      </c>
      <c r="N11" s="36">
        <f t="shared" si="2"/>
        <v>10428312.66763209</v>
      </c>
    </row>
    <row r="12" spans="1:16" ht="4.9000000000000004" customHeight="1" x14ac:dyDescent="0.35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6" x14ac:dyDescent="0.35">
      <c r="B13" s="10" t="s">
        <v>27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x14ac:dyDescent="0.35">
      <c r="B14" t="s">
        <v>15</v>
      </c>
      <c r="D14" s="31">
        <v>340533.65039700241</v>
      </c>
      <c r="E14" s="31">
        <v>375230.60942362546</v>
      </c>
      <c r="F14" s="31">
        <v>412251.51457902818</v>
      </c>
      <c r="G14" s="31">
        <v>431914.05926776293</v>
      </c>
      <c r="H14" s="31">
        <v>491490.19393743936</v>
      </c>
      <c r="I14" s="31">
        <v>551317.01044050639</v>
      </c>
      <c r="J14" s="30">
        <f>J9*J41</f>
        <v>591554.16888079955</v>
      </c>
      <c r="K14" s="30">
        <f t="shared" ref="K14:N14" si="3">K9*K41</f>
        <v>645183.28672319499</v>
      </c>
      <c r="L14" s="30">
        <f t="shared" si="3"/>
        <v>703674.31313094636</v>
      </c>
      <c r="M14" s="30">
        <f t="shared" si="3"/>
        <v>767468.01901077165</v>
      </c>
      <c r="N14" s="30">
        <f t="shared" si="3"/>
        <v>837045.13467825018</v>
      </c>
    </row>
    <row r="15" spans="1:16" x14ac:dyDescent="0.35">
      <c r="B15" s="11" t="s">
        <v>16</v>
      </c>
      <c r="C15" s="12"/>
      <c r="D15" s="36">
        <v>340533.65039700241</v>
      </c>
      <c r="E15" s="36">
        <v>375230.60942362546</v>
      </c>
      <c r="F15" s="36">
        <v>412251.51457902818</v>
      </c>
      <c r="G15" s="36">
        <v>431914.05926776293</v>
      </c>
      <c r="H15" s="36">
        <v>491490.19393743936</v>
      </c>
      <c r="I15" s="36">
        <v>551317.01044050639</v>
      </c>
      <c r="J15" s="36">
        <f>J14</f>
        <v>591554.16888079955</v>
      </c>
      <c r="K15" s="36">
        <f t="shared" ref="K15:N15" si="4">K14</f>
        <v>645183.28672319499</v>
      </c>
      <c r="L15" s="36">
        <f t="shared" si="4"/>
        <v>703674.31313094636</v>
      </c>
      <c r="M15" s="36">
        <f t="shared" si="4"/>
        <v>767468.01901077165</v>
      </c>
      <c r="N15" s="36">
        <f t="shared" si="4"/>
        <v>837045.13467825018</v>
      </c>
    </row>
    <row r="16" spans="1:16" ht="4.9000000000000004" customHeight="1" x14ac:dyDescent="0.35"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2:16" x14ac:dyDescent="0.35">
      <c r="B17" s="13" t="s">
        <v>7</v>
      </c>
      <c r="C17" s="3"/>
      <c r="D17" s="39">
        <v>2730050.450118972</v>
      </c>
      <c r="E17" s="39">
        <v>2966039.1390601671</v>
      </c>
      <c r="F17" s="39">
        <v>3173100.1960369507</v>
      </c>
      <c r="G17" s="39">
        <v>3506789.5574647835</v>
      </c>
      <c r="H17" s="39">
        <v>3870469.3511645477</v>
      </c>
      <c r="I17" s="39">
        <v>4215368.7601234196</v>
      </c>
      <c r="J17" s="39">
        <f>J11-J15</f>
        <v>4962442.3349313028</v>
      </c>
      <c r="K17" s="39">
        <f t="shared" ref="K17:N17" si="5">K11-K15</f>
        <v>5838691.3940112088</v>
      </c>
      <c r="L17" s="39">
        <f t="shared" si="5"/>
        <v>6879822.9230213985</v>
      </c>
      <c r="M17" s="39">
        <f t="shared" si="5"/>
        <v>8117888.5118873948</v>
      </c>
      <c r="N17" s="39">
        <f t="shared" si="5"/>
        <v>9591267.5329538397</v>
      </c>
    </row>
    <row r="18" spans="2:16" ht="4.9000000000000004" customHeight="1" x14ac:dyDescent="0.35"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2:16" x14ac:dyDescent="0.35">
      <c r="B19" s="10" t="s">
        <v>17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2:16" x14ac:dyDescent="0.35">
      <c r="B20" t="s">
        <v>18</v>
      </c>
      <c r="D20" s="31">
        <v>855597.81106728583</v>
      </c>
      <c r="E20" s="31">
        <v>916802.69788349757</v>
      </c>
      <c r="F20" s="31">
        <v>1008093.9322809393</v>
      </c>
      <c r="G20" s="31">
        <v>1107093.463291632</v>
      </c>
      <c r="H20" s="31">
        <v>1243581.8025291692</v>
      </c>
      <c r="I20" s="31">
        <v>1366201.0151559999</v>
      </c>
      <c r="J20" s="30">
        <f>I20*(1+$P20)</f>
        <v>1571131.1674293997</v>
      </c>
      <c r="K20" s="30">
        <f t="shared" ref="K20:N20" si="6">J20*(1+$P20)</f>
        <v>1806800.8425438094</v>
      </c>
      <c r="L20" s="30">
        <f t="shared" si="6"/>
        <v>2077820.9689253806</v>
      </c>
      <c r="M20" s="30">
        <f t="shared" si="6"/>
        <v>2389494.1142641874</v>
      </c>
      <c r="N20" s="30">
        <f t="shared" si="6"/>
        <v>2747918.2314038151</v>
      </c>
      <c r="P20" s="43">
        <v>0.15</v>
      </c>
    </row>
    <row r="21" spans="2:16" x14ac:dyDescent="0.35">
      <c r="B21" t="s">
        <v>19</v>
      </c>
      <c r="D21" s="31">
        <v>167297.4915832906</v>
      </c>
      <c r="E21" s="31">
        <v>199644.09445013985</v>
      </c>
      <c r="F21" s="31">
        <v>205077.46566986814</v>
      </c>
      <c r="G21" s="31">
        <v>190138.12980574055</v>
      </c>
      <c r="H21" s="31">
        <v>209005.34496288557</v>
      </c>
      <c r="I21" s="31">
        <v>235723.42106610155</v>
      </c>
      <c r="J21" s="30">
        <f>I21*(1+J42)</f>
        <v>253392.26899596828</v>
      </c>
      <c r="K21" s="30">
        <f t="shared" ref="K21:N21" si="7">J21*(1+K42)</f>
        <v>272385.50033142458</v>
      </c>
      <c r="L21" s="30">
        <f t="shared" si="7"/>
        <v>292802.38534815365</v>
      </c>
      <c r="M21" s="30">
        <f t="shared" si="7"/>
        <v>314749.63520911679</v>
      </c>
      <c r="N21" s="30">
        <f t="shared" si="7"/>
        <v>338341.95970253833</v>
      </c>
    </row>
    <row r="22" spans="2:16" x14ac:dyDescent="0.35">
      <c r="B22" t="s">
        <v>20</v>
      </c>
      <c r="D22" s="31">
        <v>325230.91012267314</v>
      </c>
      <c r="E22" s="31">
        <v>369805.75985802163</v>
      </c>
      <c r="F22" s="31">
        <v>344884.26030725619</v>
      </c>
      <c r="G22" s="31">
        <v>385290.9686786558</v>
      </c>
      <c r="H22" s="31">
        <v>433918.31895905745</v>
      </c>
      <c r="I22" s="31">
        <v>431105.76309782203</v>
      </c>
      <c r="J22" s="30">
        <f>I22*(1+$P22)</f>
        <v>517326.91571738641</v>
      </c>
      <c r="K22" s="30">
        <f t="shared" ref="K22:N22" si="8">J22*(1+$P22)</f>
        <v>620792.29886086367</v>
      </c>
      <c r="L22" s="30">
        <f t="shared" si="8"/>
        <v>744950.7586330364</v>
      </c>
      <c r="M22" s="30">
        <f t="shared" si="8"/>
        <v>893940.91035964363</v>
      </c>
      <c r="N22" s="30">
        <f t="shared" si="8"/>
        <v>1072729.0924315723</v>
      </c>
      <c r="P22" s="43">
        <v>0.2</v>
      </c>
    </row>
    <row r="23" spans="2:16" x14ac:dyDescent="0.35">
      <c r="B23" t="s">
        <v>21</v>
      </c>
      <c r="D23" s="31">
        <v>188864.8901392305</v>
      </c>
      <c r="E23" s="31">
        <v>204300.77589846432</v>
      </c>
      <c r="F23" s="31">
        <v>213422.71918544531</v>
      </c>
      <c r="G23" s="31">
        <v>234043.13506519963</v>
      </c>
      <c r="H23" s="31">
        <v>255799.31941846493</v>
      </c>
      <c r="I23" s="31">
        <v>266074.07613899017</v>
      </c>
      <c r="J23" s="30">
        <f>I23*(1+$P23)</f>
        <v>292681.48375288921</v>
      </c>
      <c r="K23" s="30">
        <f t="shared" ref="K23:N23" si="9">J23*(1+$P23)</f>
        <v>321949.63212817814</v>
      </c>
      <c r="L23" s="30">
        <f t="shared" si="9"/>
        <v>354144.59534099599</v>
      </c>
      <c r="M23" s="30">
        <f t="shared" si="9"/>
        <v>389559.05487509561</v>
      </c>
      <c r="N23" s="30">
        <f t="shared" si="9"/>
        <v>428514.96036260523</v>
      </c>
      <c r="P23" s="43">
        <v>0.1</v>
      </c>
    </row>
    <row r="24" spans="2:16" x14ac:dyDescent="0.35">
      <c r="B24" t="s">
        <v>4</v>
      </c>
      <c r="D24" s="31">
        <v>94869.253141634283</v>
      </c>
      <c r="E24" s="31">
        <v>92154.836050599391</v>
      </c>
      <c r="F24" s="31">
        <v>111693.12690050068</v>
      </c>
      <c r="G24" s="31">
        <v>138939.00226675475</v>
      </c>
      <c r="H24" s="31">
        <v>118978.2278547982</v>
      </c>
      <c r="I24" s="31">
        <v>155547.10724855415</v>
      </c>
      <c r="J24" s="30">
        <f>I24*(1+J43)</f>
        <v>173933.7343644849</v>
      </c>
      <c r="K24" s="30">
        <f t="shared" ref="K24:N24" si="10">J24*(1+K43)</f>
        <v>194493.77416985945</v>
      </c>
      <c r="L24" s="30">
        <f t="shared" si="10"/>
        <v>217484.13744493405</v>
      </c>
      <c r="M24" s="30">
        <f t="shared" si="10"/>
        <v>243192.10340819697</v>
      </c>
      <c r="N24" s="30">
        <f t="shared" si="10"/>
        <v>271938.90945300664</v>
      </c>
    </row>
    <row r="25" spans="2:16" x14ac:dyDescent="0.35">
      <c r="B25" s="11" t="s">
        <v>5</v>
      </c>
      <c r="C25" s="12"/>
      <c r="D25" s="36">
        <v>1631860.3560541142</v>
      </c>
      <c r="E25" s="36">
        <v>1782708.1641407225</v>
      </c>
      <c r="F25" s="36">
        <v>1883171.5043440093</v>
      </c>
      <c r="G25" s="36">
        <v>2055504.6991079827</v>
      </c>
      <c r="H25" s="36">
        <v>2261283.0137243751</v>
      </c>
      <c r="I25" s="36">
        <v>2454651.3827074678</v>
      </c>
      <c r="J25" s="36">
        <f>SUM(J20:J24)</f>
        <v>2808465.570260128</v>
      </c>
      <c r="K25" s="36">
        <f t="shared" ref="K25:N25" si="11">SUM(K20:K24)</f>
        <v>3216422.0480341353</v>
      </c>
      <c r="L25" s="36">
        <f t="shared" si="11"/>
        <v>3687202.8456925005</v>
      </c>
      <c r="M25" s="36">
        <f t="shared" si="11"/>
        <v>4230935.8181162402</v>
      </c>
      <c r="N25" s="36">
        <f t="shared" si="11"/>
        <v>4859443.1533535374</v>
      </c>
    </row>
    <row r="26" spans="2:16" ht="4.9000000000000004" customHeight="1" x14ac:dyDescent="0.3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6" x14ac:dyDescent="0.35">
      <c r="B27" s="13" t="s">
        <v>6</v>
      </c>
      <c r="C27" s="3"/>
      <c r="D27" s="39">
        <v>1098190.0940648578</v>
      </c>
      <c r="E27" s="39">
        <v>1183330.9749194446</v>
      </c>
      <c r="F27" s="39">
        <v>1289928.6916929414</v>
      </c>
      <c r="G27" s="39">
        <v>1451284.8583568009</v>
      </c>
      <c r="H27" s="39">
        <v>1609186.3374401727</v>
      </c>
      <c r="I27" s="39">
        <v>1760717.3774159509</v>
      </c>
      <c r="J27" s="39">
        <f>J17-J25</f>
        <v>2153976.7646711748</v>
      </c>
      <c r="K27" s="39">
        <f t="shared" ref="K27:N27" si="12">K17-K25</f>
        <v>2622269.3459770735</v>
      </c>
      <c r="L27" s="39">
        <f t="shared" si="12"/>
        <v>3192620.077328898</v>
      </c>
      <c r="M27" s="39">
        <f t="shared" si="12"/>
        <v>3886952.6937711546</v>
      </c>
      <c r="N27" s="39">
        <f t="shared" si="12"/>
        <v>4731824.3796003023</v>
      </c>
    </row>
    <row r="28" spans="2:16" ht="4.9000000000000004" customHeight="1" x14ac:dyDescent="0.3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2:16" x14ac:dyDescent="0.35">
      <c r="B29" s="10" t="s">
        <v>22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2:16" x14ac:dyDescent="0.35">
      <c r="B30" t="s">
        <v>23</v>
      </c>
      <c r="D30" s="31">
        <v>592009.54927425506</v>
      </c>
      <c r="E30" s="31">
        <v>1323136.9424284864</v>
      </c>
      <c r="F30" s="31">
        <v>1018722.4683812918</v>
      </c>
      <c r="G30" s="31">
        <v>765069.99883286643</v>
      </c>
      <c r="H30" s="31">
        <v>592938.02521008416</v>
      </c>
      <c r="I30" s="31">
        <v>486187.8787878789</v>
      </c>
      <c r="J30" s="30">
        <f>SUMIFS('Capital Expenditure Schedule'!$5:$5,'Capital Expenditure Schedule'!$4:$4,'Income Statement'!J$5)</f>
        <v>784034.05483405467</v>
      </c>
      <c r="K30" s="30">
        <f>SUMIFS('Capital Expenditure Schedule'!$5:$5,'Capital Expenditure Schedule'!$4:$4,'Income Statement'!K$5)</f>
        <v>614034.41558441566</v>
      </c>
      <c r="L30" s="30">
        <f>SUMIFS('Capital Expenditure Schedule'!$5:$5,'Capital Expenditure Schedule'!$4:$4,'Income Statement'!L$5)</f>
        <v>24866.666666666668</v>
      </c>
      <c r="M30" s="30">
        <f>SUMIFS('Capital Expenditure Schedule'!$5:$5,'Capital Expenditure Schedule'!$4:$4,'Income Statement'!M$5)</f>
        <v>0</v>
      </c>
      <c r="N30" s="30">
        <f>SUMIFS('Capital Expenditure Schedule'!$5:$5,'Capital Expenditure Schedule'!$4:$4,'Income Statement'!N$5)</f>
        <v>0</v>
      </c>
    </row>
    <row r="31" spans="2:16" x14ac:dyDescent="0.35">
      <c r="B31" t="s">
        <v>24</v>
      </c>
      <c r="D31" s="31">
        <v>-154407</v>
      </c>
      <c r="E31" s="31">
        <v>-163367.23821000001</v>
      </c>
      <c r="F31" s="31">
        <v>-172089.41505803191</v>
      </c>
      <c r="G31" s="31">
        <v>-182385.52476095397</v>
      </c>
      <c r="H31" s="31">
        <v>-191889.63445624732</v>
      </c>
      <c r="I31" s="31">
        <v>-203358.87790769723</v>
      </c>
      <c r="J31" s="30">
        <f>I31*(1+J44)</f>
        <v>-214874.2777280985</v>
      </c>
      <c r="K31" s="30">
        <f t="shared" ref="K31:N31" si="13">J31*(1+K44)</f>
        <v>-227041.74857872984</v>
      </c>
      <c r="L31" s="30">
        <f t="shared" si="13"/>
        <v>-239898.21463374901</v>
      </c>
      <c r="M31" s="30">
        <f t="shared" si="13"/>
        <v>-253482.6909355997</v>
      </c>
      <c r="N31" s="30">
        <f t="shared" si="13"/>
        <v>-267836.40179251897</v>
      </c>
    </row>
    <row r="32" spans="2:16" x14ac:dyDescent="0.35">
      <c r="B32" s="11" t="s">
        <v>25</v>
      </c>
      <c r="C32" s="12"/>
      <c r="D32" s="36">
        <v>437602.54927425506</v>
      </c>
      <c r="E32" s="36">
        <v>1159769.7042184863</v>
      </c>
      <c r="F32" s="36">
        <v>846633.05332325993</v>
      </c>
      <c r="G32" s="36">
        <v>582684.47407191247</v>
      </c>
      <c r="H32" s="36">
        <v>401048.39075383684</v>
      </c>
      <c r="I32" s="36">
        <v>282829.00088018167</v>
      </c>
      <c r="J32" s="37">
        <f>SUM(J30:J31)</f>
        <v>569159.77710595611</v>
      </c>
      <c r="K32" s="37">
        <f t="shared" ref="K32:N32" si="14">SUM(K30:K31)</f>
        <v>386992.66700568586</v>
      </c>
      <c r="L32" s="37">
        <f t="shared" si="14"/>
        <v>-215031.54796708236</v>
      </c>
      <c r="M32" s="37">
        <f t="shared" si="14"/>
        <v>-253482.6909355997</v>
      </c>
      <c r="N32" s="37">
        <f t="shared" si="14"/>
        <v>-267836.40179251897</v>
      </c>
    </row>
    <row r="33" spans="2:14" ht="4.9000000000000004" customHeight="1" x14ac:dyDescent="0.35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2:14" x14ac:dyDescent="0.35">
      <c r="B34" s="13" t="s">
        <v>26</v>
      </c>
      <c r="C34" s="3"/>
      <c r="D34" s="39">
        <v>660587.54479060275</v>
      </c>
      <c r="E34" s="39">
        <v>23561.270700958325</v>
      </c>
      <c r="F34" s="39">
        <v>443295.63836968143</v>
      </c>
      <c r="G34" s="39">
        <v>868600.38428488839</v>
      </c>
      <c r="H34" s="39">
        <v>1208137.9466863358</v>
      </c>
      <c r="I34" s="39">
        <v>1477888.3765357691</v>
      </c>
      <c r="J34" s="39">
        <f>J27-J32</f>
        <v>1584816.9875652187</v>
      </c>
      <c r="K34" s="39">
        <f t="shared" ref="K34:N34" si="15">K27-K32</f>
        <v>2235276.6789713874</v>
      </c>
      <c r="L34" s="39">
        <f t="shared" si="15"/>
        <v>3407651.6252959804</v>
      </c>
      <c r="M34" s="39">
        <f t="shared" si="15"/>
        <v>4140435.3847067542</v>
      </c>
      <c r="N34" s="39">
        <f t="shared" si="15"/>
        <v>4999660.7813928211</v>
      </c>
    </row>
    <row r="36" spans="2:14" x14ac:dyDescent="0.35">
      <c r="D36" s="40"/>
      <c r="E36" s="40"/>
      <c r="F36" s="40"/>
      <c r="G36" s="40"/>
      <c r="H36" s="40"/>
      <c r="I36" s="40"/>
    </row>
    <row r="37" spans="2:14" x14ac:dyDescent="0.35">
      <c r="B37" s="1" t="s">
        <v>107</v>
      </c>
      <c r="C37" s="41"/>
      <c r="D37" s="41"/>
      <c r="E37" s="42"/>
      <c r="F37" s="42"/>
      <c r="G37" s="42"/>
      <c r="H37" s="42"/>
      <c r="I37" s="42"/>
      <c r="J37" s="41"/>
      <c r="K37" s="41"/>
      <c r="L37" s="41"/>
      <c r="M37" s="41"/>
      <c r="N37" s="41"/>
    </row>
    <row r="38" spans="2:14" ht="6" customHeight="1" x14ac:dyDescent="0.35"/>
    <row r="39" spans="2:14" x14ac:dyDescent="0.35">
      <c r="B39" t="s">
        <v>13</v>
      </c>
      <c r="E39" s="40">
        <f>E9/D9-1</f>
        <v>7.9569999999999919E-2</v>
      </c>
      <c r="F39" s="40">
        <f t="shared" ref="F39:I39" si="16">F9/E9-1</f>
        <v>7.2030000000000038E-2</v>
      </c>
      <c r="G39" s="40">
        <f t="shared" si="16"/>
        <v>9.3150000000000066E-2</v>
      </c>
      <c r="H39" s="40">
        <f t="shared" si="16"/>
        <v>9.2859999999999943E-2</v>
      </c>
      <c r="I39" s="40">
        <f t="shared" si="16"/>
        <v>0.11568000000000001</v>
      </c>
      <c r="J39" s="40">
        <f t="shared" ref="J39:J44" si="17">AVERAGE($E39:$I39)</f>
        <v>9.0657999999999989E-2</v>
      </c>
      <c r="K39" s="40">
        <f t="shared" ref="K39:N44" si="18">AVERAGE($E39:$I39)</f>
        <v>9.0657999999999989E-2</v>
      </c>
      <c r="L39" s="40">
        <f t="shared" si="18"/>
        <v>9.0657999999999989E-2</v>
      </c>
      <c r="M39" s="40">
        <f t="shared" si="18"/>
        <v>9.0657999999999989E-2</v>
      </c>
      <c r="N39" s="40">
        <f t="shared" si="18"/>
        <v>9.0657999999999989E-2</v>
      </c>
    </row>
    <row r="40" spans="2:14" x14ac:dyDescent="0.35">
      <c r="B40" t="s">
        <v>14</v>
      </c>
      <c r="E40" s="40">
        <f t="shared" ref="E40:I40" si="19">E10/D10-1</f>
        <v>7.7520000000000033E-2</v>
      </c>
      <c r="F40" s="40">
        <f t="shared" si="19"/>
        <v>8.4189999999999987E-2</v>
      </c>
      <c r="G40" s="40">
        <f t="shared" si="19"/>
        <v>7.6889999999999903E-2</v>
      </c>
      <c r="H40" s="40">
        <f t="shared" si="19"/>
        <v>0.11678999999999995</v>
      </c>
      <c r="I40" s="40">
        <f t="shared" si="19"/>
        <v>8.3369999999999944E-2</v>
      </c>
      <c r="J40" s="40">
        <f t="shared" si="17"/>
        <v>8.7751999999999969E-2</v>
      </c>
      <c r="K40" s="40">
        <f t="shared" si="18"/>
        <v>8.7751999999999969E-2</v>
      </c>
      <c r="L40" s="40">
        <f t="shared" si="18"/>
        <v>8.7751999999999969E-2</v>
      </c>
      <c r="M40" s="40">
        <f t="shared" si="18"/>
        <v>8.7751999999999969E-2</v>
      </c>
      <c r="N40" s="40">
        <f t="shared" si="18"/>
        <v>8.7751999999999969E-2</v>
      </c>
    </row>
    <row r="41" spans="2:14" x14ac:dyDescent="0.35">
      <c r="B41" t="s">
        <v>15</v>
      </c>
      <c r="E41" s="40">
        <f>E14/E9</f>
        <v>0.52329999999999999</v>
      </c>
      <c r="F41" s="40">
        <f t="shared" ref="F41:I41" si="20">F14/F9</f>
        <v>0.5363</v>
      </c>
      <c r="G41" s="40">
        <f t="shared" si="20"/>
        <v>0.51400000000000001</v>
      </c>
      <c r="H41" s="40">
        <f t="shared" si="20"/>
        <v>0.53520000000000001</v>
      </c>
      <c r="I41" s="40">
        <f t="shared" si="20"/>
        <v>0.53810000000000002</v>
      </c>
      <c r="J41" s="40">
        <f t="shared" si="17"/>
        <v>0.52937999999999996</v>
      </c>
      <c r="K41" s="40">
        <f t="shared" si="18"/>
        <v>0.52937999999999996</v>
      </c>
      <c r="L41" s="40">
        <f t="shared" si="18"/>
        <v>0.52937999999999996</v>
      </c>
      <c r="M41" s="40">
        <f t="shared" si="18"/>
        <v>0.52937999999999996</v>
      </c>
      <c r="N41" s="40">
        <f t="shared" si="18"/>
        <v>0.52937999999999996</v>
      </c>
    </row>
    <row r="42" spans="2:14" x14ac:dyDescent="0.35">
      <c r="B42" t="s">
        <v>19</v>
      </c>
      <c r="E42" s="40">
        <f>E21/D21-1</f>
        <v>0.19334780552131114</v>
      </c>
      <c r="F42" s="40">
        <f t="shared" ref="F42:I42" si="21">F21/E21-1</f>
        <v>2.7215286456095278E-2</v>
      </c>
      <c r="G42" s="40">
        <f t="shared" si="21"/>
        <v>-7.2847281466686287E-2</v>
      </c>
      <c r="H42" s="40">
        <f t="shared" si="21"/>
        <v>9.9228993029547574E-2</v>
      </c>
      <c r="I42" s="40">
        <f t="shared" si="21"/>
        <v>0.12783441546894636</v>
      </c>
      <c r="J42" s="40">
        <f t="shared" si="17"/>
        <v>7.4955843801842809E-2</v>
      </c>
      <c r="K42" s="40">
        <f t="shared" si="18"/>
        <v>7.4955843801842809E-2</v>
      </c>
      <c r="L42" s="40">
        <f t="shared" si="18"/>
        <v>7.4955843801842809E-2</v>
      </c>
      <c r="M42" s="40">
        <f t="shared" si="18"/>
        <v>7.4955843801842809E-2</v>
      </c>
      <c r="N42" s="40">
        <f t="shared" si="18"/>
        <v>7.4955843801842809E-2</v>
      </c>
    </row>
    <row r="43" spans="2:14" x14ac:dyDescent="0.35">
      <c r="B43" t="s">
        <v>4</v>
      </c>
      <c r="E43" s="40">
        <f>E24/D24-1</f>
        <v>-2.8612189947173183E-2</v>
      </c>
      <c r="F43" s="40">
        <f t="shared" ref="F43:I43" si="22">F24/E24-1</f>
        <v>0.21201590374674861</v>
      </c>
      <c r="G43" s="40">
        <f t="shared" si="22"/>
        <v>0.24393511151787739</v>
      </c>
      <c r="H43" s="40">
        <f t="shared" si="22"/>
        <v>-0.14366573882280387</v>
      </c>
      <c r="I43" s="40">
        <f t="shared" si="22"/>
        <v>0.30735774143807926</v>
      </c>
      <c r="J43" s="40">
        <f t="shared" si="17"/>
        <v>0.11820616558654565</v>
      </c>
      <c r="K43" s="40">
        <f t="shared" si="18"/>
        <v>0.11820616558654565</v>
      </c>
      <c r="L43" s="40">
        <f t="shared" si="18"/>
        <v>0.11820616558654565</v>
      </c>
      <c r="M43" s="40">
        <f t="shared" si="18"/>
        <v>0.11820616558654565</v>
      </c>
      <c r="N43" s="40">
        <f t="shared" si="18"/>
        <v>0.11820616558654565</v>
      </c>
    </row>
    <row r="44" spans="2:14" x14ac:dyDescent="0.35">
      <c r="B44" t="s">
        <v>24</v>
      </c>
      <c r="E44" s="40">
        <f>E31/D31-1</f>
        <v>5.8030000000000026E-2</v>
      </c>
      <c r="F44" s="40">
        <f t="shared" ref="F44:I44" si="23">F31/E31-1</f>
        <v>5.3390000000000049E-2</v>
      </c>
      <c r="G44" s="40">
        <f t="shared" si="23"/>
        <v>5.983000000000005E-2</v>
      </c>
      <c r="H44" s="40">
        <f t="shared" si="23"/>
        <v>5.2110000000000323E-2</v>
      </c>
      <c r="I44" s="40">
        <f t="shared" si="23"/>
        <v>5.9770000000000101E-2</v>
      </c>
      <c r="J44" s="40">
        <f t="shared" si="17"/>
        <v>5.6626000000000107E-2</v>
      </c>
      <c r="K44" s="40">
        <f t="shared" si="18"/>
        <v>5.6626000000000107E-2</v>
      </c>
      <c r="L44" s="40">
        <f t="shared" si="18"/>
        <v>5.6626000000000107E-2</v>
      </c>
      <c r="M44" s="40">
        <f t="shared" si="18"/>
        <v>5.6626000000000107E-2</v>
      </c>
      <c r="N44" s="40">
        <f t="shared" si="18"/>
        <v>5.6626000000000107E-2</v>
      </c>
    </row>
  </sheetData>
  <pageMargins left="0.7" right="0.7" top="0.75" bottom="0.75" header="0.3" footer="0.3"/>
  <pageSetup orientation="portrait" r:id="rId1"/>
  <ignoredErrors>
    <ignoredError sqref="J21:N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48EA-1389-469B-9DB2-34B3E63243F0}">
  <dimension ref="A1:N51"/>
  <sheetViews>
    <sheetView showGridLines="0" workbookViewId="0">
      <selection activeCell="O52" sqref="O52"/>
    </sheetView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4" width="13.1796875" bestFit="1" customWidth="1"/>
  </cols>
  <sheetData>
    <row r="1" spans="1:14" s="1" customFormat="1" ht="26" x14ac:dyDescent="0.6">
      <c r="A1" s="2" t="s">
        <v>8</v>
      </c>
    </row>
    <row r="2" spans="1:14" s="3" customFormat="1" ht="19.5" x14ac:dyDescent="0.45">
      <c r="B2" s="4" t="s">
        <v>10</v>
      </c>
      <c r="C2" s="4"/>
    </row>
    <row r="3" spans="1:14" ht="4.9000000000000004" customHeight="1" x14ac:dyDescent="0.35"/>
    <row r="4" spans="1:14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4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</row>
    <row r="6" spans="1:14" ht="4.9000000000000004" customHeight="1" x14ac:dyDescent="0.35"/>
    <row r="7" spans="1:14" x14ac:dyDescent="0.35">
      <c r="B7" s="10" t="s">
        <v>55</v>
      </c>
    </row>
    <row r="8" spans="1:14" ht="4.9000000000000004" customHeight="1" x14ac:dyDescent="0.35">
      <c r="B8" s="10"/>
    </row>
    <row r="9" spans="1:14" x14ac:dyDescent="0.35">
      <c r="B9" s="19" t="s">
        <v>59</v>
      </c>
    </row>
    <row r="10" spans="1:14" x14ac:dyDescent="0.35">
      <c r="B10" t="s">
        <v>57</v>
      </c>
      <c r="D10" s="31">
        <v>1823226.6961563057</v>
      </c>
      <c r="E10" s="31">
        <v>1531365.7702282935</v>
      </c>
      <c r="F10" s="31">
        <v>2633019.7027189704</v>
      </c>
      <c r="G10" s="31">
        <v>3530180.167344179</v>
      </c>
      <c r="H10" s="31">
        <v>5247259.5620881002</v>
      </c>
      <c r="I10" s="31">
        <v>5638060.2625451591</v>
      </c>
      <c r="J10" s="30">
        <f>'Cash Flow Statement'!J44</f>
        <v>8025624.6408090005</v>
      </c>
      <c r="K10" s="30">
        <f>'Cash Flow Statement'!K44</f>
        <v>10895201.429202296</v>
      </c>
      <c r="L10" s="30">
        <f>'Cash Flow Statement'!L44</f>
        <v>14349472.949378878</v>
      </c>
      <c r="M10" s="30">
        <f>'Cash Flow Statement'!M44</f>
        <v>18513011.021221917</v>
      </c>
      <c r="N10" s="30">
        <f>'Cash Flow Statement'!N44</f>
        <v>23536888.611380845</v>
      </c>
    </row>
    <row r="11" spans="1:14" x14ac:dyDescent="0.35">
      <c r="B11" t="s">
        <v>56</v>
      </c>
      <c r="D11" s="31">
        <v>339698.71904008224</v>
      </c>
      <c r="E11" s="31">
        <v>398747.13178405579</v>
      </c>
      <c r="F11" s="31">
        <v>383238.244347742</v>
      </c>
      <c r="G11" s="31">
        <v>459410.38985568419</v>
      </c>
      <c r="H11" s="31">
        <v>507732.09104987135</v>
      </c>
      <c r="I11" s="31">
        <v>561515.58377243031</v>
      </c>
      <c r="J11" s="30">
        <f t="shared" ref="J11:N12" si="0">I11*(1+J$49)</f>
        <v>654260.78814906569</v>
      </c>
      <c r="K11" s="30">
        <f t="shared" si="0"/>
        <v>763800.43739051279</v>
      </c>
      <c r="L11" s="30">
        <f t="shared" si="0"/>
        <v>893335.97441874631</v>
      </c>
      <c r="M11" s="30">
        <f t="shared" si="0"/>
        <v>1046694.9993398043</v>
      </c>
      <c r="N11" s="30">
        <f t="shared" si="0"/>
        <v>1228455.2322470604</v>
      </c>
    </row>
    <row r="12" spans="1:14" x14ac:dyDescent="0.35">
      <c r="B12" t="s">
        <v>58</v>
      </c>
      <c r="D12" s="31">
        <v>138514.04877427558</v>
      </c>
      <c r="E12" s="31">
        <v>167798.56676885605</v>
      </c>
      <c r="F12" s="31">
        <v>185255.12288752763</v>
      </c>
      <c r="G12" s="31">
        <v>184843.36073325842</v>
      </c>
      <c r="H12" s="31">
        <v>196200.94033868739</v>
      </c>
      <c r="I12" s="31">
        <v>237762.28623572856</v>
      </c>
      <c r="J12" s="30">
        <f t="shared" si="0"/>
        <v>277033.34561014769</v>
      </c>
      <c r="K12" s="30">
        <f t="shared" si="0"/>
        <v>323415.66907503206</v>
      </c>
      <c r="L12" s="30">
        <f t="shared" si="0"/>
        <v>378264.842139279</v>
      </c>
      <c r="M12" s="30">
        <f t="shared" si="0"/>
        <v>443201.58376120066</v>
      </c>
      <c r="N12" s="30">
        <f t="shared" si="0"/>
        <v>520164.23586148873</v>
      </c>
    </row>
    <row r="13" spans="1:14" x14ac:dyDescent="0.35">
      <c r="B13" t="s">
        <v>65</v>
      </c>
      <c r="D13" s="31">
        <v>65972.075744636211</v>
      </c>
      <c r="E13" s="31">
        <v>70486.864539836533</v>
      </c>
      <c r="F13" s="31">
        <v>75612.561885914372</v>
      </c>
      <c r="G13" s="31">
        <v>81820.044991899733</v>
      </c>
      <c r="H13" s="31">
        <v>97623.536782116033</v>
      </c>
      <c r="I13" s="31">
        <v>102851.96034173506</v>
      </c>
      <c r="J13" s="30">
        <f>I13*(1+J51)</f>
        <v>111877.425565643</v>
      </c>
      <c r="K13" s="30">
        <f>J13*(1+K51)</f>
        <v>121694.89341387931</v>
      </c>
      <c r="L13" s="30">
        <f>K13*(1+L51)</f>
        <v>132373.86370073404</v>
      </c>
      <c r="M13" s="30">
        <f>L13*(1+M51)</f>
        <v>143989.93498820087</v>
      </c>
      <c r="N13" s="30">
        <f>M13*(1+N51)</f>
        <v>156625.33976328548</v>
      </c>
    </row>
    <row r="14" spans="1:14" x14ac:dyDescent="0.35">
      <c r="B14" s="11" t="s">
        <v>60</v>
      </c>
      <c r="C14" s="12"/>
      <c r="D14" s="36">
        <v>2367411.5397152998</v>
      </c>
      <c r="E14" s="36">
        <v>2168398.3333210419</v>
      </c>
      <c r="F14" s="36">
        <v>3277125.6318401541</v>
      </c>
      <c r="G14" s="36">
        <v>4256253.9629250215</v>
      </c>
      <c r="H14" s="36">
        <v>6048816.1302587744</v>
      </c>
      <c r="I14" s="36">
        <v>6540190.0928950524</v>
      </c>
      <c r="J14" s="36">
        <f>SUM(J10:J13)</f>
        <v>9068796.2001338564</v>
      </c>
      <c r="K14" s="36">
        <f t="shared" ref="K14:N14" si="1">SUM(K10:K13)</f>
        <v>12104112.429081721</v>
      </c>
      <c r="L14" s="36">
        <f t="shared" si="1"/>
        <v>15753447.629637638</v>
      </c>
      <c r="M14" s="36">
        <f t="shared" si="1"/>
        <v>20146897.539311122</v>
      </c>
      <c r="N14" s="36">
        <f t="shared" si="1"/>
        <v>25442133.419252679</v>
      </c>
    </row>
    <row r="15" spans="1:14" ht="4.9000000000000004" customHeight="1" x14ac:dyDescent="0.35">
      <c r="B15" s="1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x14ac:dyDescent="0.35">
      <c r="B16" s="19" t="s">
        <v>61</v>
      </c>
      <c r="D16" s="31"/>
      <c r="E16" s="31"/>
      <c r="F16" s="31"/>
      <c r="G16" s="31"/>
      <c r="H16" s="31"/>
      <c r="I16" s="31"/>
      <c r="J16" s="30"/>
      <c r="K16" s="30"/>
      <c r="L16" s="30"/>
      <c r="M16" s="30"/>
      <c r="N16" s="30"/>
    </row>
    <row r="17" spans="2:14" x14ac:dyDescent="0.35">
      <c r="B17" t="s">
        <v>62</v>
      </c>
      <c r="D17" s="31">
        <v>1236990.4507257449</v>
      </c>
      <c r="E17" s="31">
        <v>1501853.5082972585</v>
      </c>
      <c r="F17" s="31">
        <v>907131.03991596587</v>
      </c>
      <c r="G17" s="31">
        <v>867061.04108309746</v>
      </c>
      <c r="H17" s="31">
        <v>372123.01587301213</v>
      </c>
      <c r="I17" s="31">
        <v>1422935.137085136</v>
      </c>
      <c r="J17" s="30">
        <f>I17-'Income Statement'!J30</f>
        <v>638901.08225108136</v>
      </c>
      <c r="K17" s="30">
        <f>J17-'Income Statement'!K30</f>
        <v>24866.666666665697</v>
      </c>
      <c r="L17" s="30">
        <f>K17-'Income Statement'!L30</f>
        <v>-9.7134034149348736E-10</v>
      </c>
      <c r="M17" s="30">
        <f>L17-'Income Statement'!M30</f>
        <v>-9.7134034149348736E-10</v>
      </c>
      <c r="N17" s="30">
        <f>M17-'Income Statement'!N30</f>
        <v>-9.7134034149348736E-10</v>
      </c>
    </row>
    <row r="18" spans="2:14" x14ac:dyDescent="0.35">
      <c r="B18" t="s">
        <v>63</v>
      </c>
      <c r="D18" s="31">
        <v>300000</v>
      </c>
      <c r="E18" s="31">
        <v>300000</v>
      </c>
      <c r="F18" s="31">
        <v>300000</v>
      </c>
      <c r="G18" s="31">
        <v>300000</v>
      </c>
      <c r="H18" s="31">
        <v>300000</v>
      </c>
      <c r="I18" s="31">
        <v>300000</v>
      </c>
      <c r="J18" s="30">
        <f>I18</f>
        <v>300000</v>
      </c>
      <c r="K18" s="30">
        <f t="shared" ref="K18:N18" si="2">J18</f>
        <v>300000</v>
      </c>
      <c r="L18" s="30">
        <f t="shared" si="2"/>
        <v>300000</v>
      </c>
      <c r="M18" s="30">
        <f t="shared" si="2"/>
        <v>300000</v>
      </c>
      <c r="N18" s="30">
        <f t="shared" si="2"/>
        <v>300000</v>
      </c>
    </row>
    <row r="19" spans="2:14" x14ac:dyDescent="0.35">
      <c r="B19" t="s">
        <v>64</v>
      </c>
      <c r="D19" s="31">
        <v>1192839</v>
      </c>
      <c r="E19" s="31">
        <v>1192839</v>
      </c>
      <c r="F19" s="31">
        <v>1192839</v>
      </c>
      <c r="G19" s="31">
        <v>1192839</v>
      </c>
      <c r="H19" s="31">
        <v>1192839</v>
      </c>
      <c r="I19" s="31">
        <v>1192839</v>
      </c>
      <c r="J19" s="30">
        <f>I19</f>
        <v>1192839</v>
      </c>
      <c r="K19" s="30">
        <f t="shared" ref="K19:N19" si="3">J19</f>
        <v>1192839</v>
      </c>
      <c r="L19" s="30">
        <f t="shared" si="3"/>
        <v>1192839</v>
      </c>
      <c r="M19" s="30">
        <f t="shared" si="3"/>
        <v>1192839</v>
      </c>
      <c r="N19" s="30">
        <f t="shared" si="3"/>
        <v>1192839</v>
      </c>
    </row>
    <row r="20" spans="2:14" x14ac:dyDescent="0.35">
      <c r="B20" s="11" t="s">
        <v>66</v>
      </c>
      <c r="C20" s="12"/>
      <c r="D20" s="36">
        <v>2729829.4507257449</v>
      </c>
      <c r="E20" s="36">
        <v>2994692.5082972585</v>
      </c>
      <c r="F20" s="36">
        <v>2399970.0399159659</v>
      </c>
      <c r="G20" s="36">
        <v>2359900.0410830975</v>
      </c>
      <c r="H20" s="36">
        <v>1864962.0158730121</v>
      </c>
      <c r="I20" s="36">
        <v>2915774.137085136</v>
      </c>
      <c r="J20" s="36">
        <f>SUM(J17:J19)</f>
        <v>2131740.0822510812</v>
      </c>
      <c r="K20" s="36">
        <f t="shared" ref="K20:N20" si="4">SUM(K17:K19)</f>
        <v>1517705.6666666656</v>
      </c>
      <c r="L20" s="36">
        <f t="shared" si="4"/>
        <v>1492838.9999999991</v>
      </c>
      <c r="M20" s="36">
        <f t="shared" si="4"/>
        <v>1492838.9999999991</v>
      </c>
      <c r="N20" s="36">
        <f t="shared" si="4"/>
        <v>1492838.9999999991</v>
      </c>
    </row>
    <row r="21" spans="2:14" ht="4.9000000000000004" customHeight="1" x14ac:dyDescent="0.35">
      <c r="B21" s="1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2:14" x14ac:dyDescent="0.35">
      <c r="B22" s="20" t="s">
        <v>67</v>
      </c>
      <c r="C22" s="21"/>
      <c r="D22" s="38">
        <v>5097240.9904410448</v>
      </c>
      <c r="E22" s="38">
        <v>5163090.8416183004</v>
      </c>
      <c r="F22" s="38">
        <v>5677095.6717561204</v>
      </c>
      <c r="G22" s="38">
        <v>6616154.004008119</v>
      </c>
      <c r="H22" s="38">
        <v>7913778.1461317865</v>
      </c>
      <c r="I22" s="38">
        <v>9455964.2299801894</v>
      </c>
      <c r="J22" s="38">
        <f>SUM(J14,J20)</f>
        <v>11200536.282384938</v>
      </c>
      <c r="K22" s="38">
        <f t="shared" ref="K22:N22" si="5">SUM(K14,K20)</f>
        <v>13621818.095748387</v>
      </c>
      <c r="L22" s="38">
        <f t="shared" si="5"/>
        <v>17246286.629637636</v>
      </c>
      <c r="M22" s="38">
        <f t="shared" si="5"/>
        <v>21639736.539311122</v>
      </c>
      <c r="N22" s="38">
        <f t="shared" si="5"/>
        <v>26934972.419252679</v>
      </c>
    </row>
    <row r="23" spans="2:14" ht="4.9000000000000004" customHeight="1" x14ac:dyDescent="0.35">
      <c r="B23" s="1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2:14" x14ac:dyDescent="0.35">
      <c r="B24" s="19" t="s">
        <v>68</v>
      </c>
      <c r="D24" s="31"/>
      <c r="E24" s="31"/>
      <c r="F24" s="31"/>
      <c r="G24" s="31"/>
      <c r="H24" s="31"/>
      <c r="I24" s="31"/>
      <c r="J24" s="30"/>
      <c r="K24" s="30"/>
      <c r="L24" s="30"/>
      <c r="M24" s="30"/>
      <c r="N24" s="30"/>
    </row>
    <row r="25" spans="2:14" x14ac:dyDescent="0.35">
      <c r="B25" t="s">
        <v>69</v>
      </c>
      <c r="D25" s="31">
        <v>212564.90207523684</v>
      </c>
      <c r="E25" s="31">
        <v>227576.22306009615</v>
      </c>
      <c r="F25" s="31">
        <v>253667.19782118488</v>
      </c>
      <c r="G25" s="31">
        <v>262845.54019756505</v>
      </c>
      <c r="H25" s="31">
        <v>277231.78974362131</v>
      </c>
      <c r="I25" s="31">
        <v>306007.58242246381</v>
      </c>
      <c r="J25" s="30">
        <f t="shared" ref="J25:N27" si="6">I25*(1+J$50)</f>
        <v>350115.6072615498</v>
      </c>
      <c r="K25" s="30">
        <f t="shared" si="6"/>
        <v>400973.24691525579</v>
      </c>
      <c r="L25" s="30">
        <f t="shared" si="6"/>
        <v>459662.84119216504</v>
      </c>
      <c r="M25" s="30">
        <f t="shared" si="6"/>
        <v>527446.97279917367</v>
      </c>
      <c r="N25" s="30">
        <f t="shared" si="6"/>
        <v>605799.44742985361</v>
      </c>
    </row>
    <row r="26" spans="2:14" x14ac:dyDescent="0.35">
      <c r="B26" t="s">
        <v>70</v>
      </c>
      <c r="D26" s="31">
        <v>86213.3420219783</v>
      </c>
      <c r="E26" s="31">
        <v>95445.631954751108</v>
      </c>
      <c r="F26" s="31">
        <v>102697.2258666167</v>
      </c>
      <c r="G26" s="31">
        <v>103327.37522292847</v>
      </c>
      <c r="H26" s="31">
        <v>118341.72019738141</v>
      </c>
      <c r="I26" s="31">
        <v>123515.24127445027</v>
      </c>
      <c r="J26" s="30">
        <f t="shared" si="6"/>
        <v>141318.76524928369</v>
      </c>
      <c r="K26" s="30">
        <f t="shared" si="6"/>
        <v>161846.66714880019</v>
      </c>
      <c r="L26" s="30">
        <f t="shared" si="6"/>
        <v>185535.81674446032</v>
      </c>
      <c r="M26" s="30">
        <f t="shared" si="6"/>
        <v>212895.83607385113</v>
      </c>
      <c r="N26" s="30">
        <f t="shared" si="6"/>
        <v>244521.60407556663</v>
      </c>
    </row>
    <row r="27" spans="2:14" x14ac:dyDescent="0.35">
      <c r="B27" t="s">
        <v>71</v>
      </c>
      <c r="D27" s="31">
        <v>67829.202780397871</v>
      </c>
      <c r="E27" s="31">
        <v>79555.632711399099</v>
      </c>
      <c r="F27" s="31">
        <v>77802.132120366747</v>
      </c>
      <c r="G27" s="31">
        <v>93780.533114401944</v>
      </c>
      <c r="H27" s="31">
        <v>96093.968778596784</v>
      </c>
      <c r="I27" s="31">
        <v>98098.393158205581</v>
      </c>
      <c r="J27" s="30">
        <f t="shared" si="6"/>
        <v>112238.32501166844</v>
      </c>
      <c r="K27" s="30">
        <f t="shared" si="6"/>
        <v>128542.01490834517</v>
      </c>
      <c r="L27" s="30">
        <f t="shared" si="6"/>
        <v>147356.43397631258</v>
      </c>
      <c r="M27" s="30">
        <f t="shared" si="6"/>
        <v>169086.33471809153</v>
      </c>
      <c r="N27" s="30">
        <f t="shared" si="6"/>
        <v>194204.1824537316</v>
      </c>
    </row>
    <row r="28" spans="2:14" x14ac:dyDescent="0.35">
      <c r="B28" t="s">
        <v>72</v>
      </c>
      <c r="D28" s="31">
        <v>263578.9391882912</v>
      </c>
      <c r="E28" s="31">
        <v>267702.53224852146</v>
      </c>
      <c r="F28" s="31">
        <v>296365.1723995168</v>
      </c>
      <c r="G28" s="31">
        <v>318365.41334049177</v>
      </c>
      <c r="H28" s="31">
        <v>363918.28484785883</v>
      </c>
      <c r="I28" s="31">
        <v>389199.89316654444</v>
      </c>
      <c r="J28" s="30">
        <f>I28*(1+J$49)</f>
        <v>453483.81453625817</v>
      </c>
      <c r="K28" s="30">
        <f>J28*(1+K$49)</f>
        <v>529408.36768196407</v>
      </c>
      <c r="L28" s="30">
        <f>K28*(1+L$49)</f>
        <v>619192.54933183896</v>
      </c>
      <c r="M28" s="30">
        <f>L28*(1+M$49)</f>
        <v>725489.36074783537</v>
      </c>
      <c r="N28" s="30">
        <f>M28*(1+N$49)</f>
        <v>851471.72931216017</v>
      </c>
    </row>
    <row r="29" spans="2:14" x14ac:dyDescent="0.35">
      <c r="B29" t="s">
        <v>73</v>
      </c>
      <c r="D29" s="31">
        <v>84122.60437514013</v>
      </c>
      <c r="E29" s="31">
        <v>86317.550942573915</v>
      </c>
      <c r="F29" s="31">
        <v>96775.034477795271</v>
      </c>
      <c r="G29" s="31">
        <v>119445.84877720331</v>
      </c>
      <c r="H29" s="31">
        <v>131665.14252246459</v>
      </c>
      <c r="I29" s="31">
        <v>134727.50338089222</v>
      </c>
      <c r="J29" s="30">
        <f>I29*(1+J$50)</f>
        <v>154147.16618332674</v>
      </c>
      <c r="K29" s="30">
        <f>J29*(1+K$50)</f>
        <v>176538.51597978157</v>
      </c>
      <c r="L29" s="30">
        <f>K29*(1+L$50)</f>
        <v>202378.07998264083</v>
      </c>
      <c r="M29" s="30">
        <f>L29*(1+M$50)</f>
        <v>232221.7418551961</v>
      </c>
      <c r="N29" s="30">
        <f>M29*(1+N$50)</f>
        <v>266718.38147157209</v>
      </c>
    </row>
    <row r="30" spans="2:14" x14ac:dyDescent="0.35">
      <c r="B30" s="11" t="s">
        <v>74</v>
      </c>
      <c r="C30" s="12"/>
      <c r="D30" s="36">
        <v>714308.99044104433</v>
      </c>
      <c r="E30" s="36">
        <v>756597.57091734174</v>
      </c>
      <c r="F30" s="36">
        <v>827306.76268548029</v>
      </c>
      <c r="G30" s="36">
        <v>897764.7106525905</v>
      </c>
      <c r="H30" s="36">
        <v>987250.906089923</v>
      </c>
      <c r="I30" s="36">
        <v>1051548.6134025562</v>
      </c>
      <c r="J30" s="36">
        <f>SUM(J25:J29)</f>
        <v>1211303.6782420869</v>
      </c>
      <c r="K30" s="36">
        <f t="shared" ref="K30:N30" si="7">SUM(K25:K29)</f>
        <v>1397308.8126341468</v>
      </c>
      <c r="L30" s="36">
        <f t="shared" si="7"/>
        <v>1614125.7212274179</v>
      </c>
      <c r="M30" s="36">
        <f t="shared" si="7"/>
        <v>1867140.246194148</v>
      </c>
      <c r="N30" s="36">
        <f t="shared" si="7"/>
        <v>2162715.3447428839</v>
      </c>
    </row>
    <row r="31" spans="2:14" ht="4.9000000000000004" customHeight="1" x14ac:dyDescent="0.35">
      <c r="B31" s="1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x14ac:dyDescent="0.35">
      <c r="B32" s="19" t="s">
        <v>75</v>
      </c>
      <c r="D32" s="31"/>
      <c r="E32" s="31"/>
      <c r="F32" s="31"/>
      <c r="G32" s="31"/>
      <c r="H32" s="31"/>
      <c r="I32" s="31"/>
      <c r="J32" s="30"/>
      <c r="K32" s="30"/>
      <c r="L32" s="30"/>
      <c r="M32" s="30"/>
      <c r="N32" s="30"/>
    </row>
    <row r="33" spans="2:14" x14ac:dyDescent="0.35">
      <c r="B33" t="s">
        <v>76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0">
        <f>I33</f>
        <v>0</v>
      </c>
      <c r="K33" s="30">
        <f t="shared" ref="K33:N33" si="8">J33</f>
        <v>0</v>
      </c>
      <c r="L33" s="30">
        <f t="shared" si="8"/>
        <v>0</v>
      </c>
      <c r="M33" s="30">
        <f t="shared" si="8"/>
        <v>0</v>
      </c>
      <c r="N33" s="30">
        <f t="shared" si="8"/>
        <v>0</v>
      </c>
    </row>
    <row r="34" spans="2:14" x14ac:dyDescent="0.35">
      <c r="B34" s="11" t="s">
        <v>77</v>
      </c>
      <c r="C34" s="12"/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7">
        <f>J33</f>
        <v>0</v>
      </c>
      <c r="K34" s="37">
        <f t="shared" ref="K34:N34" si="9">K33</f>
        <v>0</v>
      </c>
      <c r="L34" s="37">
        <f t="shared" si="9"/>
        <v>0</v>
      </c>
      <c r="M34" s="37">
        <f t="shared" si="9"/>
        <v>0</v>
      </c>
      <c r="N34" s="37">
        <f t="shared" si="9"/>
        <v>0</v>
      </c>
    </row>
    <row r="35" spans="2:14" ht="4.9000000000000004" customHeight="1" x14ac:dyDescent="0.35">
      <c r="B35" s="1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2:14" x14ac:dyDescent="0.35">
      <c r="B36" s="13" t="s">
        <v>78</v>
      </c>
      <c r="C36" s="3"/>
      <c r="D36" s="39">
        <v>714308.99044104433</v>
      </c>
      <c r="E36" s="39">
        <v>756597.57091734174</v>
      </c>
      <c r="F36" s="39">
        <v>827306.76268548029</v>
      </c>
      <c r="G36" s="39">
        <v>897764.7106525905</v>
      </c>
      <c r="H36" s="39">
        <v>987250.906089923</v>
      </c>
      <c r="I36" s="39">
        <v>1051548.6134025562</v>
      </c>
      <c r="J36" s="39">
        <f>SUM(J30,J34)</f>
        <v>1211303.6782420869</v>
      </c>
      <c r="K36" s="39">
        <f t="shared" ref="K36:N36" si="10">SUM(K30,K34)</f>
        <v>1397308.8126341468</v>
      </c>
      <c r="L36" s="39">
        <f t="shared" si="10"/>
        <v>1614125.7212274179</v>
      </c>
      <c r="M36" s="39">
        <f t="shared" si="10"/>
        <v>1867140.246194148</v>
      </c>
      <c r="N36" s="39">
        <f t="shared" si="10"/>
        <v>2162715.3447428839</v>
      </c>
    </row>
    <row r="37" spans="2:14" ht="4.9000000000000004" customHeight="1" x14ac:dyDescent="0.35">
      <c r="B37" s="1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2:14" x14ac:dyDescent="0.35">
      <c r="B38" s="19" t="s">
        <v>79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2:14" x14ac:dyDescent="0.35">
      <c r="B39" t="s">
        <v>79</v>
      </c>
      <c r="D39" s="31">
        <v>4382932</v>
      </c>
      <c r="E39" s="30">
        <v>4406493.2707009586</v>
      </c>
      <c r="F39" s="30">
        <v>4849788.9090706399</v>
      </c>
      <c r="G39" s="30">
        <v>5718389.2933555283</v>
      </c>
      <c r="H39" s="30">
        <v>6926527.2400418641</v>
      </c>
      <c r="I39" s="30">
        <v>8404415.6165776327</v>
      </c>
      <c r="J39" s="30">
        <f>I39+'Income Statement'!J34</f>
        <v>9989232.6041428521</v>
      </c>
      <c r="K39" s="30">
        <f>J39+'Income Statement'!K34</f>
        <v>12224509.28311424</v>
      </c>
      <c r="L39" s="30">
        <f>K39+'Income Statement'!L34</f>
        <v>15632160.908410219</v>
      </c>
      <c r="M39" s="30">
        <f>L39+'Income Statement'!M34</f>
        <v>19772596.293116972</v>
      </c>
      <c r="N39" s="30">
        <f>M39+'Income Statement'!N34</f>
        <v>24772257.074509792</v>
      </c>
    </row>
    <row r="40" spans="2:14" ht="4.9000000000000004" customHeight="1" x14ac:dyDescent="0.35">
      <c r="B40" s="1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2:14" x14ac:dyDescent="0.35">
      <c r="B41" s="13" t="s">
        <v>80</v>
      </c>
      <c r="C41" s="3"/>
      <c r="D41" s="39">
        <v>4382932</v>
      </c>
      <c r="E41" s="39">
        <v>4406493.2707009586</v>
      </c>
      <c r="F41" s="39">
        <v>4849788.9090706399</v>
      </c>
      <c r="G41" s="39">
        <v>5718389.2933555283</v>
      </c>
      <c r="H41" s="39">
        <v>6926527.2400418641</v>
      </c>
      <c r="I41" s="39">
        <v>8404415.6165776327</v>
      </c>
      <c r="J41" s="39">
        <f>J39</f>
        <v>9989232.6041428521</v>
      </c>
      <c r="K41" s="39">
        <f t="shared" ref="K41:N41" si="11">K39</f>
        <v>12224509.28311424</v>
      </c>
      <c r="L41" s="39">
        <f t="shared" si="11"/>
        <v>15632160.908410219</v>
      </c>
      <c r="M41" s="39">
        <f t="shared" si="11"/>
        <v>19772596.293116972</v>
      </c>
      <c r="N41" s="39">
        <f t="shared" si="11"/>
        <v>24772257.074509792</v>
      </c>
    </row>
    <row r="42" spans="2:14" ht="4.9000000000000004" customHeight="1" x14ac:dyDescent="0.35">
      <c r="B42" s="1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4" x14ac:dyDescent="0.35">
      <c r="B43" s="20" t="s">
        <v>81</v>
      </c>
      <c r="C43" s="21"/>
      <c r="D43" s="38">
        <v>5097240.9904410448</v>
      </c>
      <c r="E43" s="38">
        <v>5163090.8416183004</v>
      </c>
      <c r="F43" s="38">
        <v>5677095.6717561204</v>
      </c>
      <c r="G43" s="38">
        <v>6616154.004008119</v>
      </c>
      <c r="H43" s="38">
        <v>7913778.1461317874</v>
      </c>
      <c r="I43" s="38">
        <v>9455964.2299801894</v>
      </c>
      <c r="J43" s="38">
        <f>SUM(J36,J41)</f>
        <v>11200536.282384939</v>
      </c>
      <c r="K43" s="38">
        <f t="shared" ref="K43:N43" si="12">SUM(K36,K41)</f>
        <v>13621818.095748387</v>
      </c>
      <c r="L43" s="38">
        <f t="shared" si="12"/>
        <v>17246286.629637636</v>
      </c>
      <c r="M43" s="38">
        <f t="shared" si="12"/>
        <v>21639736.539311118</v>
      </c>
      <c r="N43" s="38">
        <f t="shared" si="12"/>
        <v>26934972.419252675</v>
      </c>
    </row>
    <row r="44" spans="2:14" ht="5" customHeight="1" x14ac:dyDescent="0.35"/>
    <row r="45" spans="2:14" x14ac:dyDescent="0.35">
      <c r="B45" s="10" t="s">
        <v>113</v>
      </c>
      <c r="D45" s="30">
        <f>D22-D43</f>
        <v>0</v>
      </c>
      <c r="E45" s="30">
        <f t="shared" ref="E45:N45" si="13">E22-E43</f>
        <v>0</v>
      </c>
      <c r="F45" s="30">
        <f t="shared" si="13"/>
        <v>0</v>
      </c>
      <c r="G45" s="30">
        <f t="shared" si="13"/>
        <v>0</v>
      </c>
      <c r="H45" s="30">
        <f t="shared" si="13"/>
        <v>0</v>
      </c>
      <c r="I45" s="30">
        <f t="shared" si="13"/>
        <v>0</v>
      </c>
      <c r="J45" s="30">
        <f t="shared" si="13"/>
        <v>0</v>
      </c>
      <c r="K45" s="30">
        <f t="shared" si="13"/>
        <v>0</v>
      </c>
      <c r="L45" s="30">
        <f t="shared" si="13"/>
        <v>0</v>
      </c>
      <c r="M45" s="30">
        <f t="shared" si="13"/>
        <v>0</v>
      </c>
      <c r="N45" s="30">
        <f t="shared" si="13"/>
        <v>0</v>
      </c>
    </row>
    <row r="46" spans="2:14" ht="5" customHeight="1" x14ac:dyDescent="0.35"/>
    <row r="47" spans="2:14" x14ac:dyDescent="0.35">
      <c r="B47" s="1" t="s">
        <v>106</v>
      </c>
      <c r="C47" s="41"/>
      <c r="D47" s="44"/>
      <c r="E47" s="44"/>
      <c r="F47" s="44"/>
      <c r="G47" s="44"/>
      <c r="H47" s="44"/>
      <c r="I47" s="44"/>
      <c r="J47" s="41"/>
      <c r="K47" s="41"/>
      <c r="L47" s="41"/>
      <c r="M47" s="41"/>
      <c r="N47" s="41"/>
    </row>
    <row r="48" spans="2:14" ht="6" customHeight="1" x14ac:dyDescent="0.35"/>
    <row r="49" spans="2:14" x14ac:dyDescent="0.35">
      <c r="B49" t="s">
        <v>110</v>
      </c>
      <c r="E49" s="45">
        <f>'Income Statement'!E11/'Income Statement'!D11-1</f>
        <v>8.8154448504547567E-2</v>
      </c>
      <c r="F49" s="45">
        <f>'Income Statement'!F11/'Income Statement'!E11-1</f>
        <v>7.3050660528964029E-2</v>
      </c>
      <c r="G49" s="45">
        <f>'Income Statement'!G11/'Income Statement'!F11-1</f>
        <v>9.8554321761604946E-2</v>
      </c>
      <c r="H49" s="45">
        <f>'Income Statement'!H11/'Income Statement'!G11-1</f>
        <v>0.10746072046938204</v>
      </c>
      <c r="I49" s="45">
        <f>'Income Statement'!I11/'Income Statement'!H11-1</f>
        <v>9.2785414737833083E-2</v>
      </c>
      <c r="J49" s="45">
        <f>'Income Statement'!J11/'Income Statement'!I11-1</f>
        <v>0.16516942193045692</v>
      </c>
      <c r="K49" s="45">
        <f>'Income Statement'!K11/'Income Statement'!J11-1</f>
        <v>0.16742505622465909</v>
      </c>
      <c r="L49" s="45">
        <f>'Income Statement'!L11/'Income Statement'!K11-1</f>
        <v>0.16959343132976645</v>
      </c>
      <c r="M49" s="45">
        <f>'Income Statement'!M11/'Income Statement'!L11-1</f>
        <v>0.17167004275277487</v>
      </c>
      <c r="N49" s="45">
        <f>'Income Statement'!N11/'Income Statement'!M11-1</f>
        <v>0.17365157282866561</v>
      </c>
    </row>
    <row r="50" spans="2:14" x14ac:dyDescent="0.35">
      <c r="B50" t="s">
        <v>111</v>
      </c>
      <c r="E50" s="45">
        <f>'Income Statement'!E25/'Income Statement'!D25-1</f>
        <v>9.2439164617836855E-2</v>
      </c>
      <c r="F50" s="45">
        <f>'Income Statement'!F25/'Income Statement'!E25-1</f>
        <v>5.6354338990594499E-2</v>
      </c>
      <c r="G50" s="45">
        <f>'Income Statement'!G25/'Income Statement'!F25-1</f>
        <v>9.1512214562743388E-2</v>
      </c>
      <c r="H50" s="45">
        <f>'Income Statement'!H25/'Income Statement'!G25-1</f>
        <v>0.1001108461127298</v>
      </c>
      <c r="I50" s="45">
        <f>'Income Statement'!I25/'Income Statement'!H25-1</f>
        <v>8.5512679222142784E-2</v>
      </c>
      <c r="J50" s="45">
        <f>'Income Statement'!J25/'Income Statement'!I25-1</f>
        <v>0.14414030034782588</v>
      </c>
      <c r="K50" s="45">
        <f>'Income Statement'!K25/'Income Statement'!J25-1</f>
        <v>0.14525956169589826</v>
      </c>
      <c r="L50" s="45">
        <f>'Income Statement'!L25/'Income Statement'!K25-1</f>
        <v>0.14636785553254894</v>
      </c>
      <c r="M50" s="45">
        <f>'Income Statement'!M25/'Income Statement'!L25-1</f>
        <v>0.14746489281405939</v>
      </c>
      <c r="N50" s="45">
        <f>'Income Statement'!N25/'Income Statement'!M25-1</f>
        <v>0.14855043003633428</v>
      </c>
    </row>
    <row r="51" spans="2:14" x14ac:dyDescent="0.35">
      <c r="B51" t="s">
        <v>112</v>
      </c>
      <c r="E51" s="45">
        <f>'Income Statement'!E10/'Income Statement'!D10-1</f>
        <v>7.7520000000000033E-2</v>
      </c>
      <c r="F51" s="45">
        <f>'Income Statement'!F10/'Income Statement'!E10-1</f>
        <v>8.4189999999999987E-2</v>
      </c>
      <c r="G51" s="45">
        <f>'Income Statement'!G10/'Income Statement'!F10-1</f>
        <v>7.6889999999999903E-2</v>
      </c>
      <c r="H51" s="45">
        <f>'Income Statement'!H10/'Income Statement'!G10-1</f>
        <v>0.11678999999999995</v>
      </c>
      <c r="I51" s="45">
        <f>'Income Statement'!I10/'Income Statement'!H10-1</f>
        <v>8.3369999999999944E-2</v>
      </c>
      <c r="J51" s="45">
        <f>'Income Statement'!J10/'Income Statement'!I10-1</f>
        <v>8.7752000000000052E-2</v>
      </c>
      <c r="K51" s="45">
        <f>'Income Statement'!K10/'Income Statement'!J10-1</f>
        <v>8.7752000000000052E-2</v>
      </c>
      <c r="L51" s="45">
        <f>'Income Statement'!L10/'Income Statement'!K10-1</f>
        <v>8.7752000000000052E-2</v>
      </c>
      <c r="M51" s="45">
        <f>'Income Statement'!M10/'Income Statement'!L10-1</f>
        <v>8.7752000000000052E-2</v>
      </c>
      <c r="N51" s="45">
        <f>'Income Statement'!N10/'Income Statement'!M10-1</f>
        <v>8.7752000000000052E-2</v>
      </c>
    </row>
  </sheetData>
  <pageMargins left="0.7" right="0.7" top="0.75" bottom="0.75" header="0.3" footer="0.3"/>
  <pageSetup orientation="portrait" r:id="rId1"/>
  <ignoredErrors>
    <ignoredError sqref="J28:N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6A14-A1DC-4978-8C36-7603A63617D5}">
  <dimension ref="A1:N44"/>
  <sheetViews>
    <sheetView showGridLines="0" workbookViewId="0">
      <selection activeCell="O45" sqref="O45"/>
    </sheetView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4" width="13.1796875" bestFit="1" customWidth="1"/>
  </cols>
  <sheetData>
    <row r="1" spans="1:14" s="1" customFormat="1" ht="26" x14ac:dyDescent="0.6">
      <c r="A1" s="2" t="s">
        <v>8</v>
      </c>
    </row>
    <row r="2" spans="1:14" s="3" customFormat="1" ht="19.5" x14ac:dyDescent="0.45">
      <c r="B2" s="4" t="s">
        <v>11</v>
      </c>
      <c r="C2" s="4"/>
    </row>
    <row r="3" spans="1:14" ht="4.9000000000000004" customHeight="1" x14ac:dyDescent="0.35"/>
    <row r="4" spans="1:14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4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</row>
    <row r="6" spans="1:14" ht="4.9000000000000004" customHeight="1" x14ac:dyDescent="0.35"/>
    <row r="7" spans="1:14" x14ac:dyDescent="0.35">
      <c r="B7" s="19" t="s">
        <v>82</v>
      </c>
    </row>
    <row r="8" spans="1:14" ht="4.9000000000000004" customHeight="1" x14ac:dyDescent="0.35">
      <c r="B8" s="19"/>
    </row>
    <row r="9" spans="1:14" x14ac:dyDescent="0.35">
      <c r="B9" s="26" t="s">
        <v>26</v>
      </c>
      <c r="C9" s="27"/>
      <c r="D9" s="29">
        <v>660587.54479060275</v>
      </c>
      <c r="E9" s="29">
        <v>23561.270700958325</v>
      </c>
      <c r="F9" s="29">
        <v>443295.63836968143</v>
      </c>
      <c r="G9" s="29">
        <v>868600.38428488839</v>
      </c>
      <c r="H9" s="29">
        <v>1208137.9466863358</v>
      </c>
      <c r="I9" s="29">
        <v>1477888.3765357691</v>
      </c>
      <c r="J9" s="29">
        <f>'Income Statement'!J34</f>
        <v>1584816.9875652187</v>
      </c>
      <c r="K9" s="29">
        <f>'Income Statement'!K34</f>
        <v>2235276.6789713874</v>
      </c>
      <c r="L9" s="29">
        <f>'Income Statement'!L34</f>
        <v>3407651.6252959804</v>
      </c>
      <c r="M9" s="29">
        <f>'Income Statement'!M34</f>
        <v>4140435.3847067542</v>
      </c>
      <c r="N9" s="29">
        <f>'Income Statement'!N34</f>
        <v>4999660.7813928211</v>
      </c>
    </row>
    <row r="10" spans="1:14" ht="4.9000000000000004" customHeight="1" x14ac:dyDescent="0.35">
      <c r="B10" s="1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x14ac:dyDescent="0.35">
      <c r="B11" s="22" t="s">
        <v>84</v>
      </c>
      <c r="D11" s="31">
        <v>592009.54927425506</v>
      </c>
      <c r="E11" s="31">
        <v>1323136.9424284864</v>
      </c>
      <c r="F11" s="31">
        <v>1018722.4683812918</v>
      </c>
      <c r="G11" s="31">
        <v>765069.99883286643</v>
      </c>
      <c r="H11" s="31">
        <v>592938.02521008416</v>
      </c>
      <c r="I11" s="31">
        <v>486187.8787878789</v>
      </c>
      <c r="J11" s="30">
        <f>'Income Statement'!J30</f>
        <v>784034.05483405467</v>
      </c>
      <c r="K11" s="30">
        <f>'Income Statement'!K30</f>
        <v>614034.41558441566</v>
      </c>
      <c r="L11" s="30">
        <f>'Income Statement'!L30</f>
        <v>24866.666666666668</v>
      </c>
      <c r="M11" s="30">
        <f>'Income Statement'!M30</f>
        <v>0</v>
      </c>
      <c r="N11" s="30">
        <f>'Income Statement'!N30</f>
        <v>0</v>
      </c>
    </row>
    <row r="12" spans="1:14" x14ac:dyDescent="0.35">
      <c r="B12" s="22" t="s">
        <v>86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0">
        <f>'Balance Sheet'!I19-'Balance Sheet'!J19</f>
        <v>0</v>
      </c>
      <c r="K12" s="30">
        <f>'Balance Sheet'!J19-'Balance Sheet'!K19</f>
        <v>0</v>
      </c>
      <c r="L12" s="30">
        <f>'Balance Sheet'!K19-'Balance Sheet'!L19</f>
        <v>0</v>
      </c>
      <c r="M12" s="30">
        <f>'Balance Sheet'!L19-'Balance Sheet'!M19</f>
        <v>0</v>
      </c>
      <c r="N12" s="30">
        <f>'Balance Sheet'!M19-'Balance Sheet'!N19</f>
        <v>0</v>
      </c>
    </row>
    <row r="13" spans="1:14" ht="4.9000000000000004" customHeight="1" x14ac:dyDescent="0.35"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x14ac:dyDescent="0.35">
      <c r="B14" s="23" t="s">
        <v>87</v>
      </c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</row>
    <row r="15" spans="1:14" x14ac:dyDescent="0.35">
      <c r="B15" s="22" t="s">
        <v>88</v>
      </c>
      <c r="D15" s="31">
        <v>-38283</v>
      </c>
      <c r="E15" s="31">
        <v>-59048.412743973546</v>
      </c>
      <c r="F15" s="31">
        <v>15508.887436313787</v>
      </c>
      <c r="G15" s="31">
        <v>-76172.145507942187</v>
      </c>
      <c r="H15" s="31">
        <v>-48321.701194187161</v>
      </c>
      <c r="I15" s="31">
        <v>-53783.492722558964</v>
      </c>
      <c r="J15" s="30">
        <f>'Balance Sheet'!I11-'Balance Sheet'!J11</f>
        <v>-92745.204376635375</v>
      </c>
      <c r="K15" s="30">
        <f>'Balance Sheet'!J11-'Balance Sheet'!K11</f>
        <v>-109539.6492414471</v>
      </c>
      <c r="L15" s="30">
        <f>'Balance Sheet'!K11-'Balance Sheet'!L11</f>
        <v>-129535.53702823352</v>
      </c>
      <c r="M15" s="30">
        <f>'Balance Sheet'!L11-'Balance Sheet'!M11</f>
        <v>-153359.02492105798</v>
      </c>
      <c r="N15" s="30">
        <f>'Balance Sheet'!M11-'Balance Sheet'!N11</f>
        <v>-181760.23290725611</v>
      </c>
    </row>
    <row r="16" spans="1:14" x14ac:dyDescent="0.35">
      <c r="B16" s="22" t="s">
        <v>83</v>
      </c>
      <c r="D16" s="31">
        <v>5839</v>
      </c>
      <c r="E16" s="31">
        <v>-29284.51799458047</v>
      </c>
      <c r="F16" s="31">
        <v>-17456.556118671579</v>
      </c>
      <c r="G16" s="31">
        <v>411.7621542692068</v>
      </c>
      <c r="H16" s="31">
        <v>-11357.579605428968</v>
      </c>
      <c r="I16" s="31">
        <v>-41561.345897041174</v>
      </c>
      <c r="J16" s="30">
        <f>'Balance Sheet'!I12-'Balance Sheet'!J12</f>
        <v>-39271.059374419128</v>
      </c>
      <c r="K16" s="30">
        <f>'Balance Sheet'!J12-'Balance Sheet'!K12</f>
        <v>-46382.323464884365</v>
      </c>
      <c r="L16" s="30">
        <f>'Balance Sheet'!K12-'Balance Sheet'!L12</f>
        <v>-54849.173064246948</v>
      </c>
      <c r="M16" s="30">
        <f>'Balance Sheet'!L12-'Balance Sheet'!M12</f>
        <v>-64936.741621921654</v>
      </c>
      <c r="N16" s="30">
        <f>'Balance Sheet'!M12-'Balance Sheet'!N12</f>
        <v>-76962.652100288076</v>
      </c>
    </row>
    <row r="17" spans="2:14" x14ac:dyDescent="0.35">
      <c r="B17" s="22" t="s">
        <v>89</v>
      </c>
      <c r="D17" s="31">
        <v>6372</v>
      </c>
      <c r="E17" s="31">
        <v>-4514.7887952003221</v>
      </c>
      <c r="F17" s="31">
        <v>-5125.697346077839</v>
      </c>
      <c r="G17" s="31">
        <v>-6207.4831059853605</v>
      </c>
      <c r="H17" s="31">
        <v>-15803.4917902163</v>
      </c>
      <c r="I17" s="31">
        <v>-5228.4235596190265</v>
      </c>
      <c r="J17" s="30">
        <f>'Balance Sheet'!I13-'Balance Sheet'!J13</f>
        <v>-9025.4652239079442</v>
      </c>
      <c r="K17" s="30">
        <f>'Balance Sheet'!J13-'Balance Sheet'!K13</f>
        <v>-9817.4678482363088</v>
      </c>
      <c r="L17" s="30">
        <f>'Balance Sheet'!K13-'Balance Sheet'!L13</f>
        <v>-10678.970286854732</v>
      </c>
      <c r="M17" s="30">
        <f>'Balance Sheet'!L13-'Balance Sheet'!M13</f>
        <v>-11616.071287466824</v>
      </c>
      <c r="N17" s="30">
        <f>'Balance Sheet'!M13-'Balance Sheet'!N13</f>
        <v>-12635.404775084608</v>
      </c>
    </row>
    <row r="18" spans="2:14" x14ac:dyDescent="0.35">
      <c r="B18" s="22" t="s">
        <v>90</v>
      </c>
      <c r="D18" s="31">
        <v>28392</v>
      </c>
      <c r="E18" s="31">
        <v>15011.320984859311</v>
      </c>
      <c r="F18" s="31">
        <v>26090.974761088728</v>
      </c>
      <c r="G18" s="31">
        <v>9178.3423763801693</v>
      </c>
      <c r="H18" s="31">
        <v>14386.249546056264</v>
      </c>
      <c r="I18" s="31">
        <v>28775.792678842496</v>
      </c>
      <c r="J18" s="30">
        <f>'Balance Sheet'!J25-'Balance Sheet'!I25</f>
        <v>44108.024839085992</v>
      </c>
      <c r="K18" s="30">
        <f>'Balance Sheet'!K25-'Balance Sheet'!J25</f>
        <v>50857.639653705992</v>
      </c>
      <c r="L18" s="30">
        <f>'Balance Sheet'!L25-'Balance Sheet'!K25</f>
        <v>58689.594276909251</v>
      </c>
      <c r="M18" s="30">
        <f>'Balance Sheet'!M25-'Balance Sheet'!L25</f>
        <v>67784.131607008632</v>
      </c>
      <c r="N18" s="30">
        <f>'Balance Sheet'!N25-'Balance Sheet'!M25</f>
        <v>78352.474630679935</v>
      </c>
    </row>
    <row r="19" spans="2:14" x14ac:dyDescent="0.35">
      <c r="B19" s="22" t="s">
        <v>91</v>
      </c>
      <c r="D19" s="31">
        <v>5382</v>
      </c>
      <c r="E19" s="31">
        <v>9232.2899327728082</v>
      </c>
      <c r="F19" s="31">
        <v>7251.5939118655951</v>
      </c>
      <c r="G19" s="31">
        <v>630.14935631176922</v>
      </c>
      <c r="H19" s="31">
        <v>15014.344974452935</v>
      </c>
      <c r="I19" s="31">
        <v>5173.5210770688573</v>
      </c>
      <c r="J19" s="30">
        <f>'Balance Sheet'!J26-'Balance Sheet'!I26</f>
        <v>17803.523974833428</v>
      </c>
      <c r="K19" s="30">
        <f>'Balance Sheet'!K26-'Balance Sheet'!J26</f>
        <v>20527.901899516495</v>
      </c>
      <c r="L19" s="30">
        <f>'Balance Sheet'!L26-'Balance Sheet'!K26</f>
        <v>23689.149595660128</v>
      </c>
      <c r="M19" s="30">
        <f>'Balance Sheet'!M26-'Balance Sheet'!L26</f>
        <v>27360.019329390809</v>
      </c>
      <c r="N19" s="30">
        <f>'Balance Sheet'!N26-'Balance Sheet'!M26</f>
        <v>31625.768001715507</v>
      </c>
    </row>
    <row r="20" spans="2:14" x14ac:dyDescent="0.35">
      <c r="B20" s="22" t="s">
        <v>92</v>
      </c>
      <c r="D20" s="31">
        <v>2939</v>
      </c>
      <c r="E20" s="31">
        <v>11726.429931001228</v>
      </c>
      <c r="F20" s="31">
        <v>-1753.5005910323525</v>
      </c>
      <c r="G20" s="31">
        <v>15978.400994035197</v>
      </c>
      <c r="H20" s="31">
        <v>2313.4356641948398</v>
      </c>
      <c r="I20" s="31">
        <v>2004.4243796087976</v>
      </c>
      <c r="J20" s="30">
        <f>'Balance Sheet'!J27-'Balance Sheet'!I27</f>
        <v>14139.931853462855</v>
      </c>
      <c r="K20" s="30">
        <f>'Balance Sheet'!K27-'Balance Sheet'!J27</f>
        <v>16303.689896676733</v>
      </c>
      <c r="L20" s="30">
        <f>'Balance Sheet'!L27-'Balance Sheet'!K27</f>
        <v>18814.419067967407</v>
      </c>
      <c r="M20" s="30">
        <f>'Balance Sheet'!M27-'Balance Sheet'!L27</f>
        <v>21729.900741778954</v>
      </c>
      <c r="N20" s="30">
        <f>'Balance Sheet'!N27-'Balance Sheet'!M27</f>
        <v>25117.847735640069</v>
      </c>
    </row>
    <row r="21" spans="2:14" x14ac:dyDescent="0.35">
      <c r="B21" s="22" t="s">
        <v>93</v>
      </c>
      <c r="D21" s="31">
        <v>23282</v>
      </c>
      <c r="E21" s="31">
        <v>4123.5930602302542</v>
      </c>
      <c r="F21" s="31">
        <v>28662.640150995343</v>
      </c>
      <c r="G21" s="31">
        <v>22000.240940974967</v>
      </c>
      <c r="H21" s="31">
        <v>45552.871507367061</v>
      </c>
      <c r="I21" s="31">
        <v>25281.608318685612</v>
      </c>
      <c r="J21" s="30">
        <f>'Balance Sheet'!J28-'Balance Sheet'!I28</f>
        <v>64283.921369713731</v>
      </c>
      <c r="K21" s="30">
        <f>'Balance Sheet'!K28-'Balance Sheet'!J28</f>
        <v>75924.553145705897</v>
      </c>
      <c r="L21" s="30">
        <f>'Balance Sheet'!L28-'Balance Sheet'!K28</f>
        <v>89784.181649874896</v>
      </c>
      <c r="M21" s="30">
        <f>'Balance Sheet'!M28-'Balance Sheet'!L28</f>
        <v>106296.8114159964</v>
      </c>
      <c r="N21" s="30">
        <f>'Balance Sheet'!N28-'Balance Sheet'!M28</f>
        <v>125982.3685643248</v>
      </c>
    </row>
    <row r="22" spans="2:14" ht="15" thickBot="1" x14ac:dyDescent="0.4">
      <c r="B22" s="22" t="s">
        <v>94</v>
      </c>
      <c r="D22" s="31">
        <v>10293</v>
      </c>
      <c r="E22" s="31">
        <v>2194.9465674337844</v>
      </c>
      <c r="F22" s="31">
        <v>10457.483535221356</v>
      </c>
      <c r="G22" s="31">
        <v>22670.814299408041</v>
      </c>
      <c r="H22" s="31">
        <v>12219.293745261282</v>
      </c>
      <c r="I22" s="31">
        <v>3062.3608584276226</v>
      </c>
      <c r="J22" s="30">
        <f>'Balance Sheet'!J29-'Balance Sheet'!I29</f>
        <v>19419.662802434526</v>
      </c>
      <c r="K22" s="30">
        <f>'Balance Sheet'!K29-'Balance Sheet'!J29</f>
        <v>22391.34979645483</v>
      </c>
      <c r="L22" s="30">
        <f>'Balance Sheet'!L29-'Balance Sheet'!K29</f>
        <v>25839.564002859261</v>
      </c>
      <c r="M22" s="30">
        <f>'Balance Sheet'!M29-'Balance Sheet'!L29</f>
        <v>29843.661872555269</v>
      </c>
      <c r="N22" s="30">
        <f>'Balance Sheet'!N29-'Balance Sheet'!M29</f>
        <v>34496.639616375993</v>
      </c>
    </row>
    <row r="23" spans="2:14" x14ac:dyDescent="0.35">
      <c r="B23" s="24" t="s">
        <v>95</v>
      </c>
      <c r="C23" s="25"/>
      <c r="D23" s="32">
        <v>44216</v>
      </c>
      <c r="E23" s="32">
        <v>-50559.139057456952</v>
      </c>
      <c r="F23" s="32">
        <v>63635.825739703039</v>
      </c>
      <c r="G23" s="32">
        <v>-11509.918492548197</v>
      </c>
      <c r="H23" s="32">
        <v>14003.422847499955</v>
      </c>
      <c r="I23" s="32">
        <v>-36275.554866585779</v>
      </c>
      <c r="J23" s="32">
        <f>SUM(J$15:J$22)</f>
        <v>18713.3358645681</v>
      </c>
      <c r="K23" s="32">
        <f t="shared" ref="K23:N23" si="0">SUM(K$15:K$22)</f>
        <v>20265.693837492159</v>
      </c>
      <c r="L23" s="32">
        <f t="shared" si="0"/>
        <v>21753.228213935756</v>
      </c>
      <c r="M23" s="32">
        <f t="shared" si="0"/>
        <v>23102.68713628361</v>
      </c>
      <c r="N23" s="32">
        <f t="shared" si="0"/>
        <v>24216.808766107541</v>
      </c>
    </row>
    <row r="24" spans="2:14" ht="4.9000000000000004" customHeight="1" x14ac:dyDescent="0.35">
      <c r="B24" s="1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14" x14ac:dyDescent="0.35">
      <c r="B25" s="13" t="s">
        <v>96</v>
      </c>
      <c r="C25" s="3"/>
      <c r="D25" s="33">
        <v>1296813.0940648578</v>
      </c>
      <c r="E25" s="33">
        <v>1296139.0740719878</v>
      </c>
      <c r="F25" s="33">
        <v>1525653.9324906764</v>
      </c>
      <c r="G25" s="33">
        <v>1622160.4646252068</v>
      </c>
      <c r="H25" s="33">
        <v>1815079.3947439198</v>
      </c>
      <c r="I25" s="33">
        <v>1927800.7004570621</v>
      </c>
      <c r="J25" s="33">
        <f>SUM(J23,J11:J12,J9)</f>
        <v>2387564.3782638414</v>
      </c>
      <c r="K25" s="33">
        <f t="shared" ref="K25:N25" si="1">SUM(K23,K11:K12,K9)</f>
        <v>2869576.7883932954</v>
      </c>
      <c r="L25" s="33">
        <f t="shared" si="1"/>
        <v>3454271.520176583</v>
      </c>
      <c r="M25" s="33">
        <f t="shared" si="1"/>
        <v>4163538.0718430378</v>
      </c>
      <c r="N25" s="33">
        <f t="shared" si="1"/>
        <v>5023877.5901589282</v>
      </c>
    </row>
    <row r="26" spans="2:14" ht="4.9000000000000004" customHeight="1" x14ac:dyDescent="0.3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 x14ac:dyDescent="0.35">
      <c r="B27" s="19" t="s">
        <v>101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2:14" ht="4.9000000000000004" customHeight="1" x14ac:dyDescent="0.3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2:14" x14ac:dyDescent="0.35">
      <c r="B29" s="22" t="s">
        <v>97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0">
        <f>'Balance Sheet'!J33-'Balance Sheet'!I33</f>
        <v>0</v>
      </c>
      <c r="K29" s="30">
        <f>'Balance Sheet'!K33-'Balance Sheet'!J33</f>
        <v>0</v>
      </c>
      <c r="L29" s="30">
        <f>'Balance Sheet'!L33-'Balance Sheet'!K33</f>
        <v>0</v>
      </c>
      <c r="M29" s="30">
        <f>'Balance Sheet'!M33-'Balance Sheet'!L33</f>
        <v>0</v>
      </c>
      <c r="N29" s="30">
        <f>'Balance Sheet'!N33-'Balance Sheet'!M33</f>
        <v>0</v>
      </c>
    </row>
    <row r="30" spans="2:14" x14ac:dyDescent="0.35">
      <c r="B30" t="s">
        <v>98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0">
        <f>'Balance Sheet'!J39-'Balance Sheet'!I39-J9</f>
        <v>0</v>
      </c>
      <c r="K30" s="30">
        <f>'Balance Sheet'!K39-'Balance Sheet'!J39-K9</f>
        <v>0</v>
      </c>
      <c r="L30" s="30">
        <f>'Balance Sheet'!L39-'Balance Sheet'!K39-L9</f>
        <v>0</v>
      </c>
      <c r="M30" s="30">
        <f>'Balance Sheet'!M39-'Balance Sheet'!L39-M9</f>
        <v>0</v>
      </c>
      <c r="N30" s="30">
        <f>'Balance Sheet'!N39-'Balance Sheet'!M39-N9</f>
        <v>0</v>
      </c>
    </row>
    <row r="31" spans="2:14" ht="4.9000000000000004" customHeight="1" x14ac:dyDescent="0.35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x14ac:dyDescent="0.35">
      <c r="B32" s="13" t="s">
        <v>99</v>
      </c>
      <c r="C32" s="3"/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f>SUM(J29:J30)</f>
        <v>0</v>
      </c>
      <c r="K32" s="33">
        <f t="shared" ref="K32:N32" si="2">SUM(K29:K30)</f>
        <v>0</v>
      </c>
      <c r="L32" s="33">
        <f t="shared" si="2"/>
        <v>0</v>
      </c>
      <c r="M32" s="33">
        <f t="shared" si="2"/>
        <v>0</v>
      </c>
      <c r="N32" s="33">
        <f t="shared" si="2"/>
        <v>0</v>
      </c>
    </row>
    <row r="33" spans="2:14" ht="4.9000000000000004" customHeight="1" x14ac:dyDescent="0.35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2:14" x14ac:dyDescent="0.35">
      <c r="B34" s="19" t="s">
        <v>100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2:14" ht="4.9000000000000004" customHeight="1" x14ac:dyDescent="0.35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2:14" x14ac:dyDescent="0.35">
      <c r="B36" s="22" t="s">
        <v>85</v>
      </c>
      <c r="D36" s="31">
        <v>-1829000</v>
      </c>
      <c r="E36" s="31">
        <v>-1588000</v>
      </c>
      <c r="F36" s="31">
        <v>-423999.99999999919</v>
      </c>
      <c r="G36" s="31">
        <v>-724999.99999999802</v>
      </c>
      <c r="H36" s="31">
        <v>-97999.999999998836</v>
      </c>
      <c r="I36" s="31">
        <v>-1537000.0000000028</v>
      </c>
      <c r="J36" s="30">
        <f>'Balance Sheet'!I17-'Balance Sheet'!J17-J11</f>
        <v>0</v>
      </c>
      <c r="K36" s="30">
        <f>'Balance Sheet'!J17-'Balance Sheet'!K17-K11</f>
        <v>0</v>
      </c>
      <c r="L36" s="30">
        <f>'Balance Sheet'!K17-'Balance Sheet'!L17-L11</f>
        <v>0</v>
      </c>
      <c r="M36" s="30">
        <f>'Balance Sheet'!L17-'Balance Sheet'!M17-M11</f>
        <v>0</v>
      </c>
      <c r="N36" s="30">
        <f>'Balance Sheet'!M17-'Balance Sheet'!N17-N11</f>
        <v>0</v>
      </c>
    </row>
    <row r="37" spans="2:14" ht="4.9000000000000004" customHeight="1" x14ac:dyDescent="0.35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2:14" x14ac:dyDescent="0.35">
      <c r="B38" s="13" t="s">
        <v>102</v>
      </c>
      <c r="C38" s="3"/>
      <c r="D38" s="33">
        <v>-1829000</v>
      </c>
      <c r="E38" s="33">
        <v>-1588000</v>
      </c>
      <c r="F38" s="33">
        <v>-423999.99999999919</v>
      </c>
      <c r="G38" s="33">
        <v>-724999.99999999802</v>
      </c>
      <c r="H38" s="33">
        <v>-97999.999999998836</v>
      </c>
      <c r="I38" s="33">
        <v>-1537000.0000000028</v>
      </c>
      <c r="J38" s="33">
        <f>J36</f>
        <v>0</v>
      </c>
      <c r="K38" s="33">
        <f t="shared" ref="K38:N38" si="3">K36</f>
        <v>0</v>
      </c>
      <c r="L38" s="33">
        <f t="shared" si="3"/>
        <v>0</v>
      </c>
      <c r="M38" s="33">
        <f t="shared" si="3"/>
        <v>0</v>
      </c>
      <c r="N38" s="33">
        <f t="shared" si="3"/>
        <v>0</v>
      </c>
    </row>
    <row r="39" spans="2:14" x14ac:dyDescent="0.35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2:14" x14ac:dyDescent="0.35">
      <c r="B40" s="28" t="s">
        <v>103</v>
      </c>
      <c r="C40" s="28"/>
      <c r="D40" s="34">
        <v>2355413.6020914479</v>
      </c>
      <c r="E40" s="34">
        <v>1823226.6961563057</v>
      </c>
      <c r="F40" s="34">
        <v>1531365.7702282935</v>
      </c>
      <c r="G40" s="34">
        <v>2633019.7027189704</v>
      </c>
      <c r="H40" s="34">
        <v>3530180.167344179</v>
      </c>
      <c r="I40" s="34">
        <v>5247259.5620881002</v>
      </c>
      <c r="J40" s="34">
        <f>I44</f>
        <v>5638060.2625451591</v>
      </c>
      <c r="K40" s="34">
        <f t="shared" ref="K40:N40" si="4">J44</f>
        <v>8025624.6408090005</v>
      </c>
      <c r="L40" s="34">
        <f t="shared" si="4"/>
        <v>10895201.429202296</v>
      </c>
      <c r="M40" s="34">
        <f t="shared" si="4"/>
        <v>14349472.949378878</v>
      </c>
      <c r="N40" s="34">
        <f t="shared" si="4"/>
        <v>18513011.021221917</v>
      </c>
    </row>
    <row r="41" spans="2:14" ht="4.9000000000000004" customHeight="1" x14ac:dyDescent="0.35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2:14" x14ac:dyDescent="0.35">
      <c r="B42" t="s">
        <v>104</v>
      </c>
      <c r="D42" s="30">
        <v>-532186.90593514219</v>
      </c>
      <c r="E42" s="30">
        <v>-291860.92592801224</v>
      </c>
      <c r="F42" s="30">
        <v>1101653.9324906771</v>
      </c>
      <c r="G42" s="30">
        <v>897160.46462520876</v>
      </c>
      <c r="H42" s="30">
        <v>1717079.394743921</v>
      </c>
      <c r="I42" s="30">
        <v>390800.70045705931</v>
      </c>
      <c r="J42" s="30">
        <f>J25+J32+J38</f>
        <v>2387564.3782638414</v>
      </c>
      <c r="K42" s="30">
        <f t="shared" ref="K42:N42" si="5">K25+K32+K38</f>
        <v>2869576.7883932954</v>
      </c>
      <c r="L42" s="30">
        <f t="shared" si="5"/>
        <v>3454271.520176583</v>
      </c>
      <c r="M42" s="30">
        <f t="shared" si="5"/>
        <v>4163538.0718430378</v>
      </c>
      <c r="N42" s="30">
        <f t="shared" si="5"/>
        <v>5023877.5901589282</v>
      </c>
    </row>
    <row r="43" spans="2:14" ht="4.9000000000000004" customHeight="1" x14ac:dyDescent="0.3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2:14" x14ac:dyDescent="0.35">
      <c r="B44" s="28" t="s">
        <v>105</v>
      </c>
      <c r="C44" s="28"/>
      <c r="D44" s="35">
        <v>1823226.6961563057</v>
      </c>
      <c r="E44" s="34">
        <v>1531365.7702282935</v>
      </c>
      <c r="F44" s="34">
        <v>2633019.7027189704</v>
      </c>
      <c r="G44" s="34">
        <v>3530180.167344179</v>
      </c>
      <c r="H44" s="34">
        <v>5247259.5620881002</v>
      </c>
      <c r="I44" s="34">
        <v>5638060.2625451591</v>
      </c>
      <c r="J44" s="34">
        <f>J40+J42</f>
        <v>8025624.6408090005</v>
      </c>
      <c r="K44" s="34">
        <f t="shared" ref="K44:N44" si="6">K40+K42</f>
        <v>10895201.429202296</v>
      </c>
      <c r="L44" s="34">
        <f t="shared" si="6"/>
        <v>14349472.949378878</v>
      </c>
      <c r="M44" s="34">
        <f t="shared" si="6"/>
        <v>18513011.021221917</v>
      </c>
      <c r="N44" s="34">
        <f t="shared" si="6"/>
        <v>23536888.611380845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Statements &gt; &gt;</vt:lpstr>
      <vt:lpstr>Capital Expenditure Schedule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/>
  <dcterms:created xsi:type="dcterms:W3CDTF">2025-06-24T08:38:11Z</dcterms:created>
  <dcterms:modified xsi:type="dcterms:W3CDTF">2025-06-24T08:38:33Z</dcterms:modified>
</cp:coreProperties>
</file>