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 filterPrivacy="1"/>
  <xr:revisionPtr revIDLastSave="0" documentId="13_ncr:1_{34616A2C-D70D-49F5-BC59-04328895C8FE}" xr6:coauthVersionLast="47" xr6:coauthVersionMax="47" xr10:uidLastSave="{00000000-0000-0000-0000-000000000000}"/>
  <bookViews>
    <workbookView xWindow="-110" yWindow="-110" windowWidth="38620" windowHeight="21820" xr2:uid="{00000000-000D-0000-FFFF-FFFF00000000}"/>
  </bookViews>
  <sheets>
    <sheet name="Analysis" sheetId="3" r:id="rId1"/>
    <sheet name="Source Data &gt; &gt;" sheetId="5" r:id="rId2"/>
    <sheet name="Expense Components" sheetId="4" r:id="rId3"/>
    <sheet name="Historicals Sales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3" i="3" l="1"/>
  <c r="E22" i="3"/>
  <c r="E20" i="3"/>
  <c r="E17" i="3"/>
  <c r="E18" i="3"/>
  <c r="E19" i="3"/>
  <c r="E16" i="3"/>
  <c r="E14" i="3"/>
  <c r="E13" i="3"/>
  <c r="E11" i="3"/>
  <c r="E10" i="3"/>
  <c r="E7" i="3"/>
  <c r="E6" i="3"/>
  <c r="L26" i="2"/>
  <c r="L25" i="2"/>
  <c r="L24" i="2"/>
  <c r="L23" i="2"/>
  <c r="L20" i="2"/>
  <c r="L19" i="2"/>
  <c r="L18" i="2"/>
  <c r="L17" i="2"/>
  <c r="L49" i="2"/>
  <c r="L48" i="2"/>
  <c r="L47" i="2"/>
  <c r="L46" i="2"/>
  <c r="L43" i="2"/>
  <c r="L42" i="2"/>
  <c r="L41" i="2"/>
  <c r="L40" i="2"/>
  <c r="K49" i="2"/>
  <c r="J49" i="2"/>
  <c r="I49" i="2"/>
  <c r="H49" i="2"/>
  <c r="G49" i="2"/>
  <c r="F49" i="2"/>
  <c r="E49" i="2"/>
  <c r="K48" i="2"/>
  <c r="J48" i="2"/>
  <c r="I48" i="2"/>
  <c r="H48" i="2"/>
  <c r="G48" i="2"/>
  <c r="F48" i="2"/>
  <c r="E48" i="2"/>
  <c r="K47" i="2"/>
  <c r="J47" i="2"/>
  <c r="I47" i="2"/>
  <c r="H47" i="2"/>
  <c r="G47" i="2"/>
  <c r="F47" i="2"/>
  <c r="E47" i="2"/>
  <c r="K46" i="2"/>
  <c r="J46" i="2"/>
  <c r="I46" i="2"/>
  <c r="H46" i="2"/>
  <c r="G46" i="2"/>
  <c r="F46" i="2"/>
  <c r="E46" i="2"/>
  <c r="K43" i="2"/>
  <c r="J43" i="2"/>
  <c r="I43" i="2"/>
  <c r="H43" i="2"/>
  <c r="G43" i="2"/>
  <c r="F43" i="2"/>
  <c r="E43" i="2"/>
  <c r="K42" i="2"/>
  <c r="J42" i="2"/>
  <c r="I42" i="2"/>
  <c r="H42" i="2"/>
  <c r="G42" i="2"/>
  <c r="F42" i="2"/>
  <c r="E42" i="2"/>
  <c r="K41" i="2"/>
  <c r="J41" i="2"/>
  <c r="I41" i="2"/>
  <c r="H41" i="2"/>
  <c r="G41" i="2"/>
  <c r="F41" i="2"/>
  <c r="E41" i="2"/>
  <c r="K40" i="2"/>
  <c r="J40" i="2"/>
  <c r="I40" i="2"/>
  <c r="H40" i="2"/>
  <c r="G40" i="2"/>
  <c r="F40" i="2"/>
  <c r="E40" i="2"/>
  <c r="L14" i="2"/>
  <c r="L11" i="2"/>
  <c r="L37" i="2"/>
  <c r="L36" i="2"/>
  <c r="L35" i="2"/>
  <c r="L34" i="2"/>
  <c r="K37" i="2"/>
  <c r="J37" i="2"/>
  <c r="I37" i="2"/>
  <c r="H37" i="2"/>
  <c r="G37" i="2"/>
  <c r="F37" i="2"/>
  <c r="E37" i="2"/>
  <c r="K36" i="2"/>
  <c r="J36" i="2"/>
  <c r="I36" i="2"/>
  <c r="H36" i="2"/>
  <c r="G36" i="2"/>
  <c r="F36" i="2"/>
  <c r="E36" i="2"/>
  <c r="K35" i="2"/>
  <c r="J35" i="2"/>
  <c r="I35" i="2"/>
  <c r="H35" i="2"/>
  <c r="G35" i="2"/>
  <c r="F35" i="2"/>
  <c r="E35" i="2"/>
  <c r="K34" i="2"/>
  <c r="J34" i="2"/>
  <c r="I34" i="2"/>
  <c r="H34" i="2"/>
  <c r="G34" i="2"/>
  <c r="F34" i="2"/>
  <c r="E34" i="2"/>
  <c r="D37" i="2"/>
  <c r="D36" i="2"/>
  <c r="D35" i="2"/>
  <c r="D34" i="2"/>
  <c r="L31" i="2"/>
  <c r="L7" i="2" s="1"/>
  <c r="K31" i="2"/>
  <c r="J31" i="2"/>
  <c r="I31" i="2"/>
  <c r="H31" i="2"/>
  <c r="G31" i="2"/>
  <c r="F31" i="2"/>
  <c r="E31" i="2"/>
  <c r="L30" i="2"/>
  <c r="L5" i="2" s="1"/>
  <c r="L13" i="2" s="1"/>
  <c r="K30" i="2"/>
  <c r="J30" i="2"/>
  <c r="I30" i="2"/>
  <c r="H30" i="2"/>
  <c r="G30" i="2"/>
  <c r="F30" i="2"/>
  <c r="E30" i="2"/>
  <c r="D30" i="2"/>
  <c r="G7" i="2"/>
  <c r="H7" i="2" s="1"/>
  <c r="I7" i="2" s="1"/>
  <c r="J7" i="2" s="1"/>
  <c r="K7" i="2" s="1"/>
  <c r="F7" i="2"/>
  <c r="E7" i="2"/>
  <c r="L12" i="2" l="1"/>
  <c r="E5" i="3"/>
</calcChain>
</file>

<file path=xl/sharedStrings.xml><?xml version="1.0" encoding="utf-8"?>
<sst xmlns="http://schemas.openxmlformats.org/spreadsheetml/2006/main" count="77" uniqueCount="57">
  <si>
    <t>Expense Components</t>
  </si>
  <si>
    <t>Historical Sales Data</t>
  </si>
  <si>
    <t>Analysis</t>
  </si>
  <si>
    <t>FY2016</t>
  </si>
  <si>
    <t>FY2017</t>
  </si>
  <si>
    <t>FY2018</t>
  </si>
  <si>
    <t>FY2019</t>
  </si>
  <si>
    <t>FY2020</t>
  </si>
  <si>
    <t>FY2021</t>
  </si>
  <si>
    <t>FY2022</t>
  </si>
  <si>
    <t>FY2023</t>
  </si>
  <si>
    <t>Number of Students Attended</t>
  </si>
  <si>
    <t>Price per Ticket</t>
  </si>
  <si>
    <t>Food Sold</t>
  </si>
  <si>
    <t>Sales Price (Per Unit)</t>
  </si>
  <si>
    <t>Pizza (Per Slice)</t>
  </si>
  <si>
    <t>Hamburger Slicer (Per Slicer)</t>
  </si>
  <si>
    <t>Hot Dog (Per Hot Dog)</t>
  </si>
  <si>
    <t>Lemonade (Per Cup)</t>
  </si>
  <si>
    <t>Cost (Per Unit)</t>
  </si>
  <si>
    <t>Amount Sold (Per Unit)</t>
  </si>
  <si>
    <t>Year 2024's event - Expense Components</t>
  </si>
  <si>
    <t>FY2024</t>
  </si>
  <si>
    <t>Total Number of Students</t>
  </si>
  <si>
    <t>Venue Cost:</t>
  </si>
  <si>
    <t>Below are the expense breakdowns provided from the event planning team:</t>
  </si>
  <si>
    <t>Expense:</t>
  </si>
  <si>
    <t>Venue Setup Cost:</t>
  </si>
  <si>
    <t>Event DJ:</t>
  </si>
  <si>
    <t>Venue Cost is the cost to rent the area for the event.</t>
  </si>
  <si>
    <t>The DJ cost is the cost to book the DJ for the event. He will bring his own audio equipment and speakers for the event.</t>
  </si>
  <si>
    <t>Event Insurance:</t>
  </si>
  <si>
    <t>Venue Setup Cost includes assistance from third parties to set up the venue and clean the venue afterwards. This would include supplies as well.</t>
  </si>
  <si>
    <t>Insurance costs are considered in case of unexpected ocurrences.</t>
  </si>
  <si>
    <t>Year 2024</t>
  </si>
  <si>
    <t>Revenue</t>
  </si>
  <si>
    <t>Ticket Revenue</t>
  </si>
  <si>
    <t>Catering Revenue</t>
  </si>
  <si>
    <t>Total Revenue</t>
  </si>
  <si>
    <t>Cost of Goods Sold</t>
  </si>
  <si>
    <t>Catering Cost</t>
  </si>
  <si>
    <t>Total Cost of Goods Sold</t>
  </si>
  <si>
    <t>Gross Profit</t>
  </si>
  <si>
    <t>Operating Expenses</t>
  </si>
  <si>
    <t>Venue Cost</t>
  </si>
  <si>
    <t>Setup Cost</t>
  </si>
  <si>
    <t>DJ Cost</t>
  </si>
  <si>
    <t>Insurance Cost</t>
  </si>
  <si>
    <t>Total Operating Expense</t>
  </si>
  <si>
    <t>Net Profit</t>
  </si>
  <si>
    <t>Output</t>
  </si>
  <si>
    <t>% Participants of total students</t>
  </si>
  <si>
    <t>% Price per Ticket Growth</t>
  </si>
  <si>
    <t>Amount sold % of total participants</t>
  </si>
  <si>
    <t>% Growth - Sales Price</t>
  </si>
  <si>
    <t>% Growth - Cost</t>
  </si>
  <si>
    <t>Catering costs are not finalized yet.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</si>
</sst>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164" formatCode="&quot;$&quot;#,##0;[Red]\-&quot;$&quot;#,##0"/>
    <numFmt numFmtId="165" formatCode="&quot;$&quot;#,##0.00;[Red]\-&quot;$&quot;#,##0.00"/>
  </numFmts>
  <fonts count="10" x14ac:knownFonts="1">
    <font>
      <sz val="11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u/>
      <sz val="8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-0.499984740745262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30">
    <xf numFmtId="0" fontId="0" fillId="0" borderId="0" xfId="0"/>
    <xf numFmtId="0" fontId="1" fillId="2" borderId="0" xfId="0" applyFont="1" applyFill="1"/>
    <xf numFmtId="0" fontId="2" fillId="0" borderId="0" xfId="0" applyFont="1"/>
    <xf numFmtId="0" fontId="4" fillId="2" borderId="0" xfId="0" applyFont="1" applyFill="1"/>
    <xf numFmtId="0" fontId="2" fillId="0" borderId="0" xfId="0" applyFont="1" applyAlignment="1">
      <alignment horizontal="left" indent="2"/>
    </xf>
    <xf numFmtId="0" fontId="5" fillId="0" borderId="0" xfId="0" applyFont="1"/>
    <xf numFmtId="0" fontId="6" fillId="0" borderId="0" xfId="0" applyFont="1" applyAlignment="1">
      <alignment horizontal="left" indent="1"/>
    </xf>
    <xf numFmtId="0" fontId="4" fillId="4" borderId="0" xfId="0" applyFont="1" applyFill="1" applyAlignment="1">
      <alignment horizontal="center"/>
    </xf>
    <xf numFmtId="3" fontId="2" fillId="3" borderId="3" xfId="0" applyNumberFormat="1" applyFont="1" applyFill="1" applyBorder="1"/>
    <xf numFmtId="9" fontId="2" fillId="0" borderId="0" xfId="0" applyNumberFormat="1" applyFont="1"/>
    <xf numFmtId="165" fontId="2" fillId="3" borderId="3" xfId="0" applyNumberFormat="1" applyFont="1" applyFill="1" applyBorder="1"/>
    <xf numFmtId="0" fontId="2" fillId="3" borderId="3" xfId="0" applyFont="1" applyFill="1" applyBorder="1"/>
    <xf numFmtId="0" fontId="3" fillId="0" borderId="2" xfId="0" applyFont="1" applyBorder="1"/>
    <xf numFmtId="0" fontId="0" fillId="0" borderId="2" xfId="0" applyBorder="1"/>
    <xf numFmtId="0" fontId="5" fillId="0" borderId="4" xfId="0" applyFont="1" applyBorder="1"/>
    <xf numFmtId="0" fontId="2" fillId="0" borderId="4" xfId="0" applyFont="1" applyBorder="1"/>
    <xf numFmtId="165" fontId="2" fillId="0" borderId="0" xfId="0" applyNumberFormat="1" applyFont="1"/>
    <xf numFmtId="164" fontId="2" fillId="0" borderId="0" xfId="0" applyNumberFormat="1" applyFont="1"/>
    <xf numFmtId="0" fontId="2" fillId="2" borderId="0" xfId="0" applyFont="1" applyFill="1"/>
    <xf numFmtId="0" fontId="7" fillId="2" borderId="0" xfId="0" applyFont="1" applyFill="1"/>
    <xf numFmtId="3" fontId="2" fillId="0" borderId="3" xfId="0" applyNumberFormat="1" applyFont="1" applyBorder="1"/>
    <xf numFmtId="8" fontId="2" fillId="0" borderId="3" xfId="0" applyNumberFormat="1" applyFont="1" applyBorder="1"/>
    <xf numFmtId="9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0" fontId="2" fillId="0" borderId="0" xfId="0" applyNumberFormat="1" applyFont="1" applyAlignment="1">
      <alignment horizontal="center"/>
    </xf>
    <xf numFmtId="9" fontId="2" fillId="0" borderId="3" xfId="1" applyFont="1" applyBorder="1" applyAlignment="1">
      <alignment horizontal="center"/>
    </xf>
    <xf numFmtId="10" fontId="2" fillId="0" borderId="3" xfId="1" applyNumberFormat="1" applyFont="1" applyBorder="1" applyAlignment="1">
      <alignment horizontal="center"/>
    </xf>
    <xf numFmtId="8" fontId="2" fillId="0" borderId="1" xfId="0" applyNumberFormat="1" applyFont="1" applyBorder="1"/>
    <xf numFmtId="8" fontId="2" fillId="0" borderId="5" xfId="0" applyNumberFormat="1" applyFont="1" applyBorder="1"/>
    <xf numFmtId="9" fontId="9" fillId="0" borderId="0" xfId="1" applyNumberFormat="1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BD072-399F-43C6-89A4-380D0DC60919}">
  <dimension ref="A1:E30"/>
  <sheetViews>
    <sheetView showGridLines="0" tabSelected="1" zoomScale="145" zoomScaleNormal="145" workbookViewId="0"/>
  </sheetViews>
  <sheetFormatPr defaultColWidth="9.1796875" defaultRowHeight="10.5" zeroHeight="1" x14ac:dyDescent="0.25"/>
  <cols>
    <col min="1" max="2" width="1.7265625" style="2" customWidth="1"/>
    <col min="3" max="3" width="16.7265625" style="2" customWidth="1"/>
    <col min="4" max="4" width="1.7265625" style="2" customWidth="1"/>
    <col min="5" max="16384" width="9.1796875" style="2"/>
  </cols>
  <sheetData>
    <row r="1" spans="1:5" s="1" customFormat="1" ht="26" x14ac:dyDescent="0.6">
      <c r="A1" s="1" t="s">
        <v>2</v>
      </c>
    </row>
    <row r="2" spans="1:5" ht="5.15" customHeight="1" x14ac:dyDescent="0.25"/>
    <row r="3" spans="1:5" x14ac:dyDescent="0.25">
      <c r="E3" s="7" t="s">
        <v>34</v>
      </c>
    </row>
    <row r="4" spans="1:5" x14ac:dyDescent="0.25">
      <c r="B4" s="5" t="s">
        <v>35</v>
      </c>
    </row>
    <row r="5" spans="1:5" x14ac:dyDescent="0.25">
      <c r="C5" s="2" t="s">
        <v>36</v>
      </c>
      <c r="E5" s="21">
        <f>'Historicals Sales Data'!L5*'Historicals Sales Data'!L7</f>
        <v>27777.142234377297</v>
      </c>
    </row>
    <row r="6" spans="1:5" x14ac:dyDescent="0.25">
      <c r="C6" s="2" t="s">
        <v>37</v>
      </c>
      <c r="E6" s="21">
        <f>SUMPRODUCT('Historicals Sales Data'!L11:L14,'Historicals Sales Data'!L17:L20)</f>
        <v>6713.3143320961481</v>
      </c>
    </row>
    <row r="7" spans="1:5" x14ac:dyDescent="0.25">
      <c r="B7" s="5" t="s">
        <v>38</v>
      </c>
      <c r="E7" s="27">
        <f>SUM(E5:E6)</f>
        <v>34490.456566473447</v>
      </c>
    </row>
    <row r="8" spans="1:5" x14ac:dyDescent="0.25"/>
    <row r="9" spans="1:5" x14ac:dyDescent="0.25">
      <c r="B9" s="5" t="s">
        <v>39</v>
      </c>
    </row>
    <row r="10" spans="1:5" x14ac:dyDescent="0.25">
      <c r="C10" s="2" t="s">
        <v>40</v>
      </c>
      <c r="E10" s="21">
        <f>SUMPRODUCT('Historicals Sales Data'!L11:L14,'Historicals Sales Data'!L23:L26)</f>
        <v>1445.6816666670898</v>
      </c>
    </row>
    <row r="11" spans="1:5" x14ac:dyDescent="0.25">
      <c r="B11" s="5" t="s">
        <v>41</v>
      </c>
      <c r="E11" s="27">
        <f>E10</f>
        <v>1445.6816666670898</v>
      </c>
    </row>
    <row r="12" spans="1:5" ht="5.15" customHeight="1" x14ac:dyDescent="0.25"/>
    <row r="13" spans="1:5" ht="11" thickBot="1" x14ac:dyDescent="0.3">
      <c r="B13" s="5" t="s">
        <v>42</v>
      </c>
      <c r="E13" s="28">
        <f>E7-E11</f>
        <v>33044.774899806354</v>
      </c>
    </row>
    <row r="14" spans="1:5" x14ac:dyDescent="0.25">
      <c r="E14" s="29">
        <f>E13/E7</f>
        <v>0.95808458888096104</v>
      </c>
    </row>
    <row r="15" spans="1:5" x14ac:dyDescent="0.25">
      <c r="B15" s="5" t="s">
        <v>43</v>
      </c>
    </row>
    <row r="16" spans="1:5" x14ac:dyDescent="0.25">
      <c r="C16" s="2" t="s">
        <v>44</v>
      </c>
      <c r="E16" s="21">
        <f>'Expense Components'!C14</f>
        <v>16400</v>
      </c>
    </row>
    <row r="17" spans="2:5" x14ac:dyDescent="0.25">
      <c r="C17" s="2" t="s">
        <v>45</v>
      </c>
      <c r="E17" s="21">
        <f>'Expense Components'!C15</f>
        <v>3500</v>
      </c>
    </row>
    <row r="18" spans="2:5" x14ac:dyDescent="0.25">
      <c r="C18" s="2" t="s">
        <v>46</v>
      </c>
      <c r="E18" s="21">
        <f>'Expense Components'!C16</f>
        <v>600</v>
      </c>
    </row>
    <row r="19" spans="2:5" x14ac:dyDescent="0.25">
      <c r="C19" s="2" t="s">
        <v>47</v>
      </c>
      <c r="E19" s="21">
        <f>'Expense Components'!C17</f>
        <v>1500</v>
      </c>
    </row>
    <row r="20" spans="2:5" x14ac:dyDescent="0.25">
      <c r="B20" s="5" t="s">
        <v>48</v>
      </c>
      <c r="E20" s="27">
        <f>SUM(E16:E19)</f>
        <v>22000</v>
      </c>
    </row>
    <row r="21" spans="2:5" ht="5.15" customHeight="1" x14ac:dyDescent="0.25"/>
    <row r="22" spans="2:5" ht="11" thickBot="1" x14ac:dyDescent="0.3">
      <c r="B22" s="5" t="s">
        <v>49</v>
      </c>
      <c r="E22" s="28">
        <f>E13-E20</f>
        <v>11044.774899806354</v>
      </c>
    </row>
    <row r="23" spans="2:5" x14ac:dyDescent="0.25">
      <c r="E23" s="29">
        <f>E22/E7</f>
        <v>0.3202269844853971</v>
      </c>
    </row>
    <row r="24" spans="2:5" x14ac:dyDescent="0.25"/>
    <row r="25" spans="2:5" x14ac:dyDescent="0.25"/>
    <row r="26" spans="2:5" x14ac:dyDescent="0.25"/>
    <row r="27" spans="2:5" x14ac:dyDescent="0.25"/>
    <row r="28" spans="2:5" x14ac:dyDescent="0.25"/>
    <row r="29" spans="2:5" x14ac:dyDescent="0.25"/>
    <row r="30" spans="2:5" x14ac:dyDescent="0.25"/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4B69F-9858-4AFA-82C5-A176A3E3DE47}">
  <sheetPr>
    <tabColor theme="0"/>
  </sheetPr>
  <dimension ref="A1"/>
  <sheetViews>
    <sheetView topLeftCell="XFD1048576" workbookViewId="0"/>
  </sheetViews>
  <sheetFormatPr defaultColWidth="0" defaultRowHeight="14.5" zeroHeight="1" x14ac:dyDescent="0.35"/>
  <cols>
    <col min="1" max="16384" width="9.1796875" hidden="1"/>
  </cols>
  <sheetData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39E6F-6F60-467F-9305-0453244C4E4B}">
  <dimension ref="A1:G17"/>
  <sheetViews>
    <sheetView showGridLines="0" zoomScale="190" zoomScaleNormal="190" workbookViewId="0"/>
  </sheetViews>
  <sheetFormatPr defaultColWidth="9.1796875" defaultRowHeight="10.5" x14ac:dyDescent="0.25"/>
  <cols>
    <col min="1" max="1" width="1.7265625" style="2" customWidth="1"/>
    <col min="2" max="2" width="13.26953125" style="2" bestFit="1" customWidth="1"/>
    <col min="3" max="16384" width="9.1796875" style="2"/>
  </cols>
  <sheetData>
    <row r="1" spans="1:7" s="1" customFormat="1" ht="26" x14ac:dyDescent="0.6">
      <c r="A1" s="1" t="s">
        <v>0</v>
      </c>
    </row>
    <row r="2" spans="1:7" customFormat="1" ht="5.15" customHeight="1" x14ac:dyDescent="0.35"/>
    <row r="3" spans="1:7" customFormat="1" ht="15" thickBot="1" x14ac:dyDescent="0.4">
      <c r="B3" s="12" t="s">
        <v>21</v>
      </c>
      <c r="C3" s="13"/>
      <c r="D3" s="13"/>
      <c r="E3" s="13"/>
      <c r="F3" s="13"/>
      <c r="G3" s="13"/>
    </row>
    <row r="4" spans="1:7" ht="5.15" customHeight="1" x14ac:dyDescent="0.25"/>
    <row r="5" spans="1:7" x14ac:dyDescent="0.25">
      <c r="B5" s="5" t="s">
        <v>25</v>
      </c>
    </row>
    <row r="6" spans="1:7" ht="5.15" customHeight="1" x14ac:dyDescent="0.25"/>
    <row r="7" spans="1:7" x14ac:dyDescent="0.25">
      <c r="B7" s="2" t="s">
        <v>29</v>
      </c>
    </row>
    <row r="8" spans="1:7" x14ac:dyDescent="0.25">
      <c r="B8" s="2" t="s">
        <v>32</v>
      </c>
    </row>
    <row r="9" spans="1:7" x14ac:dyDescent="0.25">
      <c r="B9" s="2" t="s">
        <v>30</v>
      </c>
    </row>
    <row r="10" spans="1:7" x14ac:dyDescent="0.25">
      <c r="B10" s="2" t="s">
        <v>33</v>
      </c>
    </row>
    <row r="11" spans="1:7" x14ac:dyDescent="0.25">
      <c r="B11" s="2" t="s">
        <v>56</v>
      </c>
    </row>
    <row r="13" spans="1:7" ht="11" thickBot="1" x14ac:dyDescent="0.3">
      <c r="B13" s="14" t="s">
        <v>26</v>
      </c>
      <c r="C13" s="15"/>
      <c r="D13" s="15"/>
    </row>
    <row r="14" spans="1:7" ht="11" thickTop="1" x14ac:dyDescent="0.25">
      <c r="B14" s="5" t="s">
        <v>24</v>
      </c>
      <c r="C14" s="17">
        <v>16400</v>
      </c>
    </row>
    <row r="15" spans="1:7" x14ac:dyDescent="0.25">
      <c r="B15" s="5" t="s">
        <v>27</v>
      </c>
      <c r="C15" s="17">
        <v>3500</v>
      </c>
    </row>
    <row r="16" spans="1:7" x14ac:dyDescent="0.25">
      <c r="B16" s="5" t="s">
        <v>28</v>
      </c>
      <c r="C16" s="17">
        <v>600</v>
      </c>
    </row>
    <row r="17" spans="2:3" x14ac:dyDescent="0.25">
      <c r="B17" s="5" t="s">
        <v>31</v>
      </c>
      <c r="C17" s="17">
        <v>1500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E3067-4947-4FBD-AE8C-573E73A3086F}">
  <dimension ref="A1:T49"/>
  <sheetViews>
    <sheetView showGridLines="0" zoomScale="140" zoomScaleNormal="140" workbookViewId="0"/>
  </sheetViews>
  <sheetFormatPr defaultColWidth="9.1796875" defaultRowHeight="10.5" x14ac:dyDescent="0.25"/>
  <cols>
    <col min="1" max="1" width="1.7265625" style="2" customWidth="1"/>
    <col min="2" max="2" width="23" style="2" bestFit="1" customWidth="1"/>
    <col min="3" max="3" width="1.7265625" style="2" customWidth="1"/>
    <col min="4" max="16384" width="9.1796875" style="2"/>
  </cols>
  <sheetData>
    <row r="1" spans="1:20" s="1" customFormat="1" ht="26" x14ac:dyDescent="0.6">
      <c r="A1" s="1" t="s">
        <v>1</v>
      </c>
      <c r="B1" s="3"/>
    </row>
    <row r="3" spans="1:20" x14ac:dyDescent="0.25">
      <c r="D3" s="7" t="s">
        <v>3</v>
      </c>
      <c r="E3" s="7" t="s">
        <v>4</v>
      </c>
      <c r="F3" s="7" t="s">
        <v>5</v>
      </c>
      <c r="G3" s="7" t="s">
        <v>6</v>
      </c>
      <c r="H3" s="7" t="s">
        <v>7</v>
      </c>
      <c r="I3" s="7" t="s">
        <v>8</v>
      </c>
      <c r="J3" s="7" t="s">
        <v>9</v>
      </c>
      <c r="K3" s="7" t="s">
        <v>10</v>
      </c>
      <c r="L3" s="7" t="s">
        <v>22</v>
      </c>
    </row>
    <row r="4" spans="1:20" x14ac:dyDescent="0.25">
      <c r="B4" s="2" t="s">
        <v>23</v>
      </c>
      <c r="D4" s="8">
        <v>487</v>
      </c>
      <c r="E4" s="8">
        <v>509</v>
      </c>
      <c r="F4" s="8">
        <v>529</v>
      </c>
      <c r="G4" s="8">
        <v>550</v>
      </c>
      <c r="H4" s="8">
        <v>573</v>
      </c>
      <c r="I4" s="8">
        <v>594</v>
      </c>
      <c r="J4" s="8">
        <v>616</v>
      </c>
      <c r="K4" s="8">
        <v>642</v>
      </c>
      <c r="L4" s="8">
        <v>683</v>
      </c>
    </row>
    <row r="5" spans="1:20" x14ac:dyDescent="0.25">
      <c r="B5" s="2" t="s">
        <v>11</v>
      </c>
      <c r="D5" s="8">
        <v>375</v>
      </c>
      <c r="E5" s="8">
        <v>404</v>
      </c>
      <c r="F5" s="8">
        <v>430</v>
      </c>
      <c r="G5" s="8">
        <v>448</v>
      </c>
      <c r="H5" s="8">
        <v>440</v>
      </c>
      <c r="I5" s="8">
        <v>461</v>
      </c>
      <c r="J5" s="8">
        <v>483</v>
      </c>
      <c r="K5" s="8">
        <v>496</v>
      </c>
      <c r="L5" s="20">
        <f>L30*L4</f>
        <v>537.16180653988658</v>
      </c>
    </row>
    <row r="6" spans="1:20" ht="5.15" customHeight="1" x14ac:dyDescent="0.25">
      <c r="D6" s="9"/>
      <c r="E6" s="9"/>
      <c r="F6" s="9"/>
      <c r="G6" s="9"/>
      <c r="H6" s="9"/>
      <c r="I6" s="9"/>
      <c r="J6" s="9"/>
      <c r="K6" s="9"/>
    </row>
    <row r="7" spans="1:20" x14ac:dyDescent="0.25">
      <c r="B7" s="2" t="s">
        <v>12</v>
      </c>
      <c r="D7" s="10">
        <v>35</v>
      </c>
      <c r="E7" s="10">
        <f>D7*(1+5%)</f>
        <v>36.75</v>
      </c>
      <c r="F7" s="10">
        <f t="shared" ref="F7:K7" si="0">E7*(1+5%)</f>
        <v>38.587499999999999</v>
      </c>
      <c r="G7" s="10">
        <f t="shared" si="0"/>
        <v>40.516874999999999</v>
      </c>
      <c r="H7" s="10">
        <f t="shared" si="0"/>
        <v>42.542718749999999</v>
      </c>
      <c r="I7" s="10">
        <f t="shared" si="0"/>
        <v>44.669854687499999</v>
      </c>
      <c r="J7" s="10">
        <f t="shared" si="0"/>
        <v>46.903347421875004</v>
      </c>
      <c r="K7" s="10">
        <f t="shared" si="0"/>
        <v>49.248514792968756</v>
      </c>
      <c r="L7" s="21">
        <f>K7*(1+L31)</f>
        <v>51.710940532617194</v>
      </c>
    </row>
    <row r="8" spans="1:20" ht="5.15" customHeight="1" x14ac:dyDescent="0.25"/>
    <row r="9" spans="1:20" x14ac:dyDescent="0.25">
      <c r="B9" s="5" t="s">
        <v>13</v>
      </c>
      <c r="L9" s="16"/>
    </row>
    <row r="10" spans="1:20" x14ac:dyDescent="0.25">
      <c r="B10" s="6" t="s">
        <v>20</v>
      </c>
    </row>
    <row r="11" spans="1:20" x14ac:dyDescent="0.25">
      <c r="B11" s="4" t="s">
        <v>15</v>
      </c>
      <c r="D11" s="11">
        <v>119</v>
      </c>
      <c r="E11" s="11">
        <v>122</v>
      </c>
      <c r="F11" s="11">
        <v>138</v>
      </c>
      <c r="G11" s="11">
        <v>140</v>
      </c>
      <c r="H11" s="11">
        <v>130</v>
      </c>
      <c r="I11" s="11">
        <v>134</v>
      </c>
      <c r="J11" s="11">
        <v>141</v>
      </c>
      <c r="K11" s="11">
        <v>149</v>
      </c>
      <c r="L11" s="20">
        <f>L$5*L34</f>
        <v>163.24343622557464</v>
      </c>
      <c r="M11" s="9"/>
      <c r="N11" s="9"/>
      <c r="O11" s="9"/>
      <c r="P11" s="9"/>
      <c r="Q11" s="9"/>
      <c r="R11" s="9"/>
      <c r="S11" s="9"/>
      <c r="T11" s="9"/>
    </row>
    <row r="12" spans="1:20" x14ac:dyDescent="0.25">
      <c r="B12" s="4" t="s">
        <v>16</v>
      </c>
      <c r="D12" s="11">
        <v>41</v>
      </c>
      <c r="E12" s="11">
        <v>44</v>
      </c>
      <c r="F12" s="11">
        <v>55</v>
      </c>
      <c r="G12" s="11">
        <v>53</v>
      </c>
      <c r="H12" s="11">
        <v>46</v>
      </c>
      <c r="I12" s="11">
        <v>52</v>
      </c>
      <c r="J12" s="11">
        <v>62</v>
      </c>
      <c r="K12" s="11">
        <v>64</v>
      </c>
      <c r="L12" s="20">
        <f t="shared" ref="L12:L14" si="1">L$5*L35</f>
        <v>63.062469700292667</v>
      </c>
      <c r="M12" s="9"/>
      <c r="N12" s="9"/>
      <c r="O12" s="9"/>
      <c r="P12" s="9"/>
      <c r="Q12" s="9"/>
      <c r="R12" s="9"/>
      <c r="S12" s="9"/>
      <c r="T12" s="9"/>
    </row>
    <row r="13" spans="1:20" x14ac:dyDescent="0.25">
      <c r="B13" s="4" t="s">
        <v>17</v>
      </c>
      <c r="D13" s="11">
        <v>117</v>
      </c>
      <c r="E13" s="11">
        <v>114</v>
      </c>
      <c r="F13" s="11">
        <v>132</v>
      </c>
      <c r="G13" s="11">
        <v>143</v>
      </c>
      <c r="H13" s="11">
        <v>129</v>
      </c>
      <c r="I13" s="11">
        <v>136</v>
      </c>
      <c r="J13" s="11">
        <v>151</v>
      </c>
      <c r="K13" s="11">
        <v>143</v>
      </c>
      <c r="L13" s="20">
        <f t="shared" si="1"/>
        <v>161.78507238749808</v>
      </c>
      <c r="M13" s="9"/>
      <c r="N13" s="9"/>
      <c r="O13" s="9"/>
      <c r="P13" s="9"/>
      <c r="Q13" s="9"/>
      <c r="R13" s="9"/>
      <c r="S13" s="9"/>
      <c r="T13" s="9"/>
    </row>
    <row r="14" spans="1:20" x14ac:dyDescent="0.25">
      <c r="B14" s="4" t="s">
        <v>18</v>
      </c>
      <c r="D14" s="11">
        <v>325</v>
      </c>
      <c r="E14" s="11">
        <v>350</v>
      </c>
      <c r="F14" s="11">
        <v>372</v>
      </c>
      <c r="G14" s="11">
        <v>390</v>
      </c>
      <c r="H14" s="11">
        <v>378</v>
      </c>
      <c r="I14" s="11">
        <v>401</v>
      </c>
      <c r="J14" s="11">
        <v>417</v>
      </c>
      <c r="K14" s="11">
        <v>423</v>
      </c>
      <c r="L14" s="20">
        <f t="shared" si="1"/>
        <v>464.22671349237464</v>
      </c>
      <c r="M14" s="9"/>
      <c r="N14" s="9"/>
      <c r="O14" s="9"/>
      <c r="P14" s="9"/>
      <c r="Q14" s="9"/>
      <c r="R14" s="9"/>
      <c r="S14" s="9"/>
      <c r="T14" s="9"/>
    </row>
    <row r="15" spans="1:20" ht="5.15" customHeight="1" x14ac:dyDescent="0.25">
      <c r="B15" s="5"/>
    </row>
    <row r="16" spans="1:20" x14ac:dyDescent="0.25">
      <c r="B16" s="6" t="s">
        <v>14</v>
      </c>
    </row>
    <row r="17" spans="1:13" x14ac:dyDescent="0.25">
      <c r="B17" s="4" t="s">
        <v>15</v>
      </c>
      <c r="D17" s="10">
        <v>4.5</v>
      </c>
      <c r="E17" s="10">
        <v>4.7250000000000005</v>
      </c>
      <c r="F17" s="10">
        <v>4.9612500000000006</v>
      </c>
      <c r="G17" s="10">
        <v>5.2093125000000011</v>
      </c>
      <c r="H17" s="10">
        <v>5.4697781250000013</v>
      </c>
      <c r="I17" s="10">
        <v>5.7432670312500012</v>
      </c>
      <c r="J17" s="10">
        <v>6.0304303828125017</v>
      </c>
      <c r="K17" s="10">
        <v>6.3319519019531274</v>
      </c>
      <c r="L17" s="21">
        <f>K17*(1+L40)</f>
        <v>6.6485494970507837</v>
      </c>
    </row>
    <row r="18" spans="1:13" x14ac:dyDescent="0.25">
      <c r="B18" s="4" t="s">
        <v>16</v>
      </c>
      <c r="D18" s="10">
        <v>8.35</v>
      </c>
      <c r="E18" s="10">
        <v>8.7675000000000001</v>
      </c>
      <c r="F18" s="10">
        <v>9.2058750000000007</v>
      </c>
      <c r="G18" s="10">
        <v>9.6661687500000006</v>
      </c>
      <c r="H18" s="10">
        <v>10.1494771875</v>
      </c>
      <c r="I18" s="10">
        <v>10.656951046875001</v>
      </c>
      <c r="J18" s="10">
        <v>11.189798599218751</v>
      </c>
      <c r="K18" s="10">
        <v>11.749288529179688</v>
      </c>
      <c r="L18" s="21">
        <f t="shared" ref="L18:L20" si="2">K18*(1+L41)</f>
        <v>12.336752955638673</v>
      </c>
    </row>
    <row r="19" spans="1:13" x14ac:dyDescent="0.25">
      <c r="B19" s="4" t="s">
        <v>17</v>
      </c>
      <c r="D19" s="10">
        <v>2.5</v>
      </c>
      <c r="E19" s="10">
        <v>2.625</v>
      </c>
      <c r="F19" s="10">
        <v>2.7562500000000001</v>
      </c>
      <c r="G19" s="10">
        <v>2.8940625000000004</v>
      </c>
      <c r="H19" s="10">
        <v>3.0387656250000004</v>
      </c>
      <c r="I19" s="10">
        <v>3.1907039062500004</v>
      </c>
      <c r="J19" s="10">
        <v>3.3502391015625008</v>
      </c>
      <c r="K19" s="10">
        <v>3.517751056640626</v>
      </c>
      <c r="L19" s="21">
        <f t="shared" si="2"/>
        <v>3.6936386094726577</v>
      </c>
    </row>
    <row r="20" spans="1:13" x14ac:dyDescent="0.25">
      <c r="B20" s="4" t="s">
        <v>18</v>
      </c>
      <c r="D20" s="10">
        <v>6.2</v>
      </c>
      <c r="E20" s="10">
        <v>6.5100000000000007</v>
      </c>
      <c r="F20" s="10">
        <v>6.8355000000000006</v>
      </c>
      <c r="G20" s="10">
        <v>7.1772750000000007</v>
      </c>
      <c r="H20" s="10">
        <v>7.536138750000001</v>
      </c>
      <c r="I20" s="10">
        <v>7.9129456875000015</v>
      </c>
      <c r="J20" s="10">
        <v>8.3085929718750027</v>
      </c>
      <c r="K20" s="10">
        <v>8.7240226204687534</v>
      </c>
      <c r="L20" s="21">
        <f t="shared" si="2"/>
        <v>9.1602237514921914</v>
      </c>
    </row>
    <row r="21" spans="1:13" ht="5.15" customHeight="1" x14ac:dyDescent="0.25"/>
    <row r="22" spans="1:13" x14ac:dyDescent="0.25">
      <c r="B22" s="6" t="s">
        <v>19</v>
      </c>
    </row>
    <row r="23" spans="1:13" x14ac:dyDescent="0.25">
      <c r="B23" s="4" t="s">
        <v>15</v>
      </c>
      <c r="D23" s="10">
        <v>1.8</v>
      </c>
      <c r="E23" s="10">
        <v>1.8900000000000003</v>
      </c>
      <c r="F23" s="10">
        <v>1.9845000000000004</v>
      </c>
      <c r="G23" s="10">
        <v>2.0837250000000007</v>
      </c>
      <c r="H23" s="10">
        <v>2.1879112500000004</v>
      </c>
      <c r="I23" s="10">
        <v>2.2973068125000005</v>
      </c>
      <c r="J23" s="10">
        <v>2.4121721531250007</v>
      </c>
      <c r="K23" s="10">
        <v>2.5327807607812511</v>
      </c>
      <c r="L23" s="21">
        <f>K23*(1+L46)</f>
        <v>2.6594197988203137</v>
      </c>
      <c r="M23" s="9"/>
    </row>
    <row r="24" spans="1:13" x14ac:dyDescent="0.25">
      <c r="B24" s="4" t="s">
        <v>16</v>
      </c>
      <c r="D24" s="10">
        <v>5.01</v>
      </c>
      <c r="E24" s="10">
        <v>5.2604999999999995</v>
      </c>
      <c r="F24" s="10">
        <v>5.5235250000000002</v>
      </c>
      <c r="G24" s="10">
        <v>5.79970125</v>
      </c>
      <c r="H24" s="10">
        <v>6.0896863125000005</v>
      </c>
      <c r="I24" s="10">
        <v>6.3941706281250008</v>
      </c>
      <c r="J24" s="10">
        <v>6.7138791595312499</v>
      </c>
      <c r="K24" s="10">
        <v>7.0495731175078129</v>
      </c>
      <c r="L24" s="21">
        <f t="shared" ref="L24:L26" si="3">K24*(1+L47)</f>
        <v>7.4020517733832039</v>
      </c>
      <c r="M24" s="9"/>
    </row>
    <row r="25" spans="1:13" x14ac:dyDescent="0.25">
      <c r="B25" s="4" t="s">
        <v>17</v>
      </c>
      <c r="D25" s="10">
        <v>0.5</v>
      </c>
      <c r="E25" s="10">
        <v>0.52500000000000002</v>
      </c>
      <c r="F25" s="10">
        <v>0.55125000000000002</v>
      </c>
      <c r="G25" s="10">
        <v>0.57881250000000006</v>
      </c>
      <c r="H25" s="10">
        <v>0.60775312500000012</v>
      </c>
      <c r="I25" s="10">
        <v>0.63814078125000018</v>
      </c>
      <c r="J25" s="10">
        <v>0.67004782031250021</v>
      </c>
      <c r="K25" s="10">
        <v>0.70355021132812523</v>
      </c>
      <c r="L25" s="21">
        <f t="shared" si="3"/>
        <v>0.73872772189453151</v>
      </c>
      <c r="M25" s="9"/>
    </row>
    <row r="26" spans="1:13" x14ac:dyDescent="0.25">
      <c r="B26" s="4" t="s">
        <v>18</v>
      </c>
      <c r="D26" s="10">
        <v>0.62000000000000011</v>
      </c>
      <c r="E26" s="10">
        <v>0.65100000000000013</v>
      </c>
      <c r="F26" s="10">
        <v>0.6835500000000001</v>
      </c>
      <c r="G26" s="10">
        <v>0.71772750000000007</v>
      </c>
      <c r="H26" s="10">
        <v>0.7536138750000001</v>
      </c>
      <c r="I26" s="10">
        <v>0.79129456875000015</v>
      </c>
      <c r="J26" s="10">
        <v>0.83085929718750029</v>
      </c>
      <c r="K26" s="10">
        <v>0.87240226204687543</v>
      </c>
      <c r="L26" s="21">
        <f t="shared" si="3"/>
        <v>0.91602237514921925</v>
      </c>
      <c r="M26" s="9"/>
    </row>
    <row r="28" spans="1:13" s="18" customFormat="1" x14ac:dyDescent="0.25">
      <c r="A28" s="3" t="s">
        <v>50</v>
      </c>
      <c r="B28" s="19"/>
    </row>
    <row r="30" spans="1:13" x14ac:dyDescent="0.25">
      <c r="B30" s="2" t="s">
        <v>51</v>
      </c>
      <c r="D30" s="25">
        <f>D5/D4</f>
        <v>0.77002053388090352</v>
      </c>
      <c r="E30" s="25">
        <f t="shared" ref="E30:K30" si="4">E5/E4</f>
        <v>0.79371316306483297</v>
      </c>
      <c r="F30" s="25">
        <f t="shared" si="4"/>
        <v>0.81285444234404536</v>
      </c>
      <c r="G30" s="25">
        <f t="shared" si="4"/>
        <v>0.81454545454545457</v>
      </c>
      <c r="H30" s="25">
        <f t="shared" si="4"/>
        <v>0.76788830715532286</v>
      </c>
      <c r="I30" s="25">
        <f t="shared" si="4"/>
        <v>0.77609427609427606</v>
      </c>
      <c r="J30" s="25">
        <f t="shared" si="4"/>
        <v>0.78409090909090906</v>
      </c>
      <c r="K30" s="25">
        <f t="shared" si="4"/>
        <v>0.77258566978193144</v>
      </c>
      <c r="L30" s="22">
        <f>AVERAGE(D30:K30)</f>
        <v>0.78647409449470951</v>
      </c>
    </row>
    <row r="31" spans="1:13" x14ac:dyDescent="0.25">
      <c r="B31" s="2" t="s">
        <v>52</v>
      </c>
      <c r="D31" s="23"/>
      <c r="E31" s="26">
        <f>E7/D7-1</f>
        <v>5.0000000000000044E-2</v>
      </c>
      <c r="F31" s="26">
        <f t="shared" ref="F31:K31" si="5">F7/E7-1</f>
        <v>5.0000000000000044E-2</v>
      </c>
      <c r="G31" s="26">
        <f t="shared" si="5"/>
        <v>5.0000000000000044E-2</v>
      </c>
      <c r="H31" s="26">
        <f t="shared" si="5"/>
        <v>5.0000000000000044E-2</v>
      </c>
      <c r="I31" s="26">
        <f t="shared" si="5"/>
        <v>5.0000000000000044E-2</v>
      </c>
      <c r="J31" s="26">
        <f t="shared" si="5"/>
        <v>5.0000000000000044E-2</v>
      </c>
      <c r="K31" s="26">
        <f t="shared" si="5"/>
        <v>5.0000000000000044E-2</v>
      </c>
      <c r="L31" s="24">
        <f>AVERAGE(E31:K31)</f>
        <v>5.0000000000000044E-2</v>
      </c>
    </row>
    <row r="33" spans="2:12" x14ac:dyDescent="0.25">
      <c r="B33" s="2" t="s">
        <v>53</v>
      </c>
    </row>
    <row r="34" spans="2:12" x14ac:dyDescent="0.25">
      <c r="B34" s="4" t="s">
        <v>15</v>
      </c>
      <c r="D34" s="25">
        <f>D11/D$5</f>
        <v>0.31733333333333336</v>
      </c>
      <c r="E34" s="25">
        <f t="shared" ref="E34:K34" si="6">E11/E$5</f>
        <v>0.30198019801980197</v>
      </c>
      <c r="F34" s="25">
        <f t="shared" si="6"/>
        <v>0.32093023255813952</v>
      </c>
      <c r="G34" s="25">
        <f t="shared" si="6"/>
        <v>0.3125</v>
      </c>
      <c r="H34" s="25">
        <f t="shared" si="6"/>
        <v>0.29545454545454547</v>
      </c>
      <c r="I34" s="25">
        <f t="shared" si="6"/>
        <v>0.29067245119305857</v>
      </c>
      <c r="J34" s="25">
        <f t="shared" si="6"/>
        <v>0.29192546583850931</v>
      </c>
      <c r="K34" s="25">
        <f t="shared" si="6"/>
        <v>0.30040322580645162</v>
      </c>
      <c r="L34" s="22">
        <f>AVERAGE(D34:K34)</f>
        <v>0.30389993152547995</v>
      </c>
    </row>
    <row r="35" spans="2:12" x14ac:dyDescent="0.25">
      <c r="B35" s="4" t="s">
        <v>16</v>
      </c>
      <c r="D35" s="25">
        <f t="shared" ref="D35:K37" si="7">D12/D$5</f>
        <v>0.10933333333333334</v>
      </c>
      <c r="E35" s="25">
        <f t="shared" si="7"/>
        <v>0.10891089108910891</v>
      </c>
      <c r="F35" s="25">
        <f t="shared" si="7"/>
        <v>0.12790697674418605</v>
      </c>
      <c r="G35" s="25">
        <f t="shared" si="7"/>
        <v>0.11830357142857142</v>
      </c>
      <c r="H35" s="25">
        <f t="shared" si="7"/>
        <v>0.10454545454545454</v>
      </c>
      <c r="I35" s="25">
        <f t="shared" si="7"/>
        <v>0.11279826464208242</v>
      </c>
      <c r="J35" s="25">
        <f t="shared" si="7"/>
        <v>0.12836438923395446</v>
      </c>
      <c r="K35" s="25">
        <f t="shared" si="7"/>
        <v>0.12903225806451613</v>
      </c>
      <c r="L35" s="22">
        <f t="shared" ref="L35:L37" si="8">AVERAGE(D35:K35)</f>
        <v>0.1173993923851509</v>
      </c>
    </row>
    <row r="36" spans="2:12" x14ac:dyDescent="0.25">
      <c r="B36" s="4" t="s">
        <v>17</v>
      </c>
      <c r="D36" s="25">
        <f t="shared" si="7"/>
        <v>0.312</v>
      </c>
      <c r="E36" s="25">
        <f t="shared" si="7"/>
        <v>0.28217821782178215</v>
      </c>
      <c r="F36" s="25">
        <f t="shared" si="7"/>
        <v>0.30697674418604654</v>
      </c>
      <c r="G36" s="25">
        <f t="shared" si="7"/>
        <v>0.31919642857142855</v>
      </c>
      <c r="H36" s="25">
        <f t="shared" si="7"/>
        <v>0.29318181818181815</v>
      </c>
      <c r="I36" s="25">
        <f t="shared" si="7"/>
        <v>0.29501084598698479</v>
      </c>
      <c r="J36" s="25">
        <f t="shared" si="7"/>
        <v>0.31262939958592134</v>
      </c>
      <c r="K36" s="25">
        <f t="shared" si="7"/>
        <v>0.28830645161290325</v>
      </c>
      <c r="L36" s="22">
        <f t="shared" si="8"/>
        <v>0.3011849882433606</v>
      </c>
    </row>
    <row r="37" spans="2:12" x14ac:dyDescent="0.25">
      <c r="B37" s="4" t="s">
        <v>18</v>
      </c>
      <c r="D37" s="25">
        <f t="shared" si="7"/>
        <v>0.8666666666666667</v>
      </c>
      <c r="E37" s="25">
        <f t="shared" si="7"/>
        <v>0.86633663366336633</v>
      </c>
      <c r="F37" s="25">
        <f t="shared" si="7"/>
        <v>0.8651162790697674</v>
      </c>
      <c r="G37" s="25">
        <f t="shared" si="7"/>
        <v>0.8705357142857143</v>
      </c>
      <c r="H37" s="25">
        <f t="shared" si="7"/>
        <v>0.85909090909090913</v>
      </c>
      <c r="I37" s="25">
        <f t="shared" si="7"/>
        <v>0.86984815618221256</v>
      </c>
      <c r="J37" s="25">
        <f t="shared" si="7"/>
        <v>0.86335403726708071</v>
      </c>
      <c r="K37" s="25">
        <f t="shared" si="7"/>
        <v>0.85282258064516125</v>
      </c>
      <c r="L37" s="22">
        <f t="shared" si="8"/>
        <v>0.86422137210885974</v>
      </c>
    </row>
    <row r="39" spans="2:12" x14ac:dyDescent="0.25">
      <c r="B39" s="2" t="s">
        <v>54</v>
      </c>
    </row>
    <row r="40" spans="2:12" x14ac:dyDescent="0.25">
      <c r="B40" s="4" t="s">
        <v>15</v>
      </c>
      <c r="E40" s="26">
        <f>E17/D17-1</f>
        <v>5.0000000000000044E-2</v>
      </c>
      <c r="F40" s="26">
        <f t="shared" ref="F40:K40" si="9">F17/E17-1</f>
        <v>5.0000000000000044E-2</v>
      </c>
      <c r="G40" s="26">
        <f t="shared" si="9"/>
        <v>5.0000000000000044E-2</v>
      </c>
      <c r="H40" s="26">
        <f t="shared" si="9"/>
        <v>5.0000000000000044E-2</v>
      </c>
      <c r="I40" s="26">
        <f t="shared" si="9"/>
        <v>5.0000000000000044E-2</v>
      </c>
      <c r="J40" s="26">
        <f t="shared" si="9"/>
        <v>5.0000000000000044E-2</v>
      </c>
      <c r="K40" s="26">
        <f t="shared" si="9"/>
        <v>5.0000000000000044E-2</v>
      </c>
      <c r="L40" s="24">
        <f>AVERAGE(E40:K40)</f>
        <v>5.0000000000000044E-2</v>
      </c>
    </row>
    <row r="41" spans="2:12" x14ac:dyDescent="0.25">
      <c r="B41" s="4" t="s">
        <v>16</v>
      </c>
      <c r="E41" s="26">
        <f t="shared" ref="E41:K41" si="10">E18/D18-1</f>
        <v>5.0000000000000044E-2</v>
      </c>
      <c r="F41" s="26">
        <f t="shared" si="10"/>
        <v>5.0000000000000044E-2</v>
      </c>
      <c r="G41" s="26">
        <f t="shared" si="10"/>
        <v>5.0000000000000044E-2</v>
      </c>
      <c r="H41" s="26">
        <f t="shared" si="10"/>
        <v>5.0000000000000044E-2</v>
      </c>
      <c r="I41" s="26">
        <f t="shared" si="10"/>
        <v>5.0000000000000044E-2</v>
      </c>
      <c r="J41" s="26">
        <f t="shared" si="10"/>
        <v>5.0000000000000044E-2</v>
      </c>
      <c r="K41" s="26">
        <f t="shared" si="10"/>
        <v>5.0000000000000044E-2</v>
      </c>
      <c r="L41" s="24">
        <f t="shared" ref="L41:L43" si="11">AVERAGE(E41:K41)</f>
        <v>5.0000000000000044E-2</v>
      </c>
    </row>
    <row r="42" spans="2:12" x14ac:dyDescent="0.25">
      <c r="B42" s="4" t="s">
        <v>17</v>
      </c>
      <c r="E42" s="26">
        <f t="shared" ref="E42:K42" si="12">E19/D19-1</f>
        <v>5.0000000000000044E-2</v>
      </c>
      <c r="F42" s="26">
        <f t="shared" si="12"/>
        <v>5.0000000000000044E-2</v>
      </c>
      <c r="G42" s="26">
        <f t="shared" si="12"/>
        <v>5.0000000000000044E-2</v>
      </c>
      <c r="H42" s="26">
        <f t="shared" si="12"/>
        <v>5.0000000000000044E-2</v>
      </c>
      <c r="I42" s="26">
        <f t="shared" si="12"/>
        <v>5.0000000000000044E-2</v>
      </c>
      <c r="J42" s="26">
        <f t="shared" si="12"/>
        <v>5.0000000000000044E-2</v>
      </c>
      <c r="K42" s="26">
        <f t="shared" si="12"/>
        <v>5.0000000000000044E-2</v>
      </c>
      <c r="L42" s="24">
        <f t="shared" si="11"/>
        <v>5.0000000000000044E-2</v>
      </c>
    </row>
    <row r="43" spans="2:12" x14ac:dyDescent="0.25">
      <c r="B43" s="4" t="s">
        <v>18</v>
      </c>
      <c r="E43" s="26">
        <f t="shared" ref="E43:K43" si="13">E20/D20-1</f>
        <v>5.0000000000000044E-2</v>
      </c>
      <c r="F43" s="26">
        <f t="shared" si="13"/>
        <v>5.0000000000000044E-2</v>
      </c>
      <c r="G43" s="26">
        <f t="shared" si="13"/>
        <v>5.0000000000000044E-2</v>
      </c>
      <c r="H43" s="26">
        <f t="shared" si="13"/>
        <v>5.0000000000000044E-2</v>
      </c>
      <c r="I43" s="26">
        <f t="shared" si="13"/>
        <v>5.0000000000000044E-2</v>
      </c>
      <c r="J43" s="26">
        <f t="shared" si="13"/>
        <v>5.0000000000000044E-2</v>
      </c>
      <c r="K43" s="26">
        <f t="shared" si="13"/>
        <v>5.0000000000000044E-2</v>
      </c>
      <c r="L43" s="24">
        <f t="shared" si="11"/>
        <v>5.0000000000000044E-2</v>
      </c>
    </row>
    <row r="45" spans="2:12" x14ac:dyDescent="0.25">
      <c r="B45" s="2" t="s">
        <v>55</v>
      </c>
    </row>
    <row r="46" spans="2:12" x14ac:dyDescent="0.25">
      <c r="B46" s="4" t="s">
        <v>15</v>
      </c>
      <c r="E46" s="26">
        <f>E23/D23-1</f>
        <v>5.0000000000000266E-2</v>
      </c>
      <c r="F46" s="26">
        <f t="shared" ref="F46:K46" si="14">F23/E23-1</f>
        <v>5.0000000000000044E-2</v>
      </c>
      <c r="G46" s="26">
        <f t="shared" si="14"/>
        <v>5.0000000000000266E-2</v>
      </c>
      <c r="H46" s="26">
        <f t="shared" si="14"/>
        <v>4.9999999999999822E-2</v>
      </c>
      <c r="I46" s="26">
        <f t="shared" si="14"/>
        <v>5.0000000000000044E-2</v>
      </c>
      <c r="J46" s="26">
        <f t="shared" si="14"/>
        <v>5.0000000000000044E-2</v>
      </c>
      <c r="K46" s="26">
        <f t="shared" si="14"/>
        <v>5.0000000000000266E-2</v>
      </c>
      <c r="L46" s="24">
        <f t="shared" ref="L46:L49" si="15">AVERAGE(E46:K46)</f>
        <v>5.0000000000000107E-2</v>
      </c>
    </row>
    <row r="47" spans="2:12" x14ac:dyDescent="0.25">
      <c r="B47" s="4" t="s">
        <v>16</v>
      </c>
      <c r="E47" s="26">
        <f t="shared" ref="E47:K47" si="16">E24/D24-1</f>
        <v>5.0000000000000044E-2</v>
      </c>
      <c r="F47" s="26">
        <f t="shared" si="16"/>
        <v>5.0000000000000044E-2</v>
      </c>
      <c r="G47" s="26">
        <f t="shared" si="16"/>
        <v>5.0000000000000044E-2</v>
      </c>
      <c r="H47" s="26">
        <f t="shared" si="16"/>
        <v>5.0000000000000044E-2</v>
      </c>
      <c r="I47" s="26">
        <f t="shared" si="16"/>
        <v>5.0000000000000044E-2</v>
      </c>
      <c r="J47" s="26">
        <f t="shared" si="16"/>
        <v>4.9999999999999822E-2</v>
      </c>
      <c r="K47" s="26">
        <f t="shared" si="16"/>
        <v>5.0000000000000044E-2</v>
      </c>
      <c r="L47" s="24">
        <f t="shared" si="15"/>
        <v>5.000000000000001E-2</v>
      </c>
    </row>
    <row r="48" spans="2:12" x14ac:dyDescent="0.25">
      <c r="B48" s="4" t="s">
        <v>17</v>
      </c>
      <c r="E48" s="26">
        <f t="shared" ref="E48:K48" si="17">E25/D25-1</f>
        <v>5.0000000000000044E-2</v>
      </c>
      <c r="F48" s="26">
        <f t="shared" si="17"/>
        <v>5.0000000000000044E-2</v>
      </c>
      <c r="G48" s="26">
        <f t="shared" si="17"/>
        <v>5.0000000000000044E-2</v>
      </c>
      <c r="H48" s="26">
        <f t="shared" si="17"/>
        <v>5.0000000000000044E-2</v>
      </c>
      <c r="I48" s="26">
        <f t="shared" si="17"/>
        <v>5.0000000000000044E-2</v>
      </c>
      <c r="J48" s="26">
        <f t="shared" si="17"/>
        <v>5.0000000000000044E-2</v>
      </c>
      <c r="K48" s="26">
        <f t="shared" si="17"/>
        <v>5.0000000000000044E-2</v>
      </c>
      <c r="L48" s="24">
        <f t="shared" si="15"/>
        <v>5.0000000000000044E-2</v>
      </c>
    </row>
    <row r="49" spans="2:12" x14ac:dyDescent="0.25">
      <c r="B49" s="4" t="s">
        <v>18</v>
      </c>
      <c r="E49" s="26">
        <f t="shared" ref="E49:K49" si="18">E26/D26-1</f>
        <v>5.0000000000000044E-2</v>
      </c>
      <c r="F49" s="26">
        <f t="shared" si="18"/>
        <v>5.0000000000000044E-2</v>
      </c>
      <c r="G49" s="26">
        <f t="shared" si="18"/>
        <v>5.0000000000000044E-2</v>
      </c>
      <c r="H49" s="26">
        <f t="shared" si="18"/>
        <v>5.0000000000000044E-2</v>
      </c>
      <c r="I49" s="26">
        <f t="shared" si="18"/>
        <v>5.0000000000000044E-2</v>
      </c>
      <c r="J49" s="26">
        <f t="shared" si="18"/>
        <v>5.0000000000000266E-2</v>
      </c>
      <c r="K49" s="26">
        <f t="shared" si="18"/>
        <v>5.0000000000000044E-2</v>
      </c>
      <c r="L49" s="24">
        <f t="shared" si="15"/>
        <v>5.0000000000000079E-2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Analysis</vt:lpstr>
      <vt:lpstr>Source Data &gt; &gt;</vt:lpstr>
      <vt:lpstr>Expense Components</vt:lpstr>
      <vt:lpstr>Historicals Sales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2025-06-24T08:44:11Z</dcterms:created>
  <dcterms:modified xsi:type="dcterms:W3CDTF">2025-06-24T09:08:40Z</dcterms:modified>
</cp:coreProperties>
</file>