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ucth\Downloads\DSX_Projects_T6_ALL\UserInterface\Scripts\"/>
    </mc:Choice>
  </mc:AlternateContent>
  <xr:revisionPtr revIDLastSave="0" documentId="13_ncr:1_{03C95161-1E87-4C07-90F4-4A756B9919E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in" sheetId="1" r:id="rId1"/>
    <sheet name="POINTs" sheetId="2" r:id="rId2"/>
    <sheet name="Items_Name" sheetId="5" r:id="rId3"/>
    <sheet name="CompassPoint" sheetId="7" r:id="rId4"/>
    <sheet name="Sheet4" sheetId="4" r:id="rId5"/>
    <sheet name="Sheet2" sheetId="6" r:id="rId6"/>
    <sheet name="Sheet1" sheetId="8" r:id="rId7"/>
    <sheet name="Sheet3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5" i="1" l="1"/>
  <c r="O168" i="1"/>
  <c r="M168" i="1"/>
  <c r="M174" i="1"/>
  <c r="O174" i="1"/>
  <c r="O175" i="1"/>
  <c r="M175" i="1"/>
  <c r="O176" i="1"/>
  <c r="M176" i="1"/>
  <c r="O215" i="1"/>
  <c r="M216" i="1"/>
  <c r="M217" i="1"/>
  <c r="M218" i="1"/>
  <c r="M213" i="1"/>
  <c r="M214" i="1"/>
  <c r="P175" i="1"/>
  <c r="O167" i="1"/>
  <c r="M167" i="1"/>
  <c r="M169" i="1"/>
  <c r="M170" i="1"/>
  <c r="M171" i="1"/>
  <c r="M172" i="1"/>
  <c r="M173" i="1"/>
  <c r="O169" i="1"/>
  <c r="O170" i="1"/>
  <c r="O171" i="1"/>
  <c r="O172" i="1"/>
  <c r="O173" i="1"/>
  <c r="M177" i="1"/>
  <c r="C177" i="1"/>
  <c r="E177" i="1"/>
  <c r="G177" i="1"/>
  <c r="H177" i="1"/>
  <c r="Q177" i="1" s="1"/>
  <c r="F176" i="1"/>
  <c r="D176" i="1"/>
  <c r="C176" i="1"/>
  <c r="L176" i="1" s="1"/>
  <c r="B177" i="1"/>
  <c r="W177" i="1" s="1"/>
  <c r="L177" i="1"/>
  <c r="U177" i="1"/>
  <c r="B176" i="1"/>
  <c r="W176" i="1" s="1"/>
  <c r="Q176" i="1"/>
  <c r="U176" i="1"/>
  <c r="G216" i="1"/>
  <c r="P216" i="1" s="1"/>
  <c r="G154" i="1"/>
  <c r="D161" i="1"/>
  <c r="D162" i="1" s="1"/>
  <c r="D163" i="1" s="1"/>
  <c r="D164" i="1" s="1"/>
  <c r="D165" i="1" s="1"/>
  <c r="D166" i="1" s="1"/>
  <c r="E37" i="1"/>
  <c r="G143" i="1"/>
  <c r="P143" i="1" s="1"/>
  <c r="G141" i="1"/>
  <c r="P141" i="1" s="1"/>
  <c r="C141" i="1"/>
  <c r="L141" i="1" s="1"/>
  <c r="B142" i="1"/>
  <c r="W142" i="1" s="1"/>
  <c r="P142" i="1"/>
  <c r="U142" i="1"/>
  <c r="B143" i="1"/>
  <c r="W143" i="1" s="1"/>
  <c r="U143" i="1"/>
  <c r="B141" i="1"/>
  <c r="W141" i="1" s="1"/>
  <c r="U141" i="1"/>
  <c r="H190" i="1"/>
  <c r="B191" i="1"/>
  <c r="W191" i="1" s="1"/>
  <c r="U191" i="1"/>
  <c r="B190" i="1"/>
  <c r="W190" i="1" s="1"/>
  <c r="U190" i="1"/>
  <c r="E216" i="1"/>
  <c r="E217" i="1" s="1"/>
  <c r="E218" i="1" s="1"/>
  <c r="J215" i="1"/>
  <c r="F216" i="1" s="1"/>
  <c r="D216" i="1" s="1"/>
  <c r="B218" i="1"/>
  <c r="W218" i="1" s="1"/>
  <c r="U218" i="1"/>
  <c r="B216" i="1"/>
  <c r="W216" i="1" s="1"/>
  <c r="H216" i="1"/>
  <c r="U216" i="1"/>
  <c r="B217" i="1"/>
  <c r="W217" i="1" s="1"/>
  <c r="U217" i="1"/>
  <c r="B215" i="1"/>
  <c r="W215" i="1" s="1"/>
  <c r="D215" i="1"/>
  <c r="V215" i="1"/>
  <c r="I215" i="1"/>
  <c r="N215" i="1"/>
  <c r="P215" i="1"/>
  <c r="U215" i="1"/>
  <c r="B196" i="1"/>
  <c r="W196" i="1" s="1"/>
  <c r="U196" i="1"/>
  <c r="C195" i="1"/>
  <c r="L195" i="1" s="1"/>
  <c r="U195" i="1"/>
  <c r="B195" i="1"/>
  <c r="W195" i="1" s="1"/>
  <c r="F213" i="1"/>
  <c r="O213" i="1" s="1"/>
  <c r="H214" i="1"/>
  <c r="V214" i="1" s="1"/>
  <c r="C213" i="1"/>
  <c r="L213" i="1" s="1"/>
  <c r="B213" i="1"/>
  <c r="W213" i="1" s="1"/>
  <c r="I213" i="1"/>
  <c r="V213" i="1"/>
  <c r="N213" i="1"/>
  <c r="Q213" i="1"/>
  <c r="U213" i="1"/>
  <c r="B214" i="1"/>
  <c r="W214" i="1" s="1"/>
  <c r="N214" i="1"/>
  <c r="I214" i="1"/>
  <c r="P214" i="1"/>
  <c r="U214" i="1"/>
  <c r="H82" i="1"/>
  <c r="D205" i="1"/>
  <c r="N177" i="1" l="1"/>
  <c r="I177" i="1"/>
  <c r="P177" i="1"/>
  <c r="V177" i="1"/>
  <c r="C142" i="1"/>
  <c r="L142" i="1" s="1"/>
  <c r="C143" i="1"/>
  <c r="L143" i="1" s="1"/>
  <c r="G217" i="1"/>
  <c r="V216" i="1"/>
  <c r="H191" i="1"/>
  <c r="Q191" i="1" s="1"/>
  <c r="Q190" i="1"/>
  <c r="C196" i="1"/>
  <c r="L196" i="1" s="1"/>
  <c r="Q214" i="1"/>
  <c r="R215" i="1"/>
  <c r="H217" i="1"/>
  <c r="V217" i="1" s="1"/>
  <c r="Q216" i="1"/>
  <c r="I216" i="1"/>
  <c r="N216" i="1"/>
  <c r="R216" i="1" s="1"/>
  <c r="O216" i="1"/>
  <c r="J216" i="1"/>
  <c r="Q215" i="1"/>
  <c r="S215" i="1" s="1"/>
  <c r="C214" i="1"/>
  <c r="R214" i="1"/>
  <c r="S213" i="1"/>
  <c r="J213" i="1"/>
  <c r="P213" i="1"/>
  <c r="R213" i="1" s="1"/>
  <c r="J205" i="1"/>
  <c r="B205" i="1"/>
  <c r="W205" i="1" s="1"/>
  <c r="U205" i="1"/>
  <c r="G209" i="1"/>
  <c r="B211" i="1"/>
  <c r="W211" i="1" s="1"/>
  <c r="U211" i="1"/>
  <c r="B210" i="1"/>
  <c r="W210" i="1" s="1"/>
  <c r="U210" i="1"/>
  <c r="B209" i="1"/>
  <c r="W209" i="1" s="1"/>
  <c r="U209" i="1"/>
  <c r="B208" i="1"/>
  <c r="W208" i="1" s="1"/>
  <c r="U208" i="1"/>
  <c r="C202" i="1"/>
  <c r="L202" i="1" s="1"/>
  <c r="H204" i="1"/>
  <c r="Q204" i="1" s="1"/>
  <c r="H203" i="1"/>
  <c r="B204" i="1"/>
  <c r="W204" i="1" s="1"/>
  <c r="U204" i="1"/>
  <c r="B203" i="1"/>
  <c r="W203" i="1" s="1"/>
  <c r="U203" i="1"/>
  <c r="D201" i="1"/>
  <c r="H206" i="1"/>
  <c r="Q206" i="1" s="1"/>
  <c r="H207" i="1"/>
  <c r="Q207" i="1" s="1"/>
  <c r="B212" i="1"/>
  <c r="W212" i="1" s="1"/>
  <c r="U212" i="1"/>
  <c r="U207" i="1"/>
  <c r="B207" i="1"/>
  <c r="W207" i="1" s="1"/>
  <c r="U206" i="1"/>
  <c r="B206" i="1"/>
  <c r="W206" i="1" s="1"/>
  <c r="B202" i="1"/>
  <c r="W202" i="1" s="1"/>
  <c r="Q202" i="1"/>
  <c r="U202" i="1"/>
  <c r="B201" i="1"/>
  <c r="W201" i="1" s="1"/>
  <c r="L201" i="1"/>
  <c r="Q201" i="1"/>
  <c r="U201" i="1"/>
  <c r="D77" i="1"/>
  <c r="H83" i="1"/>
  <c r="H80" i="1"/>
  <c r="H79" i="1"/>
  <c r="H78" i="1"/>
  <c r="G65" i="1"/>
  <c r="G59" i="1"/>
  <c r="G61" i="1" s="1"/>
  <c r="G7" i="1"/>
  <c r="G8" i="1" s="1"/>
  <c r="E73" i="1"/>
  <c r="E88" i="1"/>
  <c r="E89" i="1"/>
  <c r="E91" i="1"/>
  <c r="E92" i="1" s="1"/>
  <c r="E99" i="1"/>
  <c r="E100" i="1" s="1"/>
  <c r="E101" i="1" s="1"/>
  <c r="E104" i="1"/>
  <c r="E105" i="1" s="1"/>
  <c r="E106" i="1" s="1"/>
  <c r="E109" i="1"/>
  <c r="E110" i="1" s="1"/>
  <c r="E111" i="1" s="1"/>
  <c r="E112" i="1" s="1"/>
  <c r="E113" i="1" s="1"/>
  <c r="E114" i="1" s="1"/>
  <c r="E115" i="1" s="1"/>
  <c r="E116" i="1"/>
  <c r="E120" i="1"/>
  <c r="E121" i="1" s="1"/>
  <c r="E136" i="1"/>
  <c r="E139" i="1"/>
  <c r="E141" i="1" s="1"/>
  <c r="E140" i="1"/>
  <c r="E144" i="1"/>
  <c r="E145" i="1"/>
  <c r="E147" i="1"/>
  <c r="E150" i="1"/>
  <c r="E153" i="1"/>
  <c r="E154" i="1"/>
  <c r="E157" i="1"/>
  <c r="E158" i="1" s="1"/>
  <c r="E159" i="1" s="1"/>
  <c r="E167" i="1"/>
  <c r="E168" i="1"/>
  <c r="E174" i="1"/>
  <c r="E178" i="1"/>
  <c r="E192" i="1"/>
  <c r="E194" i="1"/>
  <c r="E198" i="1"/>
  <c r="B71" i="1"/>
  <c r="W71" i="1" s="1"/>
  <c r="U71" i="1"/>
  <c r="B15" i="1"/>
  <c r="W15" i="1" s="1"/>
  <c r="U15" i="1"/>
  <c r="B72" i="1"/>
  <c r="W72" i="1" s="1"/>
  <c r="U72" i="1"/>
  <c r="B16" i="1"/>
  <c r="W16" i="1" s="1"/>
  <c r="G16" i="1"/>
  <c r="E16" i="1" s="1"/>
  <c r="L16" i="1"/>
  <c r="U16" i="1"/>
  <c r="B64" i="1"/>
  <c r="W64" i="1" s="1"/>
  <c r="H64" i="1"/>
  <c r="V64" i="1" s="1"/>
  <c r="M64" i="1"/>
  <c r="P64" i="1"/>
  <c r="U64" i="1"/>
  <c r="G70" i="1"/>
  <c r="P70" i="1" s="1"/>
  <c r="P69" i="1"/>
  <c r="E49" i="1"/>
  <c r="E68" i="1" s="1"/>
  <c r="C68" i="1" s="1"/>
  <c r="B70" i="1"/>
  <c r="W70" i="1" s="1"/>
  <c r="U70" i="1"/>
  <c r="B69" i="1"/>
  <c r="W69" i="1" s="1"/>
  <c r="U69" i="1"/>
  <c r="B68" i="1"/>
  <c r="W68" i="1" s="1"/>
  <c r="P68" i="1"/>
  <c r="U68" i="1"/>
  <c r="B107" i="1"/>
  <c r="W107" i="1" s="1"/>
  <c r="P107" i="1"/>
  <c r="U107" i="1"/>
  <c r="F102" i="1"/>
  <c r="G102" i="1"/>
  <c r="C102" i="1" s="1"/>
  <c r="D105" i="1"/>
  <c r="D103" i="1"/>
  <c r="M103" i="1" s="1"/>
  <c r="H99" i="1"/>
  <c r="H104" i="1" s="1"/>
  <c r="Q104" i="1" s="1"/>
  <c r="H103" i="1"/>
  <c r="H102" i="1"/>
  <c r="Q102" i="1" s="1"/>
  <c r="M102" i="1"/>
  <c r="B102" i="1"/>
  <c r="W102" i="1" s="1"/>
  <c r="U102" i="1"/>
  <c r="B105" i="1"/>
  <c r="W105" i="1" s="1"/>
  <c r="U105" i="1"/>
  <c r="B106" i="1"/>
  <c r="W106" i="1" s="1"/>
  <c r="U106" i="1"/>
  <c r="B104" i="1"/>
  <c r="W104" i="1" s="1"/>
  <c r="U104" i="1"/>
  <c r="B103" i="1"/>
  <c r="W103" i="1" s="1"/>
  <c r="U103" i="1"/>
  <c r="P139" i="1"/>
  <c r="R177" i="1" l="1"/>
  <c r="G218" i="1"/>
  <c r="P218" i="1" s="1"/>
  <c r="P217" i="1"/>
  <c r="N141" i="1"/>
  <c r="R141" i="1" s="1"/>
  <c r="E142" i="1"/>
  <c r="I141" i="1"/>
  <c r="Q217" i="1"/>
  <c r="H218" i="1"/>
  <c r="V218" i="1" s="1"/>
  <c r="L214" i="1"/>
  <c r="C215" i="1"/>
  <c r="S216" i="1"/>
  <c r="F217" i="1"/>
  <c r="D217" i="1" s="1"/>
  <c r="K213" i="1"/>
  <c r="F214" i="1"/>
  <c r="D214" i="1" s="1"/>
  <c r="T213" i="1"/>
  <c r="H208" i="1"/>
  <c r="H210" i="1" s="1"/>
  <c r="H209" i="1"/>
  <c r="H211" i="1" s="1"/>
  <c r="Q211" i="1" s="1"/>
  <c r="Q203" i="1"/>
  <c r="P209" i="1"/>
  <c r="L203" i="1"/>
  <c r="C206" i="1"/>
  <c r="C207" i="1" s="1"/>
  <c r="H212" i="1"/>
  <c r="N102" i="1"/>
  <c r="C98" i="1"/>
  <c r="G98" i="1"/>
  <c r="G103" i="1" s="1"/>
  <c r="V103" i="1" s="1"/>
  <c r="C103" i="1"/>
  <c r="L103" i="1" s="1"/>
  <c r="N103" i="1"/>
  <c r="P16" i="1"/>
  <c r="N16" i="1"/>
  <c r="I16" i="1"/>
  <c r="R16" i="1" s="1"/>
  <c r="Q64" i="1"/>
  <c r="F103" i="1"/>
  <c r="J103" i="1" s="1"/>
  <c r="Q103" i="1"/>
  <c r="O102" i="1"/>
  <c r="J102" i="1"/>
  <c r="S102" i="1" s="1"/>
  <c r="N105" i="1"/>
  <c r="H75" i="1"/>
  <c r="H76" i="1" s="1"/>
  <c r="Q76" i="1" s="1"/>
  <c r="F76" i="1"/>
  <c r="O76" i="1" s="1"/>
  <c r="M76" i="1"/>
  <c r="P76" i="1"/>
  <c r="B76" i="1"/>
  <c r="W76" i="1" s="1"/>
  <c r="U76" i="1"/>
  <c r="O75" i="1"/>
  <c r="M75" i="1"/>
  <c r="B75" i="1"/>
  <c r="W75" i="1" s="1"/>
  <c r="I75" i="1"/>
  <c r="L75" i="1"/>
  <c r="N75" i="1"/>
  <c r="P75" i="1"/>
  <c r="U75" i="1"/>
  <c r="M74" i="1"/>
  <c r="O74" i="1"/>
  <c r="F109" i="1"/>
  <c r="B193" i="1"/>
  <c r="W193" i="1" s="1"/>
  <c r="L193" i="1"/>
  <c r="U193" i="1"/>
  <c r="B1" i="9"/>
  <c r="P140" i="1"/>
  <c r="B140" i="1"/>
  <c r="W140" i="1" s="1"/>
  <c r="L140" i="1"/>
  <c r="Q140" i="1"/>
  <c r="U140" i="1"/>
  <c r="B79" i="8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78" i="8"/>
  <c r="B77" i="8"/>
  <c r="B73" i="8"/>
  <c r="B74" i="8" s="1"/>
  <c r="B75" i="8" s="1"/>
  <c r="B76" i="8" s="1"/>
  <c r="B72" i="8"/>
  <c r="B56" i="8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55" i="8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35" i="8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D1" i="8"/>
  <c r="Q99" i="1"/>
  <c r="D100" i="1"/>
  <c r="N99" i="1"/>
  <c r="B101" i="1"/>
  <c r="W101" i="1" s="1"/>
  <c r="U101" i="1"/>
  <c r="B100" i="1"/>
  <c r="W100" i="1" s="1"/>
  <c r="U100" i="1"/>
  <c r="B99" i="1"/>
  <c r="W99" i="1" s="1"/>
  <c r="U99" i="1"/>
  <c r="B98" i="1"/>
  <c r="W98" i="1" s="1"/>
  <c r="N98" i="1"/>
  <c r="Q98" i="1"/>
  <c r="U98" i="1"/>
  <c r="B97" i="1"/>
  <c r="W97" i="1" s="1"/>
  <c r="N97" i="1"/>
  <c r="Q97" i="1"/>
  <c r="U97" i="1"/>
  <c r="G184" i="1"/>
  <c r="P184" i="1" s="1"/>
  <c r="B184" i="1"/>
  <c r="W184" i="1" s="1"/>
  <c r="L184" i="1"/>
  <c r="M184" i="1"/>
  <c r="U184" i="1"/>
  <c r="E1" i="7"/>
  <c r="B123" i="1"/>
  <c r="W123" i="1" s="1"/>
  <c r="U123" i="1"/>
  <c r="B124" i="1"/>
  <c r="W124" i="1" s="1"/>
  <c r="U124" i="1"/>
  <c r="H118" i="1"/>
  <c r="G118" i="1"/>
  <c r="E118" i="1" s="1"/>
  <c r="G121" i="1"/>
  <c r="H121" i="1"/>
  <c r="H124" i="1" s="1"/>
  <c r="Q124" i="1" s="1"/>
  <c r="H120" i="1"/>
  <c r="Q120" i="1" s="1"/>
  <c r="U120" i="1"/>
  <c r="B120" i="1"/>
  <c r="W120" i="1" s="1"/>
  <c r="G32" i="1"/>
  <c r="B32" i="1"/>
  <c r="W32" i="1" s="1"/>
  <c r="U32" i="1"/>
  <c r="B33" i="1"/>
  <c r="W33" i="1" s="1"/>
  <c r="U33" i="1"/>
  <c r="G51" i="1"/>
  <c r="P51" i="1" s="1"/>
  <c r="B28" i="1"/>
  <c r="W28" i="1" s="1"/>
  <c r="U28" i="1"/>
  <c r="B27" i="1"/>
  <c r="W27" i="1" s="1"/>
  <c r="U27" i="1"/>
  <c r="G66" i="1"/>
  <c r="E66" i="1"/>
  <c r="U66" i="1"/>
  <c r="B66" i="1"/>
  <c r="W66" i="1" s="1"/>
  <c r="G67" i="1"/>
  <c r="E67" i="1"/>
  <c r="B183" i="1"/>
  <c r="W183" i="1" s="1"/>
  <c r="L183" i="1"/>
  <c r="M183" i="1"/>
  <c r="N183" i="1"/>
  <c r="U183" i="1"/>
  <c r="B181" i="1"/>
  <c r="W181" i="1" s="1"/>
  <c r="L181" i="1"/>
  <c r="M181" i="1"/>
  <c r="U181" i="1"/>
  <c r="B182" i="1"/>
  <c r="W182" i="1" s="1"/>
  <c r="L182" i="1"/>
  <c r="M182" i="1"/>
  <c r="P182" i="1"/>
  <c r="Q182" i="1"/>
  <c r="U182" i="1"/>
  <c r="V182" i="1"/>
  <c r="G41" i="1"/>
  <c r="G55" i="1" s="1"/>
  <c r="G194" i="1"/>
  <c r="G195" i="1" s="1"/>
  <c r="G196" i="1" s="1"/>
  <c r="H194" i="1"/>
  <c r="H195" i="1" s="1"/>
  <c r="B194" i="1"/>
  <c r="W194" i="1" s="1"/>
  <c r="L194" i="1"/>
  <c r="U194" i="1"/>
  <c r="L192" i="1"/>
  <c r="D192" i="1"/>
  <c r="B192" i="1"/>
  <c r="W192" i="1" s="1"/>
  <c r="J192" i="1"/>
  <c r="Q192" i="1"/>
  <c r="U192" i="1"/>
  <c r="E13" i="1"/>
  <c r="C36" i="1"/>
  <c r="G37" i="1"/>
  <c r="H36" i="1"/>
  <c r="H37" i="1" s="1"/>
  <c r="B58" i="1"/>
  <c r="W58" i="1" s="1"/>
  <c r="U58" i="1"/>
  <c r="G35" i="1"/>
  <c r="B60" i="1"/>
  <c r="W60" i="1" s="1"/>
  <c r="U60" i="1"/>
  <c r="B61" i="1"/>
  <c r="W61" i="1" s="1"/>
  <c r="U61" i="1"/>
  <c r="P56" i="1"/>
  <c r="B56" i="1"/>
  <c r="W56" i="1" s="1"/>
  <c r="U56" i="1"/>
  <c r="B57" i="1"/>
  <c r="W57" i="1" s="1"/>
  <c r="U57" i="1"/>
  <c r="E53" i="1"/>
  <c r="B53" i="1"/>
  <c r="W53" i="1" s="1"/>
  <c r="U53" i="1"/>
  <c r="B54" i="1"/>
  <c r="W54" i="1" s="1"/>
  <c r="U54" i="1"/>
  <c r="B50" i="1"/>
  <c r="W50" i="1" s="1"/>
  <c r="P50" i="1"/>
  <c r="U50" i="1"/>
  <c r="B51" i="1"/>
  <c r="W51" i="1" s="1"/>
  <c r="U51" i="1"/>
  <c r="B197" i="1"/>
  <c r="W197" i="1" s="1"/>
  <c r="J197" i="1"/>
  <c r="L197" i="1"/>
  <c r="M197" i="1"/>
  <c r="O197" i="1"/>
  <c r="P197" i="1"/>
  <c r="Q197" i="1"/>
  <c r="U197" i="1"/>
  <c r="V197" i="1"/>
  <c r="B121" i="1"/>
  <c r="W121" i="1" s="1"/>
  <c r="U121" i="1"/>
  <c r="M189" i="1"/>
  <c r="C199" i="1"/>
  <c r="G200" i="1"/>
  <c r="P200" i="1" s="1"/>
  <c r="H199" i="1"/>
  <c r="V199" i="1" s="1"/>
  <c r="N198" i="1"/>
  <c r="B199" i="1"/>
  <c r="W199" i="1" s="1"/>
  <c r="P199" i="1"/>
  <c r="U199" i="1"/>
  <c r="B200" i="1"/>
  <c r="W200" i="1" s="1"/>
  <c r="U200" i="1"/>
  <c r="D198" i="1"/>
  <c r="M198" i="1" s="1"/>
  <c r="B198" i="1"/>
  <c r="W198" i="1" s="1"/>
  <c r="J198" i="1"/>
  <c r="F199" i="1" s="1"/>
  <c r="O198" i="1"/>
  <c r="P198" i="1"/>
  <c r="Q198" i="1"/>
  <c r="U198" i="1"/>
  <c r="V198" i="1"/>
  <c r="U188" i="1"/>
  <c r="Q188" i="1"/>
  <c r="B188" i="1"/>
  <c r="W188" i="1" s="1"/>
  <c r="B189" i="1"/>
  <c r="W189" i="1" s="1"/>
  <c r="Q189" i="1"/>
  <c r="U189" i="1"/>
  <c r="Q187" i="1"/>
  <c r="G187" i="1"/>
  <c r="P187" i="1" s="1"/>
  <c r="G186" i="1"/>
  <c r="I186" i="1" s="1"/>
  <c r="H186" i="1"/>
  <c r="H107" i="1" s="1"/>
  <c r="V107" i="1" s="1"/>
  <c r="H185" i="1"/>
  <c r="J185" i="1" s="1"/>
  <c r="F186" i="1" s="1"/>
  <c r="D185" i="1"/>
  <c r="M185" i="1" s="1"/>
  <c r="E53" i="2"/>
  <c r="H53" i="2"/>
  <c r="I53" i="2"/>
  <c r="E54" i="2"/>
  <c r="H54" i="2"/>
  <c r="I54" i="2"/>
  <c r="E52" i="2"/>
  <c r="H52" i="2"/>
  <c r="I52" i="2"/>
  <c r="B187" i="1"/>
  <c r="W187" i="1" s="1"/>
  <c r="L187" i="1"/>
  <c r="U187" i="1"/>
  <c r="B186" i="1"/>
  <c r="W186" i="1" s="1"/>
  <c r="N186" i="1"/>
  <c r="U186" i="1"/>
  <c r="B185" i="1"/>
  <c r="W185" i="1" s="1"/>
  <c r="O185" i="1"/>
  <c r="P185" i="1"/>
  <c r="U185" i="1"/>
  <c r="G132" i="1"/>
  <c r="P132" i="1" s="1"/>
  <c r="H132" i="1"/>
  <c r="H131" i="1"/>
  <c r="Q131" i="1" s="1"/>
  <c r="D131" i="1"/>
  <c r="M131" i="1" s="1"/>
  <c r="B132" i="1"/>
  <c r="W132" i="1" s="1"/>
  <c r="U132" i="1"/>
  <c r="B131" i="1"/>
  <c r="W131" i="1" s="1"/>
  <c r="O131" i="1"/>
  <c r="P131" i="1"/>
  <c r="U131" i="1"/>
  <c r="H67" i="1"/>
  <c r="B67" i="1"/>
  <c r="W67" i="1" s="1"/>
  <c r="U67" i="1"/>
  <c r="D109" i="1" l="1"/>
  <c r="M109" i="1" s="1"/>
  <c r="I142" i="1"/>
  <c r="E143" i="1" s="1"/>
  <c r="N142" i="1"/>
  <c r="R142" i="1" s="1"/>
  <c r="Q218" i="1"/>
  <c r="Q208" i="1"/>
  <c r="P196" i="1"/>
  <c r="Q195" i="1"/>
  <c r="H196" i="1"/>
  <c r="Q196" i="1" s="1"/>
  <c r="L215" i="1"/>
  <c r="T215" i="1" s="1"/>
  <c r="C216" i="1"/>
  <c r="K215" i="1"/>
  <c r="Q209" i="1"/>
  <c r="I217" i="1"/>
  <c r="N217" i="1"/>
  <c r="R217" i="1" s="1"/>
  <c r="O217" i="1"/>
  <c r="S217" i="1" s="1"/>
  <c r="J217" i="1"/>
  <c r="V195" i="1"/>
  <c r="P195" i="1"/>
  <c r="V209" i="1"/>
  <c r="J214" i="1"/>
  <c r="O214" i="1"/>
  <c r="S214" i="1" s="1"/>
  <c r="Q210" i="1"/>
  <c r="L207" i="1"/>
  <c r="L206" i="1"/>
  <c r="C212" i="1"/>
  <c r="L212" i="1" s="1"/>
  <c r="Q212" i="1"/>
  <c r="Q194" i="1"/>
  <c r="I98" i="1"/>
  <c r="R98" i="1" s="1"/>
  <c r="I103" i="1"/>
  <c r="R103" i="1" s="1"/>
  <c r="P103" i="1"/>
  <c r="I185" i="1"/>
  <c r="C120" i="1"/>
  <c r="N185" i="1"/>
  <c r="R185" i="1" s="1"/>
  <c r="N104" i="1"/>
  <c r="C185" i="1"/>
  <c r="L185" i="1" s="1"/>
  <c r="C104" i="1"/>
  <c r="L104" i="1" s="1"/>
  <c r="N67" i="1"/>
  <c r="N66" i="1"/>
  <c r="Q67" i="1"/>
  <c r="P66" i="1"/>
  <c r="F104" i="1"/>
  <c r="D104" i="1" s="1"/>
  <c r="S103" i="1"/>
  <c r="O103" i="1"/>
  <c r="D186" i="1"/>
  <c r="F107" i="1"/>
  <c r="Q107" i="1"/>
  <c r="C105" i="1"/>
  <c r="L105" i="1" s="1"/>
  <c r="Q75" i="1"/>
  <c r="S75" i="1" s="1"/>
  <c r="S76" i="1"/>
  <c r="J76" i="1"/>
  <c r="V76" i="1"/>
  <c r="J75" i="1"/>
  <c r="K75" i="1" s="1"/>
  <c r="V75" i="1"/>
  <c r="R75" i="1"/>
  <c r="G99" i="1"/>
  <c r="V99" i="1" s="1"/>
  <c r="V140" i="1"/>
  <c r="C99" i="1"/>
  <c r="L99" i="1" s="1"/>
  <c r="D3" i="8"/>
  <c r="D60" i="8"/>
  <c r="D52" i="8"/>
  <c r="D36" i="8"/>
  <c r="D28" i="8"/>
  <c r="D20" i="8"/>
  <c r="D12" i="8"/>
  <c r="D4" i="8"/>
  <c r="D2" i="8"/>
  <c r="D43" i="8"/>
  <c r="D19" i="8"/>
  <c r="D11" i="8"/>
  <c r="D71" i="8"/>
  <c r="D55" i="8"/>
  <c r="D47" i="8"/>
  <c r="D39" i="8"/>
  <c r="D31" i="8"/>
  <c r="D23" i="8"/>
  <c r="D15" i="8"/>
  <c r="D7" i="8"/>
  <c r="D62" i="8"/>
  <c r="D54" i="8"/>
  <c r="D46" i="8"/>
  <c r="D38" i="8"/>
  <c r="D30" i="8"/>
  <c r="D22" i="8"/>
  <c r="D14" i="8"/>
  <c r="D6" i="8"/>
  <c r="D67" i="8"/>
  <c r="D77" i="8"/>
  <c r="D69" i="8"/>
  <c r="D61" i="8"/>
  <c r="D53" i="8"/>
  <c r="D45" i="8"/>
  <c r="D37" i="8"/>
  <c r="D29" i="8"/>
  <c r="D21" i="8"/>
  <c r="D13" i="8"/>
  <c r="D5" i="8"/>
  <c r="D51" i="8"/>
  <c r="D35" i="8"/>
  <c r="D73" i="8"/>
  <c r="D65" i="8"/>
  <c r="D57" i="8"/>
  <c r="D49" i="8"/>
  <c r="D41" i="8"/>
  <c r="D33" i="8"/>
  <c r="D25" i="8"/>
  <c r="D17" i="8"/>
  <c r="D9" i="8"/>
  <c r="D27" i="8"/>
  <c r="D72" i="8"/>
  <c r="D64" i="8"/>
  <c r="D56" i="8"/>
  <c r="D48" i="8"/>
  <c r="D40" i="8"/>
  <c r="D32" i="8"/>
  <c r="D24" i="8"/>
  <c r="D16" i="8"/>
  <c r="D8" i="8"/>
  <c r="D74" i="8"/>
  <c r="D66" i="8"/>
  <c r="D58" i="8"/>
  <c r="D50" i="8"/>
  <c r="D42" i="8"/>
  <c r="D34" i="8"/>
  <c r="D26" i="8"/>
  <c r="D18" i="8"/>
  <c r="D10" i="8"/>
  <c r="H100" i="1"/>
  <c r="V98" i="1"/>
  <c r="P98" i="1"/>
  <c r="L98" i="1"/>
  <c r="H123" i="1"/>
  <c r="Q123" i="1" s="1"/>
  <c r="V120" i="1"/>
  <c r="C121" i="1"/>
  <c r="N120" i="1"/>
  <c r="I120" i="1"/>
  <c r="R120" i="1" s="1"/>
  <c r="P120" i="1"/>
  <c r="I67" i="1"/>
  <c r="R67" i="1" s="1"/>
  <c r="P32" i="1"/>
  <c r="I66" i="1"/>
  <c r="R66" i="1" s="1"/>
  <c r="V194" i="1"/>
  <c r="N194" i="1"/>
  <c r="I194" i="1"/>
  <c r="P194" i="1"/>
  <c r="M192" i="1"/>
  <c r="O192" i="1"/>
  <c r="S192" i="1" s="1"/>
  <c r="C49" i="1"/>
  <c r="V131" i="1"/>
  <c r="P60" i="1"/>
  <c r="P53" i="1"/>
  <c r="N53" i="1"/>
  <c r="I53" i="1"/>
  <c r="C53" i="1" s="1"/>
  <c r="S197" i="1"/>
  <c r="S198" i="1"/>
  <c r="H200" i="1"/>
  <c r="Q200" i="1" s="1"/>
  <c r="Q199" i="1"/>
  <c r="D199" i="1"/>
  <c r="F200" i="1"/>
  <c r="O200" i="1" s="1"/>
  <c r="C198" i="1"/>
  <c r="L198" i="1" s="1"/>
  <c r="O199" i="1"/>
  <c r="J199" i="1"/>
  <c r="I198" i="1"/>
  <c r="R198" i="1"/>
  <c r="P188" i="1"/>
  <c r="V188" i="1"/>
  <c r="I187" i="1"/>
  <c r="V187" i="1"/>
  <c r="P186" i="1"/>
  <c r="R186" i="1" s="1"/>
  <c r="V186" i="1"/>
  <c r="Q186" i="1"/>
  <c r="J186" i="1"/>
  <c r="F188" i="1" s="1"/>
  <c r="D188" i="1" s="1"/>
  <c r="M188" i="1" s="1"/>
  <c r="Q185" i="1"/>
  <c r="S185" i="1" s="1"/>
  <c r="V185" i="1"/>
  <c r="O186" i="1"/>
  <c r="V132" i="1"/>
  <c r="Q132" i="1"/>
  <c r="J131" i="1"/>
  <c r="P67" i="1"/>
  <c r="V67" i="1"/>
  <c r="H126" i="1"/>
  <c r="H127" i="1" s="1"/>
  <c r="H128" i="1" s="1"/>
  <c r="G126" i="1"/>
  <c r="G127" i="1" s="1"/>
  <c r="G128" i="1" s="1"/>
  <c r="G129" i="1" s="1"/>
  <c r="G130" i="1" s="1"/>
  <c r="F125" i="1"/>
  <c r="D128" i="1"/>
  <c r="B128" i="1"/>
  <c r="W128" i="1" s="1"/>
  <c r="U128" i="1"/>
  <c r="B129" i="1"/>
  <c r="W129" i="1" s="1"/>
  <c r="U129" i="1"/>
  <c r="B130" i="1"/>
  <c r="W130" i="1" s="1"/>
  <c r="U130" i="1"/>
  <c r="B127" i="1"/>
  <c r="W127" i="1" s="1"/>
  <c r="U127" i="1"/>
  <c r="B126" i="1"/>
  <c r="W126" i="1" s="1"/>
  <c r="U126" i="1"/>
  <c r="B125" i="1"/>
  <c r="W125" i="1" s="1"/>
  <c r="U125" i="1"/>
  <c r="N143" i="1" l="1"/>
  <c r="R143" i="1" s="1"/>
  <c r="I143" i="1"/>
  <c r="C217" i="1"/>
  <c r="L216" i="1"/>
  <c r="T216" i="1" s="1"/>
  <c r="K216" i="1"/>
  <c r="K217" i="1"/>
  <c r="V196" i="1"/>
  <c r="F218" i="1"/>
  <c r="K214" i="1"/>
  <c r="T214" i="1"/>
  <c r="Q205" i="1"/>
  <c r="K103" i="1"/>
  <c r="K185" i="1"/>
  <c r="C186" i="1"/>
  <c r="C107" i="1" s="1"/>
  <c r="E107" i="1" s="1"/>
  <c r="N187" i="1"/>
  <c r="R187" i="1" s="1"/>
  <c r="N100" i="1"/>
  <c r="T103" i="1"/>
  <c r="T185" i="1"/>
  <c r="O107" i="1"/>
  <c r="J107" i="1"/>
  <c r="S107" i="1" s="1"/>
  <c r="M186" i="1"/>
  <c r="D107" i="1"/>
  <c r="C100" i="1"/>
  <c r="L100" i="1" s="1"/>
  <c r="Q100" i="1"/>
  <c r="H105" i="1"/>
  <c r="Q105" i="1" s="1"/>
  <c r="P99" i="1"/>
  <c r="G104" i="1"/>
  <c r="G100" i="1"/>
  <c r="V100" i="1" s="1"/>
  <c r="C106" i="1"/>
  <c r="N106" i="1"/>
  <c r="T75" i="1"/>
  <c r="I99" i="1"/>
  <c r="R99" i="1" s="1"/>
  <c r="N140" i="1"/>
  <c r="R140" i="1" s="1"/>
  <c r="I140" i="1"/>
  <c r="H101" i="1"/>
  <c r="H106" i="1" s="1"/>
  <c r="D78" i="8"/>
  <c r="D68" i="8"/>
  <c r="D70" i="8"/>
  <c r="D76" i="8"/>
  <c r="D75" i="8"/>
  <c r="D63" i="8"/>
  <c r="D59" i="8"/>
  <c r="D44" i="8"/>
  <c r="V97" i="1"/>
  <c r="P97" i="1"/>
  <c r="I97" i="1"/>
  <c r="C97" i="1" s="1"/>
  <c r="L120" i="1"/>
  <c r="R194" i="1"/>
  <c r="E54" i="1"/>
  <c r="C54" i="1" s="1"/>
  <c r="L53" i="1"/>
  <c r="R53" i="1"/>
  <c r="T198" i="1"/>
  <c r="F128" i="1"/>
  <c r="P121" i="1"/>
  <c r="J200" i="1"/>
  <c r="O188" i="1"/>
  <c r="S188" i="1" s="1"/>
  <c r="V200" i="1"/>
  <c r="S200" i="1"/>
  <c r="J188" i="1"/>
  <c r="S199" i="1"/>
  <c r="M199" i="1"/>
  <c r="D200" i="1"/>
  <c r="M200" i="1" s="1"/>
  <c r="K198" i="1"/>
  <c r="S186" i="1"/>
  <c r="F187" i="1"/>
  <c r="S131" i="1"/>
  <c r="F132" i="1"/>
  <c r="H129" i="1"/>
  <c r="H130" i="1" s="1"/>
  <c r="Q128" i="1"/>
  <c r="M128" i="1"/>
  <c r="C218" i="1" l="1"/>
  <c r="L218" i="1" s="1"/>
  <c r="L217" i="1"/>
  <c r="T217" i="1" s="1"/>
  <c r="N218" i="1"/>
  <c r="R218" i="1" s="1"/>
  <c r="I218" i="1"/>
  <c r="D218" i="1"/>
  <c r="O218" i="1"/>
  <c r="S218" i="1" s="1"/>
  <c r="J218" i="1"/>
  <c r="C188" i="1"/>
  <c r="L107" i="1"/>
  <c r="K186" i="1"/>
  <c r="L186" i="1"/>
  <c r="T186" i="1" s="1"/>
  <c r="N197" i="1"/>
  <c r="I197" i="1"/>
  <c r="K197" i="1" s="1"/>
  <c r="M107" i="1"/>
  <c r="G101" i="1"/>
  <c r="V101" i="1" s="1"/>
  <c r="G105" i="1"/>
  <c r="P104" i="1"/>
  <c r="V104" i="1"/>
  <c r="I104" i="1"/>
  <c r="R104" i="1" s="1"/>
  <c r="Q106" i="1"/>
  <c r="I100" i="1"/>
  <c r="R100" i="1" s="1"/>
  <c r="P100" i="1"/>
  <c r="L106" i="1"/>
  <c r="Q101" i="1"/>
  <c r="D79" i="8"/>
  <c r="R97" i="1"/>
  <c r="L97" i="1"/>
  <c r="N54" i="1"/>
  <c r="Q130" i="1"/>
  <c r="O132" i="1"/>
  <c r="D132" i="1"/>
  <c r="M132" i="1" s="1"/>
  <c r="J132" i="1"/>
  <c r="S132" i="1" s="1"/>
  <c r="D187" i="1"/>
  <c r="C52" i="2"/>
  <c r="O187" i="1"/>
  <c r="S187" i="1" s="1"/>
  <c r="J187" i="1"/>
  <c r="Q129" i="1"/>
  <c r="G90" i="1"/>
  <c r="G181" i="1" s="1"/>
  <c r="B180" i="1"/>
  <c r="W180" i="1" s="1"/>
  <c r="I180" i="1"/>
  <c r="L180" i="1"/>
  <c r="M180" i="1"/>
  <c r="N180" i="1"/>
  <c r="P180" i="1"/>
  <c r="Q180" i="1"/>
  <c r="U180" i="1"/>
  <c r="V180" i="1"/>
  <c r="B179" i="1"/>
  <c r="W179" i="1" s="1"/>
  <c r="I179" i="1"/>
  <c r="L179" i="1"/>
  <c r="M179" i="1"/>
  <c r="P179" i="1"/>
  <c r="Q179" i="1"/>
  <c r="U179" i="1"/>
  <c r="V179" i="1"/>
  <c r="G137" i="1"/>
  <c r="G138" i="1" s="1"/>
  <c r="G145" i="1"/>
  <c r="G157" i="1"/>
  <c r="G158" i="1" s="1"/>
  <c r="G159" i="1" s="1"/>
  <c r="G162" i="1"/>
  <c r="G163" i="1" s="1"/>
  <c r="G164" i="1" s="1"/>
  <c r="G165" i="1" s="1"/>
  <c r="G166" i="1" s="1"/>
  <c r="G169" i="1"/>
  <c r="G175" i="1"/>
  <c r="B65" i="1"/>
  <c r="W65" i="1" s="1"/>
  <c r="U65" i="1"/>
  <c r="B29" i="1"/>
  <c r="W29" i="1" s="1"/>
  <c r="U29" i="1"/>
  <c r="B55" i="1"/>
  <c r="W55" i="1" s="1"/>
  <c r="U55" i="1"/>
  <c r="B59" i="1"/>
  <c r="W59" i="1" s="1"/>
  <c r="U59" i="1"/>
  <c r="N52" i="1"/>
  <c r="U52" i="1"/>
  <c r="B52" i="1"/>
  <c r="W52" i="1" s="1"/>
  <c r="V63" i="1"/>
  <c r="U62" i="1"/>
  <c r="U63" i="1"/>
  <c r="O62" i="1"/>
  <c r="P63" i="1"/>
  <c r="Q63" i="1"/>
  <c r="E63" i="1"/>
  <c r="C63" i="1" s="1"/>
  <c r="D62" i="1"/>
  <c r="M62" i="1" s="1"/>
  <c r="E62" i="1"/>
  <c r="N62" i="1" s="1"/>
  <c r="G62" i="1"/>
  <c r="H62" i="1"/>
  <c r="J62" i="1" s="1"/>
  <c r="S62" i="1" s="1"/>
  <c r="B63" i="1"/>
  <c r="W63" i="1" s="1"/>
  <c r="B62" i="1"/>
  <c r="W62" i="1" s="1"/>
  <c r="C37" i="1"/>
  <c r="B37" i="1"/>
  <c r="W37" i="1" s="1"/>
  <c r="P37" i="1"/>
  <c r="U37" i="1"/>
  <c r="E50" i="1"/>
  <c r="E69" i="1" s="1"/>
  <c r="H49" i="1"/>
  <c r="I88" i="1"/>
  <c r="D88" i="1"/>
  <c r="M88" i="1" s="1"/>
  <c r="C88" i="1"/>
  <c r="L88" i="1" s="1"/>
  <c r="B88" i="1"/>
  <c r="W88" i="1" s="1"/>
  <c r="P88" i="1"/>
  <c r="U88" i="1"/>
  <c r="H157" i="1"/>
  <c r="H158" i="1" s="1"/>
  <c r="Q158" i="1" s="1"/>
  <c r="B158" i="1"/>
  <c r="W158" i="1" s="1"/>
  <c r="U158" i="1"/>
  <c r="D156" i="1"/>
  <c r="B157" i="1"/>
  <c r="W157" i="1" s="1"/>
  <c r="U157" i="1"/>
  <c r="B159" i="1"/>
  <c r="W159" i="1" s="1"/>
  <c r="U159" i="1"/>
  <c r="B156" i="1"/>
  <c r="W156" i="1" s="1"/>
  <c r="U156" i="1"/>
  <c r="F178" i="1"/>
  <c r="J178" i="1" s="1"/>
  <c r="B178" i="1"/>
  <c r="W178" i="1" s="1"/>
  <c r="L178" i="1"/>
  <c r="Q178" i="1"/>
  <c r="U178" i="1"/>
  <c r="E45" i="2"/>
  <c r="C40" i="2"/>
  <c r="D40" i="2" s="1"/>
  <c r="D152" i="1"/>
  <c r="M152" i="1" s="1"/>
  <c r="B152" i="1"/>
  <c r="W152" i="1" s="1"/>
  <c r="O152" i="1"/>
  <c r="Q152" i="1"/>
  <c r="U152" i="1"/>
  <c r="I51" i="2"/>
  <c r="H51" i="2"/>
  <c r="E51" i="2"/>
  <c r="I50" i="2"/>
  <c r="H50" i="2"/>
  <c r="E50" i="2"/>
  <c r="C50" i="2"/>
  <c r="F50" i="2" s="1"/>
  <c r="I49" i="2"/>
  <c r="H49" i="2"/>
  <c r="E49" i="2"/>
  <c r="I48" i="2"/>
  <c r="H48" i="2"/>
  <c r="B48" i="2"/>
  <c r="E48" i="2" s="1"/>
  <c r="I47" i="2"/>
  <c r="H47" i="2"/>
  <c r="I46" i="2"/>
  <c r="H46" i="2"/>
  <c r="C46" i="2"/>
  <c r="C47" i="2" s="1"/>
  <c r="I45" i="2"/>
  <c r="H45" i="2"/>
  <c r="C45" i="2"/>
  <c r="I44" i="2"/>
  <c r="H44" i="2"/>
  <c r="E44" i="2"/>
  <c r="C44" i="2"/>
  <c r="F44" i="2" s="1"/>
  <c r="G44" i="2" s="1"/>
  <c r="I43" i="2"/>
  <c r="H43" i="2"/>
  <c r="C43" i="2"/>
  <c r="F43" i="2" s="1"/>
  <c r="I42" i="2"/>
  <c r="H42" i="2"/>
  <c r="C42" i="2"/>
  <c r="F42" i="2" s="1"/>
  <c r="I41" i="2"/>
  <c r="H41" i="2"/>
  <c r="C41" i="2"/>
  <c r="F41" i="2" s="1"/>
  <c r="B41" i="2"/>
  <c r="B42" i="2" s="1"/>
  <c r="I40" i="2"/>
  <c r="H40" i="2"/>
  <c r="E40" i="2"/>
  <c r="I39" i="2"/>
  <c r="H39" i="2"/>
  <c r="E39" i="2"/>
  <c r="C39" i="2"/>
  <c r="D39" i="2" s="1"/>
  <c r="I38" i="2"/>
  <c r="H38" i="2"/>
  <c r="F38" i="2"/>
  <c r="E38" i="2"/>
  <c r="G38" i="2" s="1"/>
  <c r="D38" i="2"/>
  <c r="I37" i="2"/>
  <c r="H37" i="2"/>
  <c r="E37" i="2"/>
  <c r="C37" i="2"/>
  <c r="F37" i="2" s="1"/>
  <c r="I36" i="2"/>
  <c r="H36" i="2"/>
  <c r="F36" i="2"/>
  <c r="E36" i="2"/>
  <c r="D36" i="2"/>
  <c r="C36" i="2"/>
  <c r="I35" i="2"/>
  <c r="H35" i="2"/>
  <c r="E35" i="2"/>
  <c r="C35" i="2"/>
  <c r="F35" i="2" s="1"/>
  <c r="I34" i="2"/>
  <c r="H34" i="2"/>
  <c r="E34" i="2"/>
  <c r="C34" i="2"/>
  <c r="D34" i="2" s="1"/>
  <c r="I33" i="2"/>
  <c r="H33" i="2"/>
  <c r="E33" i="2"/>
  <c r="C33" i="2"/>
  <c r="D33" i="2" s="1"/>
  <c r="I32" i="2"/>
  <c r="H32" i="2"/>
  <c r="F32" i="2"/>
  <c r="E32" i="2"/>
  <c r="C32" i="2"/>
  <c r="D32" i="2" s="1"/>
  <c r="I31" i="2"/>
  <c r="H31" i="2"/>
  <c r="F31" i="2"/>
  <c r="E31" i="2"/>
  <c r="D31" i="2"/>
  <c r="I30" i="2"/>
  <c r="H30" i="2"/>
  <c r="B30" i="2"/>
  <c r="E30" i="2" s="1"/>
  <c r="I29" i="2"/>
  <c r="H29" i="2"/>
  <c r="E29" i="2"/>
  <c r="I28" i="2"/>
  <c r="H28" i="2"/>
  <c r="I27" i="2"/>
  <c r="H27" i="2"/>
  <c r="I26" i="2"/>
  <c r="H26" i="2"/>
  <c r="I25" i="2"/>
  <c r="H25" i="2"/>
  <c r="B25" i="2"/>
  <c r="E25" i="2" s="1"/>
  <c r="I24" i="2"/>
  <c r="H24" i="2"/>
  <c r="E24" i="2"/>
  <c r="I23" i="2"/>
  <c r="H23" i="2"/>
  <c r="E23" i="2"/>
  <c r="I22" i="2"/>
  <c r="H22" i="2"/>
  <c r="I21" i="2"/>
  <c r="H21" i="2"/>
  <c r="C21" i="2"/>
  <c r="C22" i="2" s="1"/>
  <c r="I20" i="2"/>
  <c r="H20" i="2"/>
  <c r="F20" i="2"/>
  <c r="E20" i="2"/>
  <c r="B20" i="2"/>
  <c r="D20" i="2" s="1"/>
  <c r="I19" i="2"/>
  <c r="H19" i="2"/>
  <c r="F19" i="2"/>
  <c r="E19" i="2"/>
  <c r="D19" i="2"/>
  <c r="I18" i="2"/>
  <c r="H18" i="2"/>
  <c r="E18" i="2"/>
  <c r="C18" i="2"/>
  <c r="D18" i="2" s="1"/>
  <c r="I17" i="2"/>
  <c r="H17" i="2"/>
  <c r="E17" i="2"/>
  <c r="C17" i="2"/>
  <c r="F17" i="2" s="1"/>
  <c r="I16" i="2"/>
  <c r="H16" i="2"/>
  <c r="E16" i="2"/>
  <c r="C16" i="2"/>
  <c r="F16" i="2" s="1"/>
  <c r="I15" i="2"/>
  <c r="H15" i="2"/>
  <c r="E15" i="2"/>
  <c r="C15" i="2"/>
  <c r="F15" i="2" s="1"/>
  <c r="G15" i="2" s="1"/>
  <c r="I14" i="2"/>
  <c r="H14" i="2"/>
  <c r="E14" i="2"/>
  <c r="C14" i="2"/>
  <c r="F14" i="2" s="1"/>
  <c r="I13" i="2"/>
  <c r="H13" i="2"/>
  <c r="F13" i="2"/>
  <c r="E13" i="2"/>
  <c r="C13" i="2"/>
  <c r="D13" i="2" s="1"/>
  <c r="I12" i="2"/>
  <c r="H12" i="2"/>
  <c r="E12" i="2"/>
  <c r="C12" i="2"/>
  <c r="D12" i="2" s="1"/>
  <c r="I11" i="2"/>
  <c r="H11" i="2"/>
  <c r="B11" i="2"/>
  <c r="E11" i="2" s="1"/>
  <c r="I10" i="2"/>
  <c r="H10" i="2"/>
  <c r="E10" i="2"/>
  <c r="C10" i="2"/>
  <c r="C11" i="2" s="1"/>
  <c r="I9" i="2"/>
  <c r="H9" i="2"/>
  <c r="F9" i="2"/>
  <c r="E9" i="2"/>
  <c r="D9" i="2"/>
  <c r="I8" i="2"/>
  <c r="H8" i="2"/>
  <c r="E8" i="2"/>
  <c r="G8" i="2" s="1"/>
  <c r="C8" i="2"/>
  <c r="B8" i="2"/>
  <c r="E7" i="2" s="1"/>
  <c r="G7" i="2" s="1"/>
  <c r="I7" i="2"/>
  <c r="H7" i="2"/>
  <c r="D7" i="2"/>
  <c r="I6" i="2"/>
  <c r="H6" i="2"/>
  <c r="E6" i="2"/>
  <c r="B6" i="2"/>
  <c r="E2" i="2" s="1"/>
  <c r="I5" i="2"/>
  <c r="H5" i="2"/>
  <c r="E5" i="2"/>
  <c r="B5" i="2"/>
  <c r="I4" i="2"/>
  <c r="H4" i="2"/>
  <c r="E4" i="2"/>
  <c r="C4" i="2"/>
  <c r="D4" i="2" s="1"/>
  <c r="I3" i="2"/>
  <c r="H3" i="2"/>
  <c r="E3" i="2"/>
  <c r="D3" i="2"/>
  <c r="C3" i="2"/>
  <c r="F3" i="2" s="1"/>
  <c r="I2" i="2"/>
  <c r="H2" i="2"/>
  <c r="F2" i="2"/>
  <c r="D2" i="2"/>
  <c r="E175" i="1" l="1"/>
  <c r="G204" i="1"/>
  <c r="V204" i="1" s="1"/>
  <c r="G210" i="1"/>
  <c r="K218" i="1"/>
  <c r="T218" i="1"/>
  <c r="G211" i="1"/>
  <c r="P210" i="1"/>
  <c r="G183" i="1"/>
  <c r="G201" i="1"/>
  <c r="G202" i="1" s="1"/>
  <c r="H52" i="1"/>
  <c r="H53" i="1" s="1"/>
  <c r="H50" i="1"/>
  <c r="G170" i="1"/>
  <c r="E169" i="1"/>
  <c r="C189" i="1"/>
  <c r="E188" i="1"/>
  <c r="R197" i="1"/>
  <c r="T197" i="1" s="1"/>
  <c r="P105" i="1"/>
  <c r="V105" i="1"/>
  <c r="I105" i="1"/>
  <c r="R105" i="1" s="1"/>
  <c r="P101" i="1"/>
  <c r="G106" i="1"/>
  <c r="D80" i="8"/>
  <c r="P181" i="1"/>
  <c r="N50" i="1"/>
  <c r="I50" i="1"/>
  <c r="C50" i="1" s="1"/>
  <c r="V121" i="1"/>
  <c r="Q121" i="1"/>
  <c r="D52" i="2"/>
  <c r="C53" i="2"/>
  <c r="F52" i="2"/>
  <c r="G52" i="2" s="1"/>
  <c r="M187" i="1"/>
  <c r="T187" i="1" s="1"/>
  <c r="K187" i="1"/>
  <c r="P127" i="1"/>
  <c r="P126" i="1"/>
  <c r="P125" i="1"/>
  <c r="R180" i="1"/>
  <c r="N179" i="1"/>
  <c r="R179" i="1" s="1"/>
  <c r="V152" i="1"/>
  <c r="P152" i="1"/>
  <c r="P159" i="1"/>
  <c r="P65" i="1"/>
  <c r="I63" i="1"/>
  <c r="E64" i="1" s="1"/>
  <c r="N63" i="1"/>
  <c r="F63" i="1"/>
  <c r="F64" i="1" s="1"/>
  <c r="V62" i="1"/>
  <c r="C62" i="1"/>
  <c r="L62" i="1" s="1"/>
  <c r="Q62" i="1"/>
  <c r="P62" i="1"/>
  <c r="I62" i="1"/>
  <c r="R62" i="1" s="1"/>
  <c r="L63" i="1"/>
  <c r="I37" i="1"/>
  <c r="R37" i="1" s="1"/>
  <c r="N37" i="1"/>
  <c r="L37" i="1"/>
  <c r="N88" i="1"/>
  <c r="R88" i="1" s="1"/>
  <c r="H159" i="1"/>
  <c r="Q159" i="1" s="1"/>
  <c r="N159" i="1"/>
  <c r="C157" i="1"/>
  <c r="L157" i="1" s="1"/>
  <c r="V157" i="1"/>
  <c r="P157" i="1"/>
  <c r="N157" i="1"/>
  <c r="I157" i="1"/>
  <c r="R157" i="1" s="1"/>
  <c r="Q157" i="1"/>
  <c r="Q156" i="1"/>
  <c r="O178" i="1"/>
  <c r="S178" i="1" s="1"/>
  <c r="M178" i="1"/>
  <c r="B21" i="2"/>
  <c r="E21" i="2" s="1"/>
  <c r="F10" i="2"/>
  <c r="G10" i="2" s="1"/>
  <c r="E41" i="2"/>
  <c r="F4" i="2"/>
  <c r="F46" i="2"/>
  <c r="G2" i="2"/>
  <c r="G13" i="2"/>
  <c r="D15" i="2"/>
  <c r="G31" i="2"/>
  <c r="D10" i="2"/>
  <c r="D45" i="2"/>
  <c r="C5" i="2"/>
  <c r="G14" i="2"/>
  <c r="G32" i="2"/>
  <c r="F34" i="2"/>
  <c r="G34" i="2" s="1"/>
  <c r="G41" i="2"/>
  <c r="F39" i="2"/>
  <c r="G3" i="2"/>
  <c r="G20" i="2"/>
  <c r="F33" i="2"/>
  <c r="G36" i="2"/>
  <c r="D44" i="2"/>
  <c r="F45" i="2"/>
  <c r="G45" i="2" s="1"/>
  <c r="G33" i="2"/>
  <c r="G4" i="2"/>
  <c r="G9" i="2"/>
  <c r="F12" i="2"/>
  <c r="G12" i="2" s="1"/>
  <c r="G16" i="2"/>
  <c r="G19" i="2"/>
  <c r="F21" i="2"/>
  <c r="G21" i="2" s="1"/>
  <c r="G35" i="2"/>
  <c r="D41" i="2"/>
  <c r="G50" i="2"/>
  <c r="C51" i="2"/>
  <c r="F51" i="2" s="1"/>
  <c r="F40" i="2"/>
  <c r="G40" i="2" s="1"/>
  <c r="G39" i="2"/>
  <c r="S152" i="1"/>
  <c r="J152" i="1"/>
  <c r="G37" i="2"/>
  <c r="D11" i="2"/>
  <c r="F11" i="2"/>
  <c r="G17" i="2"/>
  <c r="D42" i="2"/>
  <c r="E42" i="2"/>
  <c r="G42" i="2" s="1"/>
  <c r="B43" i="2"/>
  <c r="G11" i="2"/>
  <c r="F22" i="2"/>
  <c r="C23" i="2"/>
  <c r="G51" i="2"/>
  <c r="F47" i="2"/>
  <c r="C48" i="2"/>
  <c r="B26" i="2"/>
  <c r="D51" i="2"/>
  <c r="D17" i="2"/>
  <c r="D16" i="2"/>
  <c r="F18" i="2"/>
  <c r="G18" i="2" s="1"/>
  <c r="D37" i="2"/>
  <c r="D50" i="2"/>
  <c r="D8" i="2"/>
  <c r="B22" i="2"/>
  <c r="D14" i="2"/>
  <c r="D35" i="2"/>
  <c r="C6" i="2"/>
  <c r="D21" i="2"/>
  <c r="P204" i="1" l="1"/>
  <c r="E176" i="1"/>
  <c r="P176" i="1"/>
  <c r="V176" i="1"/>
  <c r="L189" i="1"/>
  <c r="C190" i="1"/>
  <c r="V210" i="1"/>
  <c r="V205" i="1"/>
  <c r="P205" i="1"/>
  <c r="V211" i="1"/>
  <c r="P211" i="1"/>
  <c r="H55" i="1"/>
  <c r="V201" i="1"/>
  <c r="G212" i="1"/>
  <c r="G206" i="1"/>
  <c r="G207" i="1"/>
  <c r="P201" i="1"/>
  <c r="G171" i="1"/>
  <c r="E170" i="1"/>
  <c r="H51" i="1"/>
  <c r="C64" i="1"/>
  <c r="N64" i="1"/>
  <c r="I64" i="1"/>
  <c r="R64" i="1" s="1"/>
  <c r="O64" i="1"/>
  <c r="J64" i="1"/>
  <c r="S64" i="1" s="1"/>
  <c r="D63" i="1"/>
  <c r="M63" i="1" s="1"/>
  <c r="P106" i="1"/>
  <c r="I106" i="1"/>
  <c r="R106" i="1" s="1"/>
  <c r="V106" i="1"/>
  <c r="D81" i="8"/>
  <c r="P183" i="1"/>
  <c r="R183" i="1" s="1"/>
  <c r="I183" i="1"/>
  <c r="G57" i="1"/>
  <c r="P57" i="1" s="1"/>
  <c r="C52" i="1"/>
  <c r="G54" i="1"/>
  <c r="E51" i="1"/>
  <c r="C51" i="1" s="1"/>
  <c r="R50" i="1"/>
  <c r="F53" i="2"/>
  <c r="G53" i="2" s="1"/>
  <c r="C54" i="2"/>
  <c r="D53" i="2"/>
  <c r="C156" i="1"/>
  <c r="V156" i="1"/>
  <c r="P156" i="1"/>
  <c r="J63" i="1"/>
  <c r="S63" i="1" s="1"/>
  <c r="O63" i="1"/>
  <c r="I52" i="1"/>
  <c r="E55" i="1" s="1"/>
  <c r="P52" i="1"/>
  <c r="R63" i="1"/>
  <c r="T62" i="1"/>
  <c r="K62" i="1"/>
  <c r="V159" i="1"/>
  <c r="C159" i="1"/>
  <c r="L159" i="1" s="1"/>
  <c r="I159" i="1"/>
  <c r="R159" i="1" s="1"/>
  <c r="D5" i="2"/>
  <c r="F5" i="2"/>
  <c r="G5" i="2" s="1"/>
  <c r="E22" i="2"/>
  <c r="G22" i="2" s="1"/>
  <c r="D22" i="2"/>
  <c r="F23" i="2"/>
  <c r="G23" i="2" s="1"/>
  <c r="D23" i="2"/>
  <c r="C24" i="2"/>
  <c r="B27" i="2"/>
  <c r="E26" i="2"/>
  <c r="F48" i="2"/>
  <c r="G48" i="2" s="1"/>
  <c r="C49" i="2"/>
  <c r="D43" i="2"/>
  <c r="E43" i="2"/>
  <c r="G43" i="2" s="1"/>
  <c r="D6" i="2"/>
  <c r="F6" i="2"/>
  <c r="G6" i="2" s="1"/>
  <c r="D48" i="2"/>
  <c r="N176" i="1" l="1"/>
  <c r="R176" i="1" s="1"/>
  <c r="I176" i="1"/>
  <c r="L190" i="1"/>
  <c r="C191" i="1"/>
  <c r="L191" i="1" s="1"/>
  <c r="V208" i="1"/>
  <c r="P208" i="1"/>
  <c r="V203" i="1"/>
  <c r="P203" i="1"/>
  <c r="V207" i="1"/>
  <c r="P207" i="1"/>
  <c r="P202" i="1"/>
  <c r="V202" i="1"/>
  <c r="P206" i="1"/>
  <c r="V206" i="1"/>
  <c r="P212" i="1"/>
  <c r="V212" i="1"/>
  <c r="H59" i="1"/>
  <c r="H60" i="1" s="1"/>
  <c r="H61" i="1" s="1"/>
  <c r="H56" i="1"/>
  <c r="V50" i="1"/>
  <c r="Q50" i="1"/>
  <c r="G172" i="1"/>
  <c r="E171" i="1"/>
  <c r="L64" i="1"/>
  <c r="T64" i="1" s="1"/>
  <c r="K64" i="1"/>
  <c r="D82" i="8"/>
  <c r="P55" i="1"/>
  <c r="V55" i="1"/>
  <c r="Q55" i="1"/>
  <c r="P54" i="1"/>
  <c r="I54" i="1"/>
  <c r="H54" i="1"/>
  <c r="Q54" i="1" s="1"/>
  <c r="V53" i="1"/>
  <c r="Q53" i="1"/>
  <c r="Q51" i="1"/>
  <c r="V51" i="1"/>
  <c r="I51" i="1"/>
  <c r="N51" i="1"/>
  <c r="L50" i="1"/>
  <c r="D54" i="2"/>
  <c r="F54" i="2"/>
  <c r="G54" i="2" s="1"/>
  <c r="V128" i="1"/>
  <c r="P128" i="1"/>
  <c r="V158" i="1"/>
  <c r="P158" i="1"/>
  <c r="T63" i="1"/>
  <c r="K63" i="1"/>
  <c r="R52" i="1"/>
  <c r="B28" i="2"/>
  <c r="E27" i="2"/>
  <c r="F24" i="2"/>
  <c r="G24" i="2" s="1"/>
  <c r="D24" i="2"/>
  <c r="C25" i="2"/>
  <c r="C29" i="2"/>
  <c r="F49" i="2"/>
  <c r="G49" i="2" s="1"/>
  <c r="D49" i="2"/>
  <c r="Q59" i="1" l="1"/>
  <c r="V59" i="1"/>
  <c r="G173" i="1"/>
  <c r="E173" i="1" s="1"/>
  <c r="E172" i="1"/>
  <c r="D83" i="8"/>
  <c r="P59" i="1"/>
  <c r="P58" i="1"/>
  <c r="Q56" i="1"/>
  <c r="H57" i="1"/>
  <c r="V56" i="1"/>
  <c r="R54" i="1"/>
  <c r="V54" i="1"/>
  <c r="R51" i="1"/>
  <c r="P129" i="1"/>
  <c r="V129" i="1"/>
  <c r="P178" i="1"/>
  <c r="V178" i="1"/>
  <c r="L52" i="1"/>
  <c r="E28" i="2"/>
  <c r="F25" i="2"/>
  <c r="G25" i="2" s="1"/>
  <c r="C26" i="2"/>
  <c r="C30" i="2"/>
  <c r="D25" i="2"/>
  <c r="F29" i="2"/>
  <c r="G29" i="2" s="1"/>
  <c r="D29" i="2"/>
  <c r="Q60" i="1" l="1"/>
  <c r="V60" i="1"/>
  <c r="D84" i="8"/>
  <c r="E56" i="1"/>
  <c r="C55" i="1"/>
  <c r="P61" i="1"/>
  <c r="Q57" i="1"/>
  <c r="V57" i="1"/>
  <c r="L54" i="1"/>
  <c r="L51" i="1"/>
  <c r="V130" i="1"/>
  <c r="P130" i="1"/>
  <c r="F30" i="2"/>
  <c r="G30" i="2" s="1"/>
  <c r="D30" i="2"/>
  <c r="F26" i="2"/>
  <c r="G26" i="2" s="1"/>
  <c r="C27" i="2"/>
  <c r="D26" i="2"/>
  <c r="Q61" i="1" l="1"/>
  <c r="V61" i="1"/>
  <c r="D85" i="8"/>
  <c r="I55" i="1"/>
  <c r="E59" i="1" s="1"/>
  <c r="N55" i="1"/>
  <c r="F27" i="2"/>
  <c r="G27" i="2" s="1"/>
  <c r="C28" i="2"/>
  <c r="D27" i="2"/>
  <c r="D86" i="8" l="1"/>
  <c r="R55" i="1"/>
  <c r="F28" i="2"/>
  <c r="G28" i="2" s="1"/>
  <c r="D28" i="2"/>
  <c r="D87" i="8" l="1"/>
  <c r="L55" i="1"/>
  <c r="C133" i="1"/>
  <c r="L118" i="1"/>
  <c r="I118" i="1"/>
  <c r="R118" i="1" s="1"/>
  <c r="I117" i="1"/>
  <c r="R117" i="1" s="1"/>
  <c r="B118" i="1"/>
  <c r="W118" i="1" s="1"/>
  <c r="P118" i="1"/>
  <c r="Q118" i="1"/>
  <c r="U118" i="1"/>
  <c r="V118" i="1"/>
  <c r="B117" i="1"/>
  <c r="W117" i="1" s="1"/>
  <c r="N117" i="1"/>
  <c r="U117" i="1"/>
  <c r="D174" i="1"/>
  <c r="B175" i="1"/>
  <c r="W175" i="1" s="1"/>
  <c r="L175" i="1"/>
  <c r="Q175" i="1"/>
  <c r="U175" i="1"/>
  <c r="V174" i="1"/>
  <c r="U174" i="1"/>
  <c r="Q174" i="1"/>
  <c r="P174" i="1"/>
  <c r="L174" i="1"/>
  <c r="J174" i="1"/>
  <c r="F175" i="1" s="1"/>
  <c r="N174" i="1"/>
  <c r="B174" i="1"/>
  <c r="W174" i="1" s="1"/>
  <c r="H21" i="1"/>
  <c r="H20" i="1"/>
  <c r="G20" i="1"/>
  <c r="P20" i="1" s="1"/>
  <c r="B20" i="1"/>
  <c r="W20" i="1" s="1"/>
  <c r="U20" i="1"/>
  <c r="B21" i="1"/>
  <c r="W21" i="1" s="1"/>
  <c r="U21" i="1"/>
  <c r="E9" i="1"/>
  <c r="N9" i="1" s="1"/>
  <c r="H10" i="1"/>
  <c r="Q10" i="1" s="1"/>
  <c r="H9" i="1"/>
  <c r="Q9" i="1" s="1"/>
  <c r="B9" i="1"/>
  <c r="W9" i="1" s="1"/>
  <c r="U9" i="1"/>
  <c r="B10" i="1"/>
  <c r="W10" i="1" s="1"/>
  <c r="U10" i="1"/>
  <c r="F11" i="1"/>
  <c r="D11" i="1" s="1"/>
  <c r="E7" i="1"/>
  <c r="E8" i="1" s="1"/>
  <c r="C8" i="1" s="1"/>
  <c r="H8" i="1"/>
  <c r="H7" i="1"/>
  <c r="B7" i="1"/>
  <c r="W7" i="1" s="1"/>
  <c r="U7" i="1"/>
  <c r="B8" i="1"/>
  <c r="W8" i="1" s="1"/>
  <c r="U8" i="1"/>
  <c r="C17" i="1"/>
  <c r="B17" i="1"/>
  <c r="W17" i="1" s="1"/>
  <c r="U17" i="1"/>
  <c r="G46" i="1"/>
  <c r="G47" i="1" s="1"/>
  <c r="D47" i="1"/>
  <c r="U47" i="1"/>
  <c r="B47" i="1"/>
  <c r="W47" i="1" s="1"/>
  <c r="G44" i="1"/>
  <c r="B44" i="1"/>
  <c r="W44" i="1" s="1"/>
  <c r="M44" i="1"/>
  <c r="U44" i="1"/>
  <c r="E11" i="1"/>
  <c r="E19" i="1" s="1"/>
  <c r="B92" i="1"/>
  <c r="W92" i="1" s="1"/>
  <c r="M92" i="1"/>
  <c r="O92" i="1"/>
  <c r="P92" i="1"/>
  <c r="U92" i="1"/>
  <c r="G14" i="1"/>
  <c r="G18" i="1"/>
  <c r="G19" i="1" s="1"/>
  <c r="G12" i="1"/>
  <c r="H85" i="1"/>
  <c r="F85" i="1" s="1"/>
  <c r="N24" i="1"/>
  <c r="U24" i="1"/>
  <c r="B24" i="1"/>
  <c r="W24" i="1" s="1"/>
  <c r="U31" i="1"/>
  <c r="B31" i="1"/>
  <c r="W31" i="1" s="1"/>
  <c r="U30" i="1"/>
  <c r="B30" i="1"/>
  <c r="W30" i="1" s="1"/>
  <c r="U26" i="1"/>
  <c r="B26" i="1"/>
  <c r="W26" i="1" s="1"/>
  <c r="B25" i="1"/>
  <c r="W25" i="1" s="1"/>
  <c r="U25" i="1"/>
  <c r="O93" i="1"/>
  <c r="Q93" i="1"/>
  <c r="U93" i="1"/>
  <c r="M93" i="1"/>
  <c r="I93" i="1"/>
  <c r="N93" i="1"/>
  <c r="L93" i="1"/>
  <c r="B93" i="1"/>
  <c r="W93" i="1" s="1"/>
  <c r="H91" i="1"/>
  <c r="Q91" i="1" s="1"/>
  <c r="B91" i="1"/>
  <c r="W91" i="1" s="1"/>
  <c r="M91" i="1"/>
  <c r="O91" i="1"/>
  <c r="U91" i="1"/>
  <c r="M87" i="1"/>
  <c r="P109" i="1"/>
  <c r="O94" i="1"/>
  <c r="M94" i="1"/>
  <c r="O96" i="1"/>
  <c r="M85" i="1"/>
  <c r="Q85" i="1"/>
  <c r="N168" i="1"/>
  <c r="D168" i="1"/>
  <c r="P169" i="1"/>
  <c r="H169" i="1"/>
  <c r="Q169" i="1" s="1"/>
  <c r="B169" i="1"/>
  <c r="W169" i="1" s="1"/>
  <c r="L169" i="1"/>
  <c r="U169" i="1"/>
  <c r="B170" i="1"/>
  <c r="W170" i="1" s="1"/>
  <c r="L170" i="1"/>
  <c r="U170" i="1"/>
  <c r="B171" i="1"/>
  <c r="W171" i="1" s="1"/>
  <c r="L171" i="1"/>
  <c r="U171" i="1"/>
  <c r="B172" i="1"/>
  <c r="W172" i="1" s="1"/>
  <c r="L172" i="1"/>
  <c r="U172" i="1"/>
  <c r="B173" i="1"/>
  <c r="W173" i="1" s="1"/>
  <c r="L173" i="1"/>
  <c r="U173" i="1"/>
  <c r="B168" i="1"/>
  <c r="W168" i="1" s="1"/>
  <c r="J168" i="1"/>
  <c r="F169" i="1" s="1"/>
  <c r="D169" i="1" s="1"/>
  <c r="L168" i="1"/>
  <c r="P168" i="1"/>
  <c r="Q168" i="1"/>
  <c r="U168" i="1"/>
  <c r="V168" i="1"/>
  <c r="D167" i="1"/>
  <c r="B167" i="1"/>
  <c r="W167" i="1" s="1"/>
  <c r="J167" i="1"/>
  <c r="Q167" i="1"/>
  <c r="U167" i="1"/>
  <c r="H115" i="1"/>
  <c r="H116" i="1"/>
  <c r="U116" i="1"/>
  <c r="L116" i="1"/>
  <c r="B116" i="1"/>
  <c r="W116" i="1" s="1"/>
  <c r="U115" i="1"/>
  <c r="L115" i="1"/>
  <c r="B115" i="1"/>
  <c r="W115" i="1" s="1"/>
  <c r="H114" i="1"/>
  <c r="Q114" i="1" s="1"/>
  <c r="H113" i="1"/>
  <c r="Q113" i="1" s="1"/>
  <c r="H111" i="1"/>
  <c r="Q111" i="1" s="1"/>
  <c r="H112" i="1"/>
  <c r="Q112" i="1" s="1"/>
  <c r="U114" i="1"/>
  <c r="L114" i="1"/>
  <c r="B114" i="1"/>
  <c r="W114" i="1" s="1"/>
  <c r="U113" i="1"/>
  <c r="L113" i="1"/>
  <c r="B113" i="1"/>
  <c r="W113" i="1" s="1"/>
  <c r="G111" i="1"/>
  <c r="G112" i="1" s="1"/>
  <c r="U112" i="1"/>
  <c r="L112" i="1"/>
  <c r="B112" i="1"/>
  <c r="W112" i="1" s="1"/>
  <c r="U111" i="1"/>
  <c r="L111" i="1"/>
  <c r="B111" i="1"/>
  <c r="W111" i="1" s="1"/>
  <c r="G110" i="1"/>
  <c r="P110" i="1" s="1"/>
  <c r="B110" i="1"/>
  <c r="W110" i="1" s="1"/>
  <c r="L110" i="1"/>
  <c r="U110" i="1"/>
  <c r="B83" i="1"/>
  <c r="W83" i="1" s="1"/>
  <c r="P83" i="1"/>
  <c r="Q83" i="1"/>
  <c r="U83" i="1"/>
  <c r="V83" i="1"/>
  <c r="B82" i="1"/>
  <c r="W82" i="1" s="1"/>
  <c r="P82" i="1"/>
  <c r="Q82" i="1"/>
  <c r="U82" i="1"/>
  <c r="V82" i="1"/>
  <c r="C77" i="1"/>
  <c r="C78" i="1" s="1"/>
  <c r="C79" i="1" s="1"/>
  <c r="C80" i="1" s="1"/>
  <c r="C81" i="1" s="1"/>
  <c r="B81" i="1"/>
  <c r="W81" i="1" s="1"/>
  <c r="P81" i="1"/>
  <c r="Q81" i="1"/>
  <c r="U81" i="1"/>
  <c r="V81" i="1"/>
  <c r="C84" i="1" l="1"/>
  <c r="C85" i="1" s="1"/>
  <c r="E81" i="1"/>
  <c r="N81" i="1" s="1"/>
  <c r="R81" i="1" s="1"/>
  <c r="I139" i="1"/>
  <c r="N139" i="1"/>
  <c r="D88" i="8"/>
  <c r="C59" i="1"/>
  <c r="N56" i="1"/>
  <c r="I56" i="1"/>
  <c r="C56" i="1" s="1"/>
  <c r="G17" i="1"/>
  <c r="P17" i="1" s="1"/>
  <c r="Q117" i="1"/>
  <c r="C19" i="1"/>
  <c r="C72" i="1" s="1"/>
  <c r="E18" i="1"/>
  <c r="N118" i="1"/>
  <c r="P117" i="1"/>
  <c r="V117" i="1"/>
  <c r="L117" i="1"/>
  <c r="V175" i="1"/>
  <c r="I175" i="1"/>
  <c r="R174" i="1"/>
  <c r="D175" i="1"/>
  <c r="S175" i="1"/>
  <c r="J175" i="1"/>
  <c r="S174" i="1"/>
  <c r="I174" i="1"/>
  <c r="K174" i="1" s="1"/>
  <c r="E20" i="1"/>
  <c r="C20" i="1" s="1"/>
  <c r="G21" i="1"/>
  <c r="V21" i="1" s="1"/>
  <c r="V20" i="1"/>
  <c r="E10" i="1"/>
  <c r="N10" i="1" s="1"/>
  <c r="Q21" i="1"/>
  <c r="Q20" i="1"/>
  <c r="C7" i="1"/>
  <c r="G9" i="1"/>
  <c r="P7" i="1"/>
  <c r="P47" i="1"/>
  <c r="M47" i="1"/>
  <c r="P44" i="1"/>
  <c r="Q92" i="1"/>
  <c r="S92" i="1" s="1"/>
  <c r="I92" i="1"/>
  <c r="N92" i="1"/>
  <c r="R92" i="1" s="1"/>
  <c r="L92" i="1"/>
  <c r="E12" i="1"/>
  <c r="V93" i="1"/>
  <c r="J93" i="1"/>
  <c r="S93" i="1"/>
  <c r="P93" i="1"/>
  <c r="R93" i="1" s="1"/>
  <c r="H170" i="1"/>
  <c r="H171" i="1" s="1"/>
  <c r="H172" i="1" s="1"/>
  <c r="S91" i="1"/>
  <c r="J91" i="1"/>
  <c r="P111" i="1"/>
  <c r="G113" i="1"/>
  <c r="P113" i="1" s="1"/>
  <c r="N115" i="1"/>
  <c r="O77" i="1"/>
  <c r="S169" i="1"/>
  <c r="P170" i="1"/>
  <c r="I168" i="1"/>
  <c r="K168" i="1" s="1"/>
  <c r="N169" i="1"/>
  <c r="R169" i="1" s="1"/>
  <c r="J169" i="1"/>
  <c r="F170" i="1" s="1"/>
  <c r="D170" i="1" s="1"/>
  <c r="V169" i="1"/>
  <c r="R168" i="1"/>
  <c r="S168" i="1"/>
  <c r="N167" i="1"/>
  <c r="S167" i="1"/>
  <c r="L167" i="1"/>
  <c r="I167" i="1"/>
  <c r="K167" i="1" s="1"/>
  <c r="P167" i="1"/>
  <c r="V167" i="1"/>
  <c r="Q115" i="1"/>
  <c r="N116" i="1"/>
  <c r="Q116" i="1"/>
  <c r="V112" i="1"/>
  <c r="V111" i="1"/>
  <c r="P112" i="1"/>
  <c r="V110" i="1"/>
  <c r="Q110" i="1"/>
  <c r="C82" i="1"/>
  <c r="L81" i="1"/>
  <c r="M77" i="1"/>
  <c r="B78" i="1"/>
  <c r="W78" i="1" s="1"/>
  <c r="I78" i="1"/>
  <c r="L78" i="1"/>
  <c r="N78" i="1"/>
  <c r="P78" i="1"/>
  <c r="Q78" i="1"/>
  <c r="U78" i="1"/>
  <c r="V78" i="1"/>
  <c r="B79" i="1"/>
  <c r="W79" i="1" s="1"/>
  <c r="I79" i="1"/>
  <c r="L79" i="1"/>
  <c r="N79" i="1"/>
  <c r="P79" i="1"/>
  <c r="Q79" i="1"/>
  <c r="U79" i="1"/>
  <c r="V79" i="1"/>
  <c r="B80" i="1"/>
  <c r="W80" i="1" s="1"/>
  <c r="I80" i="1"/>
  <c r="L80" i="1"/>
  <c r="N80" i="1"/>
  <c r="P80" i="1"/>
  <c r="Q80" i="1"/>
  <c r="U80" i="1"/>
  <c r="V80" i="1"/>
  <c r="Q77" i="1"/>
  <c r="B34" i="1"/>
  <c r="J89" i="1"/>
  <c r="F184" i="1" s="1"/>
  <c r="F108" i="1"/>
  <c r="C108" i="1"/>
  <c r="D96" i="1"/>
  <c r="M96" i="1" s="1"/>
  <c r="C48" i="1"/>
  <c r="L48" i="1" s="1"/>
  <c r="H94" i="1"/>
  <c r="J94" i="1" s="1"/>
  <c r="D95" i="1" s="1"/>
  <c r="P162" i="1"/>
  <c r="H166" i="1"/>
  <c r="H165" i="1"/>
  <c r="H164" i="1"/>
  <c r="Q164" i="1" s="1"/>
  <c r="H163" i="1"/>
  <c r="H162" i="1"/>
  <c r="H161" i="1"/>
  <c r="H160" i="1"/>
  <c r="Q160" i="1" s="1"/>
  <c r="B162" i="1"/>
  <c r="W162" i="1" s="1"/>
  <c r="U162" i="1"/>
  <c r="B163" i="1"/>
  <c r="W163" i="1" s="1"/>
  <c r="U163" i="1"/>
  <c r="B164" i="1"/>
  <c r="W164" i="1" s="1"/>
  <c r="U164" i="1"/>
  <c r="B165" i="1"/>
  <c r="W165" i="1" s="1"/>
  <c r="U165" i="1"/>
  <c r="B166" i="1"/>
  <c r="W166" i="1" s="1"/>
  <c r="U166" i="1"/>
  <c r="U161" i="1"/>
  <c r="P161" i="1"/>
  <c r="B161" i="1"/>
  <c r="W161" i="1" s="1"/>
  <c r="U160" i="1"/>
  <c r="P160" i="1"/>
  <c r="B160" i="1"/>
  <c r="W160" i="1" s="1"/>
  <c r="B48" i="1"/>
  <c r="W48" i="1" s="1"/>
  <c r="I48" i="1"/>
  <c r="R48" i="1" s="1"/>
  <c r="N48" i="1"/>
  <c r="P48" i="1"/>
  <c r="S48" i="1"/>
  <c r="U48" i="1"/>
  <c r="B49" i="1"/>
  <c r="W49" i="1" s="1"/>
  <c r="I49" i="1"/>
  <c r="N49" i="1"/>
  <c r="P49" i="1"/>
  <c r="Q49" i="1"/>
  <c r="U49" i="1"/>
  <c r="V49" i="1"/>
  <c r="I42" i="1"/>
  <c r="R42" i="1" s="1"/>
  <c r="C42" i="1"/>
  <c r="E43" i="1"/>
  <c r="H46" i="1"/>
  <c r="Q46" i="1" s="1"/>
  <c r="H45" i="1"/>
  <c r="Q45" i="1" s="1"/>
  <c r="H43" i="1"/>
  <c r="H42" i="1"/>
  <c r="Q42" i="1" s="1"/>
  <c r="U46" i="1"/>
  <c r="B46" i="1"/>
  <c r="W46" i="1" s="1"/>
  <c r="U45" i="1"/>
  <c r="B45" i="1"/>
  <c r="W45" i="1" s="1"/>
  <c r="B43" i="1"/>
  <c r="W43" i="1" s="1"/>
  <c r="U43" i="1"/>
  <c r="H40" i="1"/>
  <c r="H41" i="1"/>
  <c r="Q41" i="1" s="1"/>
  <c r="B41" i="1"/>
  <c r="W41" i="1" s="1"/>
  <c r="U41" i="1"/>
  <c r="B42" i="1"/>
  <c r="W42" i="1" s="1"/>
  <c r="U42" i="1"/>
  <c r="I36" i="1"/>
  <c r="E14" i="1"/>
  <c r="E4" i="1"/>
  <c r="E195" i="1" s="1"/>
  <c r="E196" i="1" s="1"/>
  <c r="H39" i="1"/>
  <c r="H193" i="1" s="1"/>
  <c r="H38" i="1"/>
  <c r="Q38" i="1" s="1"/>
  <c r="B39" i="1"/>
  <c r="W39" i="1" s="1"/>
  <c r="P39" i="1"/>
  <c r="U39" i="1"/>
  <c r="U38" i="1"/>
  <c r="B38" i="1"/>
  <c r="W38" i="1" s="1"/>
  <c r="H23" i="1"/>
  <c r="H24" i="1" s="1"/>
  <c r="H22" i="1"/>
  <c r="H25" i="1" s="1"/>
  <c r="H19" i="1"/>
  <c r="V19" i="1" s="1"/>
  <c r="H14" i="1"/>
  <c r="H34" i="1"/>
  <c r="H35" i="1"/>
  <c r="Q35" i="1" s="1"/>
  <c r="U35" i="1"/>
  <c r="B35" i="1"/>
  <c r="W35" i="1" s="1"/>
  <c r="C23" i="1"/>
  <c r="E23" i="1" s="1"/>
  <c r="B23" i="1"/>
  <c r="W23" i="1" s="1"/>
  <c r="P23" i="1"/>
  <c r="U23" i="1"/>
  <c r="H18" i="1"/>
  <c r="U19" i="1"/>
  <c r="P19" i="1"/>
  <c r="B19" i="1"/>
  <c r="W19" i="1" s="1"/>
  <c r="H12" i="1"/>
  <c r="H13" i="1"/>
  <c r="H16" i="1" s="1"/>
  <c r="B14" i="1"/>
  <c r="W14" i="1" s="1"/>
  <c r="U14" i="1"/>
  <c r="H11" i="1"/>
  <c r="B13" i="1"/>
  <c r="W13" i="1" s="1"/>
  <c r="U13" i="1"/>
  <c r="G6" i="1"/>
  <c r="H6" i="1"/>
  <c r="D3" i="1"/>
  <c r="U5" i="1"/>
  <c r="B5" i="1"/>
  <c r="W5" i="1" s="1"/>
  <c r="U6" i="1"/>
  <c r="B6" i="1"/>
  <c r="W6" i="1" s="1"/>
  <c r="B4" i="1"/>
  <c r="W4" i="1" s="1"/>
  <c r="P4" i="1"/>
  <c r="Q4" i="1"/>
  <c r="U4" i="1"/>
  <c r="V4" i="1"/>
  <c r="B73" i="1"/>
  <c r="J176" i="1" l="1"/>
  <c r="F177" i="1" s="1"/>
  <c r="D177" i="1" s="1"/>
  <c r="S176" i="1"/>
  <c r="N196" i="1"/>
  <c r="R196" i="1" s="1"/>
  <c r="I196" i="1"/>
  <c r="N195" i="1"/>
  <c r="R195" i="1" s="1"/>
  <c r="I195" i="1"/>
  <c r="E131" i="1"/>
  <c r="E132" i="1" s="1"/>
  <c r="H30" i="1"/>
  <c r="Q30" i="1" s="1"/>
  <c r="H58" i="1"/>
  <c r="C83" i="1"/>
  <c r="E83" i="1" s="1"/>
  <c r="E82" i="1"/>
  <c r="Q16" i="1"/>
  <c r="V16" i="1"/>
  <c r="H65" i="1"/>
  <c r="Q65" i="1" s="1"/>
  <c r="Q193" i="1"/>
  <c r="D89" i="8"/>
  <c r="O184" i="1"/>
  <c r="H184" i="1"/>
  <c r="J184" i="1" s="1"/>
  <c r="Q24" i="1"/>
  <c r="H66" i="1"/>
  <c r="E60" i="1"/>
  <c r="N60" i="1" s="1"/>
  <c r="E58" i="1"/>
  <c r="E17" i="1"/>
  <c r="I17" i="1" s="1"/>
  <c r="R17" i="1" s="1"/>
  <c r="R56" i="1"/>
  <c r="E57" i="1"/>
  <c r="C57" i="1" s="1"/>
  <c r="L49" i="1"/>
  <c r="C14" i="1"/>
  <c r="L14" i="1" s="1"/>
  <c r="O128" i="1"/>
  <c r="J128" i="1"/>
  <c r="S128" i="1" s="1"/>
  <c r="V127" i="1"/>
  <c r="Q127" i="1"/>
  <c r="Q126" i="1"/>
  <c r="V126" i="1"/>
  <c r="O125" i="1"/>
  <c r="J125" i="1"/>
  <c r="Q125" i="1"/>
  <c r="V125" i="1"/>
  <c r="K93" i="1"/>
  <c r="F90" i="1"/>
  <c r="N59" i="1"/>
  <c r="I59" i="1"/>
  <c r="V9" i="1"/>
  <c r="G10" i="1"/>
  <c r="V10" i="1" s="1"/>
  <c r="R49" i="1"/>
  <c r="Q39" i="1"/>
  <c r="T174" i="1"/>
  <c r="K175" i="1"/>
  <c r="N175" i="1"/>
  <c r="R175" i="1" s="1"/>
  <c r="P21" i="1"/>
  <c r="L20" i="1"/>
  <c r="I9" i="1"/>
  <c r="R9" i="1" s="1"/>
  <c r="N20" i="1"/>
  <c r="I20" i="1"/>
  <c r="R20" i="1" s="1"/>
  <c r="E21" i="1"/>
  <c r="C9" i="1"/>
  <c r="L9" i="1" s="1"/>
  <c r="P9" i="1"/>
  <c r="P8" i="1"/>
  <c r="H5" i="1"/>
  <c r="Q8" i="1"/>
  <c r="V8" i="1"/>
  <c r="I7" i="1"/>
  <c r="R7" i="1" s="1"/>
  <c r="N7" i="1"/>
  <c r="Q14" i="1"/>
  <c r="H17" i="1"/>
  <c r="L17" i="1"/>
  <c r="Q43" i="1"/>
  <c r="H44" i="1"/>
  <c r="V92" i="1"/>
  <c r="J92" i="1"/>
  <c r="K92" i="1" s="1"/>
  <c r="T92" i="1"/>
  <c r="I111" i="1"/>
  <c r="R111" i="1" s="1"/>
  <c r="Q23" i="1"/>
  <c r="H26" i="1"/>
  <c r="Q25" i="1"/>
  <c r="N112" i="1"/>
  <c r="N114" i="1"/>
  <c r="I110" i="1"/>
  <c r="R110" i="1" s="1"/>
  <c r="N111" i="1"/>
  <c r="I112" i="1"/>
  <c r="R112" i="1" s="1"/>
  <c r="Q171" i="1"/>
  <c r="Q170" i="1"/>
  <c r="T93" i="1"/>
  <c r="J170" i="1"/>
  <c r="F171" i="1" s="1"/>
  <c r="G114" i="1"/>
  <c r="V114" i="1" s="1"/>
  <c r="V170" i="1"/>
  <c r="G115" i="1"/>
  <c r="I115" i="1" s="1"/>
  <c r="R115" i="1" s="1"/>
  <c r="V113" i="1"/>
  <c r="I169" i="1"/>
  <c r="K169" i="1" s="1"/>
  <c r="R167" i="1"/>
  <c r="T167" i="1" s="1"/>
  <c r="F95" i="1"/>
  <c r="O95" i="1" s="1"/>
  <c r="M95" i="1"/>
  <c r="D108" i="1"/>
  <c r="M108" i="1" s="1"/>
  <c r="O108" i="1"/>
  <c r="N110" i="1"/>
  <c r="T169" i="1"/>
  <c r="T168" i="1"/>
  <c r="H173" i="1"/>
  <c r="Q172" i="1"/>
  <c r="L82" i="1"/>
  <c r="R80" i="1"/>
  <c r="R79" i="1"/>
  <c r="I81" i="1"/>
  <c r="R78" i="1"/>
  <c r="V160" i="1"/>
  <c r="I43" i="1"/>
  <c r="C43" i="1" s="1"/>
  <c r="E45" i="1"/>
  <c r="V46" i="1"/>
  <c r="P45" i="1"/>
  <c r="V45" i="1"/>
  <c r="P46" i="1"/>
  <c r="V41" i="1"/>
  <c r="P41" i="1"/>
  <c r="V39" i="1"/>
  <c r="V23" i="1"/>
  <c r="V35" i="1"/>
  <c r="P35" i="1"/>
  <c r="N23" i="1"/>
  <c r="I23" i="1"/>
  <c r="G24" i="1" s="1"/>
  <c r="L23" i="1"/>
  <c r="Q19" i="1"/>
  <c r="L19" i="1"/>
  <c r="N19" i="1"/>
  <c r="I19" i="1"/>
  <c r="N14" i="1"/>
  <c r="V14" i="1"/>
  <c r="P14" i="1"/>
  <c r="Q13" i="1"/>
  <c r="V13" i="1"/>
  <c r="I14" i="1"/>
  <c r="R14" i="1" s="1"/>
  <c r="P13" i="1"/>
  <c r="C11" i="1"/>
  <c r="Q6" i="1"/>
  <c r="P5" i="1"/>
  <c r="V6" i="1"/>
  <c r="P6" i="1"/>
  <c r="C3" i="1"/>
  <c r="C66" i="1" s="1"/>
  <c r="O177" i="1" l="1"/>
  <c r="S177" i="1" s="1"/>
  <c r="J177" i="1"/>
  <c r="K176" i="1"/>
  <c r="T176" i="1"/>
  <c r="Q58" i="1"/>
  <c r="V58" i="1"/>
  <c r="L83" i="1"/>
  <c r="H15" i="1"/>
  <c r="H68" i="1"/>
  <c r="V65" i="1"/>
  <c r="D90" i="8"/>
  <c r="V184" i="1"/>
  <c r="Q184" i="1"/>
  <c r="S184" i="1" s="1"/>
  <c r="H29" i="1"/>
  <c r="Q29" i="1" s="1"/>
  <c r="H27" i="1"/>
  <c r="H32" i="1" s="1"/>
  <c r="C67" i="1"/>
  <c r="L66" i="1"/>
  <c r="Q66" i="1"/>
  <c r="V66" i="1"/>
  <c r="I60" i="1"/>
  <c r="N17" i="1"/>
  <c r="N58" i="1"/>
  <c r="I58" i="1"/>
  <c r="R58" i="1" s="1"/>
  <c r="C58" i="1"/>
  <c r="N57" i="1"/>
  <c r="I57" i="1"/>
  <c r="L56" i="1"/>
  <c r="S125" i="1"/>
  <c r="D126" i="1"/>
  <c r="M125" i="1"/>
  <c r="R59" i="1"/>
  <c r="Q37" i="1"/>
  <c r="Q5" i="1"/>
  <c r="T175" i="1"/>
  <c r="N21" i="1"/>
  <c r="I21" i="1"/>
  <c r="R21" i="1" s="1"/>
  <c r="C21" i="1"/>
  <c r="V5" i="1"/>
  <c r="H47" i="1"/>
  <c r="Q47" i="1" s="1"/>
  <c r="I10" i="1"/>
  <c r="R10" i="1" s="1"/>
  <c r="C10" i="1"/>
  <c r="L10" i="1" s="1"/>
  <c r="P10" i="1"/>
  <c r="L7" i="1"/>
  <c r="N8" i="1"/>
  <c r="I8" i="1"/>
  <c r="Q7" i="1"/>
  <c r="V7" i="1"/>
  <c r="Q17" i="1"/>
  <c r="V17" i="1"/>
  <c r="N45" i="1"/>
  <c r="E46" i="1"/>
  <c r="N46" i="1" s="1"/>
  <c r="E44" i="1"/>
  <c r="C44" i="1" s="1"/>
  <c r="Q44" i="1"/>
  <c r="V44" i="1"/>
  <c r="I24" i="1"/>
  <c r="E34" i="1" s="1"/>
  <c r="C34" i="1" s="1"/>
  <c r="V24" i="1"/>
  <c r="P24" i="1"/>
  <c r="C24" i="1"/>
  <c r="L24" i="1" s="1"/>
  <c r="Q26" i="1"/>
  <c r="H31" i="1"/>
  <c r="Q31" i="1" s="1"/>
  <c r="I114" i="1"/>
  <c r="R114" i="1" s="1"/>
  <c r="S170" i="1"/>
  <c r="P114" i="1"/>
  <c r="N91" i="1"/>
  <c r="I91" i="1"/>
  <c r="P91" i="1"/>
  <c r="V91" i="1"/>
  <c r="V115" i="1"/>
  <c r="P115" i="1"/>
  <c r="D171" i="1"/>
  <c r="P171" i="1"/>
  <c r="V171" i="1"/>
  <c r="J171" i="1"/>
  <c r="Q173" i="1"/>
  <c r="V116" i="1"/>
  <c r="P116" i="1"/>
  <c r="I116" i="1"/>
  <c r="R116" i="1" s="1"/>
  <c r="N82" i="1"/>
  <c r="R82" i="1" s="1"/>
  <c r="I82" i="1"/>
  <c r="R43" i="1"/>
  <c r="P163" i="1"/>
  <c r="I45" i="1"/>
  <c r="R45" i="1" s="1"/>
  <c r="C45" i="1"/>
  <c r="L45" i="1" s="1"/>
  <c r="R23" i="1"/>
  <c r="R19" i="1"/>
  <c r="N13" i="1"/>
  <c r="C13" i="1"/>
  <c r="I13" i="1"/>
  <c r="R13" i="1" s="1"/>
  <c r="N4" i="1"/>
  <c r="I4" i="1"/>
  <c r="E5" i="1" s="1"/>
  <c r="T177" i="1" l="1"/>
  <c r="K177" i="1"/>
  <c r="C60" i="1"/>
  <c r="L60" i="1" s="1"/>
  <c r="V68" i="1"/>
  <c r="H69" i="1"/>
  <c r="H70" i="1" s="1"/>
  <c r="Q15" i="1"/>
  <c r="H72" i="1"/>
  <c r="Q72" i="1" s="1"/>
  <c r="Q71" i="1"/>
  <c r="Q68" i="1"/>
  <c r="L67" i="1"/>
  <c r="D91" i="8"/>
  <c r="Q32" i="1"/>
  <c r="V32" i="1"/>
  <c r="H28" i="1"/>
  <c r="Q27" i="1"/>
  <c r="E61" i="1"/>
  <c r="C61" i="1" s="1"/>
  <c r="R60" i="1"/>
  <c r="L58" i="1"/>
  <c r="R57" i="1"/>
  <c r="D129" i="1"/>
  <c r="F126" i="1"/>
  <c r="M126" i="1"/>
  <c r="V37" i="1"/>
  <c r="L59" i="1"/>
  <c r="Q52" i="1"/>
  <c r="V52" i="1"/>
  <c r="R8" i="1"/>
  <c r="R24" i="1"/>
  <c r="V47" i="1"/>
  <c r="L21" i="1"/>
  <c r="L8" i="1"/>
  <c r="I46" i="1"/>
  <c r="R46" i="1" s="1"/>
  <c r="N44" i="1"/>
  <c r="I44" i="1"/>
  <c r="R44" i="1" s="1"/>
  <c r="R91" i="1"/>
  <c r="V172" i="1"/>
  <c r="P172" i="1"/>
  <c r="N171" i="1"/>
  <c r="R171" i="1" s="1"/>
  <c r="I171" i="1"/>
  <c r="K171" i="1" s="1"/>
  <c r="S171" i="1"/>
  <c r="F172" i="1"/>
  <c r="P164" i="1"/>
  <c r="V164" i="1"/>
  <c r="N42" i="1"/>
  <c r="C5" i="1"/>
  <c r="C4" i="1"/>
  <c r="L4" i="1" s="1"/>
  <c r="L13" i="1"/>
  <c r="R4" i="1"/>
  <c r="L154" i="1"/>
  <c r="U154" i="1"/>
  <c r="B154" i="1"/>
  <c r="W154" i="1" s="1"/>
  <c r="C155" i="1"/>
  <c r="E155" i="1" s="1"/>
  <c r="L153" i="1"/>
  <c r="U153" i="1"/>
  <c r="B153" i="1"/>
  <c r="W153" i="1" s="1"/>
  <c r="H155" i="1"/>
  <c r="P155" i="1"/>
  <c r="B155" i="1"/>
  <c r="W155" i="1" s="1"/>
  <c r="U155" i="1"/>
  <c r="J74" i="1"/>
  <c r="B151" i="1"/>
  <c r="W151" i="1" s="1"/>
  <c r="P151" i="1"/>
  <c r="U151" i="1"/>
  <c r="B150" i="1"/>
  <c r="W150" i="1" s="1"/>
  <c r="U150" i="1"/>
  <c r="U149" i="1"/>
  <c r="B149" i="1"/>
  <c r="W149" i="1" s="1"/>
  <c r="U148" i="1"/>
  <c r="B148" i="1"/>
  <c r="W148" i="1" s="1"/>
  <c r="L90" i="1"/>
  <c r="N90" i="1"/>
  <c r="O90" i="1"/>
  <c r="L94" i="1"/>
  <c r="N94" i="1"/>
  <c r="P94" i="1"/>
  <c r="L95" i="1"/>
  <c r="Q96" i="1"/>
  <c r="N108" i="1"/>
  <c r="P108" i="1"/>
  <c r="L109" i="1"/>
  <c r="L119" i="1"/>
  <c r="M119" i="1"/>
  <c r="Q119" i="1"/>
  <c r="Q122" i="1"/>
  <c r="P133" i="1"/>
  <c r="Q133" i="1"/>
  <c r="P134" i="1"/>
  <c r="L136" i="1"/>
  <c r="L139" i="1"/>
  <c r="P146" i="1"/>
  <c r="U147" i="1"/>
  <c r="B147" i="1"/>
  <c r="W147" i="1" s="1"/>
  <c r="U146" i="1"/>
  <c r="B146" i="1"/>
  <c r="W146" i="1" s="1"/>
  <c r="L72" i="1" l="1"/>
  <c r="V69" i="1"/>
  <c r="Q69" i="1"/>
  <c r="D92" i="8"/>
  <c r="J77" i="1"/>
  <c r="F97" i="1"/>
  <c r="Q28" i="1"/>
  <c r="H33" i="1"/>
  <c r="Q33" i="1" s="1"/>
  <c r="I61" i="1"/>
  <c r="N61" i="1"/>
  <c r="L57" i="1"/>
  <c r="F129" i="1"/>
  <c r="J129" i="1" s="1"/>
  <c r="M129" i="1"/>
  <c r="J126" i="1"/>
  <c r="O126" i="1"/>
  <c r="I34" i="1"/>
  <c r="E35" i="1"/>
  <c r="C46" i="1"/>
  <c r="L46" i="1" s="1"/>
  <c r="E47" i="1"/>
  <c r="C47" i="1" s="1"/>
  <c r="L44" i="1"/>
  <c r="D172" i="1"/>
  <c r="P173" i="1"/>
  <c r="V173" i="1"/>
  <c r="N172" i="1"/>
  <c r="R172" i="1" s="1"/>
  <c r="I172" i="1"/>
  <c r="J172" i="1"/>
  <c r="T171" i="1"/>
  <c r="R94" i="1"/>
  <c r="P166" i="1"/>
  <c r="P165" i="1"/>
  <c r="V42" i="1"/>
  <c r="P42" i="1"/>
  <c r="V38" i="1"/>
  <c r="P38" i="1"/>
  <c r="I155" i="1"/>
  <c r="R155" i="1" s="1"/>
  <c r="N155" i="1"/>
  <c r="L155" i="1"/>
  <c r="V155" i="1"/>
  <c r="Q155" i="1"/>
  <c r="N148" i="1"/>
  <c r="N145" i="1"/>
  <c r="B145" i="1"/>
  <c r="W145" i="1" s="1"/>
  <c r="U145" i="1"/>
  <c r="B144" i="1"/>
  <c r="W144" i="1" s="1"/>
  <c r="U144" i="1"/>
  <c r="B139" i="1"/>
  <c r="W139" i="1" s="1"/>
  <c r="U139" i="1"/>
  <c r="B138" i="1"/>
  <c r="W138" i="1" s="1"/>
  <c r="U138" i="1"/>
  <c r="B137" i="1"/>
  <c r="W137" i="1" s="1"/>
  <c r="U137" i="1"/>
  <c r="B136" i="1"/>
  <c r="W136" i="1" s="1"/>
  <c r="U136" i="1"/>
  <c r="F78" i="1" l="1"/>
  <c r="F84" i="1"/>
  <c r="D84" i="1" s="1"/>
  <c r="M84" i="1" s="1"/>
  <c r="Q70" i="1"/>
  <c r="V70" i="1"/>
  <c r="F98" i="1"/>
  <c r="D98" i="1" s="1"/>
  <c r="D97" i="1"/>
  <c r="D93" i="8"/>
  <c r="F81" i="1"/>
  <c r="D81" i="1" s="1"/>
  <c r="J97" i="1"/>
  <c r="S97" i="1" s="1"/>
  <c r="O97" i="1"/>
  <c r="O129" i="1"/>
  <c r="R61" i="1"/>
  <c r="L61" i="1"/>
  <c r="S129" i="1"/>
  <c r="S126" i="1"/>
  <c r="D127" i="1"/>
  <c r="I35" i="1"/>
  <c r="R35" i="1" s="1"/>
  <c r="C35" i="1"/>
  <c r="L35" i="1" s="1"/>
  <c r="N35" i="1"/>
  <c r="I47" i="1"/>
  <c r="R47" i="1" s="1"/>
  <c r="N47" i="1"/>
  <c r="L47" i="1"/>
  <c r="N173" i="1"/>
  <c r="R173" i="1" s="1"/>
  <c r="I173" i="1"/>
  <c r="K172" i="1"/>
  <c r="F173" i="1"/>
  <c r="S172" i="1"/>
  <c r="J78" i="1"/>
  <c r="L42" i="1"/>
  <c r="R139" i="1"/>
  <c r="P136" i="1"/>
  <c r="P135" i="1"/>
  <c r="P144" i="1"/>
  <c r="H134" i="1"/>
  <c r="F79" i="1" l="1"/>
  <c r="D79" i="1" s="1"/>
  <c r="F82" i="1"/>
  <c r="D82" i="1" s="1"/>
  <c r="O78" i="1"/>
  <c r="D78" i="1"/>
  <c r="M78" i="1" s="1"/>
  <c r="O84" i="1"/>
  <c r="D94" i="8"/>
  <c r="O82" i="1"/>
  <c r="J98" i="1"/>
  <c r="O98" i="1"/>
  <c r="M81" i="1"/>
  <c r="O81" i="1"/>
  <c r="M97" i="1"/>
  <c r="T97" i="1" s="1"/>
  <c r="K97" i="1"/>
  <c r="D130" i="1"/>
  <c r="F127" i="1"/>
  <c r="M127" i="1"/>
  <c r="D173" i="1"/>
  <c r="T172" i="1"/>
  <c r="J173" i="1"/>
  <c r="K78" i="1"/>
  <c r="I136" i="1"/>
  <c r="E137" i="1" s="1"/>
  <c r="N136" i="1"/>
  <c r="R136" i="1" s="1"/>
  <c r="H135" i="1"/>
  <c r="V135" i="1" s="1"/>
  <c r="Q134" i="1"/>
  <c r="N144" i="1"/>
  <c r="R144" i="1" s="1"/>
  <c r="P145" i="1"/>
  <c r="R145" i="1" s="1"/>
  <c r="B135" i="1"/>
  <c r="W135" i="1" s="1"/>
  <c r="B134" i="1"/>
  <c r="W134" i="1" s="1"/>
  <c r="V134" i="1"/>
  <c r="U134" i="1"/>
  <c r="U135" i="1"/>
  <c r="V133" i="1"/>
  <c r="B133" i="1"/>
  <c r="W133" i="1" s="1"/>
  <c r="U133" i="1"/>
  <c r="J82" i="1" l="1"/>
  <c r="M82" i="1"/>
  <c r="D95" i="8"/>
  <c r="S98" i="1"/>
  <c r="F99" i="1"/>
  <c r="D99" i="1" s="1"/>
  <c r="M98" i="1"/>
  <c r="K98" i="1"/>
  <c r="O127" i="1"/>
  <c r="J127" i="1"/>
  <c r="S127" i="1" s="1"/>
  <c r="F130" i="1"/>
  <c r="M130" i="1"/>
  <c r="K173" i="1"/>
  <c r="M79" i="1"/>
  <c r="O79" i="1"/>
  <c r="S79" i="1" s="1"/>
  <c r="J79" i="1"/>
  <c r="S173" i="1"/>
  <c r="T173" i="1" s="1"/>
  <c r="J81" i="1"/>
  <c r="S81" i="1"/>
  <c r="P137" i="1"/>
  <c r="H136" i="1"/>
  <c r="Q135" i="1"/>
  <c r="I145" i="1"/>
  <c r="C145" i="1"/>
  <c r="C144" i="1"/>
  <c r="I144" i="1"/>
  <c r="A360" i="7"/>
  <c r="T98" i="1" l="1"/>
  <c r="K82" i="1"/>
  <c r="J99" i="1"/>
  <c r="S99" i="1" s="1"/>
  <c r="O99" i="1"/>
  <c r="D96" i="8"/>
  <c r="F83" i="1"/>
  <c r="M99" i="1"/>
  <c r="O130" i="1"/>
  <c r="J130" i="1"/>
  <c r="L156" i="1"/>
  <c r="T79" i="1"/>
  <c r="F80" i="1"/>
  <c r="K79" i="1"/>
  <c r="T81" i="1"/>
  <c r="K81" i="1"/>
  <c r="L144" i="1"/>
  <c r="P138" i="1"/>
  <c r="L145" i="1"/>
  <c r="H137" i="1"/>
  <c r="Q136" i="1"/>
  <c r="V136" i="1"/>
  <c r="O83" i="1" l="1"/>
  <c r="S83" i="1" s="1"/>
  <c r="D83" i="1"/>
  <c r="O80" i="1"/>
  <c r="D80" i="1"/>
  <c r="M80" i="1" s="1"/>
  <c r="K99" i="1"/>
  <c r="T99" i="1"/>
  <c r="J83" i="1"/>
  <c r="M83" i="1"/>
  <c r="D97" i="8"/>
  <c r="J100" i="1"/>
  <c r="O100" i="1"/>
  <c r="S130" i="1"/>
  <c r="J80" i="1"/>
  <c r="N156" i="1"/>
  <c r="I156" i="1"/>
  <c r="R156" i="1" s="1"/>
  <c r="P149" i="1"/>
  <c r="P147" i="1"/>
  <c r="H138" i="1"/>
  <c r="H139" i="1" s="1"/>
  <c r="Q139" i="1" s="1"/>
  <c r="Q137" i="1"/>
  <c r="V137" i="1"/>
  <c r="P122" i="1"/>
  <c r="U122" i="1"/>
  <c r="B122" i="1"/>
  <c r="W122" i="1" s="1"/>
  <c r="N109" i="1"/>
  <c r="B119" i="1"/>
  <c r="W119" i="1" s="1"/>
  <c r="U119" i="1"/>
  <c r="I68" i="1" l="1"/>
  <c r="N68" i="1"/>
  <c r="D98" i="8"/>
  <c r="S100" i="1"/>
  <c r="F101" i="1"/>
  <c r="M100" i="1"/>
  <c r="K100" i="1"/>
  <c r="K80" i="1"/>
  <c r="N160" i="1"/>
  <c r="R160" i="1" s="1"/>
  <c r="I160" i="1"/>
  <c r="P154" i="1"/>
  <c r="P150" i="1"/>
  <c r="P148" i="1"/>
  <c r="R148" i="1" s="1"/>
  <c r="C148" i="1"/>
  <c r="I148" i="1"/>
  <c r="E149" i="1" s="1"/>
  <c r="P153" i="1"/>
  <c r="N147" i="1"/>
  <c r="R147" i="1" s="1"/>
  <c r="I147" i="1"/>
  <c r="C147" i="1"/>
  <c r="Q138" i="1"/>
  <c r="V138" i="1"/>
  <c r="V122" i="1"/>
  <c r="E161" i="1" l="1"/>
  <c r="C160" i="1"/>
  <c r="L160" i="1" s="1"/>
  <c r="E15" i="1"/>
  <c r="T100" i="1"/>
  <c r="R68" i="1"/>
  <c r="L68" i="1"/>
  <c r="D100" i="8"/>
  <c r="D99" i="8"/>
  <c r="D101" i="1"/>
  <c r="J101" i="1"/>
  <c r="S101" i="1" s="1"/>
  <c r="O101" i="1"/>
  <c r="C161" i="1"/>
  <c r="L147" i="1"/>
  <c r="L148" i="1"/>
  <c r="N154" i="1"/>
  <c r="R154" i="1" s="1"/>
  <c r="I154" i="1"/>
  <c r="N153" i="1"/>
  <c r="R153" i="1" s="1"/>
  <c r="I153" i="1"/>
  <c r="V139" i="1"/>
  <c r="H144" i="1"/>
  <c r="V84" i="1"/>
  <c r="U84" i="1"/>
  <c r="Q84" i="1"/>
  <c r="S84" i="1" s="1"/>
  <c r="P84" i="1"/>
  <c r="N84" i="1"/>
  <c r="L84" i="1"/>
  <c r="I84" i="1"/>
  <c r="B84" i="1"/>
  <c r="W84" i="1" s="1"/>
  <c r="E72" i="1" l="1"/>
  <c r="M101" i="1"/>
  <c r="R84" i="1"/>
  <c r="L161" i="1"/>
  <c r="N161" i="1"/>
  <c r="R161" i="1" s="1"/>
  <c r="I161" i="1"/>
  <c r="E162" i="1" s="1"/>
  <c r="N149" i="1"/>
  <c r="R149" i="1" s="1"/>
  <c r="C149" i="1"/>
  <c r="I149" i="1"/>
  <c r="H145" i="1"/>
  <c r="Q144" i="1"/>
  <c r="V144" i="1"/>
  <c r="V77" i="1"/>
  <c r="U77" i="1"/>
  <c r="P77" i="1"/>
  <c r="L77" i="1"/>
  <c r="B77" i="1"/>
  <c r="W77" i="1" s="1"/>
  <c r="N72" i="1" l="1"/>
  <c r="N15" i="1"/>
  <c r="I162" i="1"/>
  <c r="E163" i="1" s="1"/>
  <c r="L149" i="1"/>
  <c r="Q145" i="1"/>
  <c r="H146" i="1"/>
  <c r="V145" i="1"/>
  <c r="Q89" i="1"/>
  <c r="I69" i="1" l="1"/>
  <c r="N69" i="1"/>
  <c r="C162" i="1"/>
  <c r="L162" i="1" s="1"/>
  <c r="N162" i="1"/>
  <c r="R162" i="1" s="1"/>
  <c r="C163" i="1"/>
  <c r="Q146" i="1"/>
  <c r="H147" i="1"/>
  <c r="V146" i="1"/>
  <c r="I94" i="1"/>
  <c r="E96" i="1" s="1"/>
  <c r="C69" i="1" l="1"/>
  <c r="L69" i="1" s="1"/>
  <c r="E70" i="1"/>
  <c r="C70" i="1" s="1"/>
  <c r="R69" i="1"/>
  <c r="L163" i="1"/>
  <c r="I163" i="1"/>
  <c r="E164" i="1" s="1"/>
  <c r="N163" i="1"/>
  <c r="R163" i="1" s="1"/>
  <c r="V147" i="1"/>
  <c r="H148" i="1"/>
  <c r="Q147" i="1"/>
  <c r="M86" i="1"/>
  <c r="N86" i="1"/>
  <c r="U3" i="1"/>
  <c r="N3" i="1"/>
  <c r="O3" i="1"/>
  <c r="P3" i="1"/>
  <c r="Q3" i="1"/>
  <c r="P11" i="1"/>
  <c r="Q11" i="1"/>
  <c r="P22" i="1"/>
  <c r="N36" i="1"/>
  <c r="P36" i="1"/>
  <c r="M73" i="1"/>
  <c r="P73" i="1"/>
  <c r="Q73" i="1"/>
  <c r="N74" i="1"/>
  <c r="P74" i="1"/>
  <c r="Q74" i="1"/>
  <c r="S74" i="1" s="1"/>
  <c r="N85" i="1"/>
  <c r="P85" i="1"/>
  <c r="N87" i="1"/>
  <c r="P87" i="1"/>
  <c r="O89" i="1"/>
  <c r="S89" i="1" s="1"/>
  <c r="L22" i="1"/>
  <c r="L73" i="1"/>
  <c r="L74" i="1"/>
  <c r="L85" i="1"/>
  <c r="L86" i="1"/>
  <c r="L87" i="1"/>
  <c r="R85" i="1" l="1"/>
  <c r="R74" i="1"/>
  <c r="S3" i="1"/>
  <c r="R3" i="1"/>
  <c r="R87" i="1"/>
  <c r="H149" i="1"/>
  <c r="Q148" i="1"/>
  <c r="V148" i="1"/>
  <c r="S80" i="1" l="1"/>
  <c r="T80" i="1" s="1"/>
  <c r="Q90" i="1"/>
  <c r="S90" i="1" s="1"/>
  <c r="V149" i="1"/>
  <c r="H150" i="1"/>
  <c r="Q149" i="1"/>
  <c r="N70" i="1" l="1"/>
  <c r="I70" i="1"/>
  <c r="Q165" i="1"/>
  <c r="V165" i="1"/>
  <c r="H151" i="1"/>
  <c r="H153" i="1" s="1"/>
  <c r="V150" i="1"/>
  <c r="Q150" i="1"/>
  <c r="L70" i="1" l="1"/>
  <c r="R70" i="1"/>
  <c r="Q153" i="1"/>
  <c r="H154" i="1"/>
  <c r="V153" i="1"/>
  <c r="V151" i="1"/>
  <c r="Q151" i="1"/>
  <c r="L36" i="1"/>
  <c r="Q154" i="1" l="1"/>
  <c r="V154" i="1"/>
  <c r="U109" i="1" l="1"/>
  <c r="I109" i="1"/>
  <c r="R109" i="1" s="1"/>
  <c r="B109" i="1"/>
  <c r="W109" i="1" s="1"/>
  <c r="L108" i="1" l="1"/>
  <c r="U108" i="1"/>
  <c r="B108" i="1"/>
  <c r="W108" i="1" s="1"/>
  <c r="U96" i="1" l="1"/>
  <c r="B96" i="1"/>
  <c r="W96" i="1" s="1"/>
  <c r="G95" i="1"/>
  <c r="U95" i="1"/>
  <c r="B95" i="1"/>
  <c r="W95" i="1" s="1"/>
  <c r="V73" i="1"/>
  <c r="V74" i="1"/>
  <c r="U94" i="1"/>
  <c r="N96" i="1"/>
  <c r="B94" i="1"/>
  <c r="W94" i="1" s="1"/>
  <c r="Q94" i="1" l="1"/>
  <c r="S94" i="1" s="1"/>
  <c r="P95" i="1"/>
  <c r="H95" i="1"/>
  <c r="V94" i="1"/>
  <c r="G96" i="1"/>
  <c r="P96" i="1" s="1"/>
  <c r="I108" i="1"/>
  <c r="R108" i="1" s="1"/>
  <c r="J96" i="1"/>
  <c r="S96" i="1" s="1"/>
  <c r="F73" i="1"/>
  <c r="W73" i="1"/>
  <c r="U73" i="1"/>
  <c r="Q95" i="1" l="1"/>
  <c r="V166" i="1"/>
  <c r="Q166" i="1"/>
  <c r="N5" i="1"/>
  <c r="I5" i="1"/>
  <c r="V95" i="1"/>
  <c r="I73" i="1"/>
  <c r="R73" i="1" s="1"/>
  <c r="N73" i="1"/>
  <c r="J73" i="1"/>
  <c r="S73" i="1" s="1"/>
  <c r="O73" i="1"/>
  <c r="T94" i="1"/>
  <c r="K94" i="1"/>
  <c r="I96" i="1"/>
  <c r="R96" i="1" s="1"/>
  <c r="V96" i="1"/>
  <c r="C96" i="1"/>
  <c r="L96" i="1" s="1"/>
  <c r="S82" i="1" l="1"/>
  <c r="T82" i="1" s="1"/>
  <c r="R5" i="1"/>
  <c r="E6" i="1"/>
  <c r="L5" i="1"/>
  <c r="K73" i="1"/>
  <c r="T96" i="1"/>
  <c r="T73" i="1"/>
  <c r="K96" i="1"/>
  <c r="C6" i="1" l="1"/>
  <c r="L6" i="1" s="1"/>
  <c r="I6" i="1"/>
  <c r="R6" i="1" s="1"/>
  <c r="N6" i="1"/>
  <c r="J95" i="1"/>
  <c r="B40" i="1"/>
  <c r="W40" i="1" s="1"/>
  <c r="U40" i="1"/>
  <c r="S95" i="1" l="1"/>
  <c r="B90" i="1"/>
  <c r="W90" i="1" s="1"/>
  <c r="U90" i="1"/>
  <c r="B89" i="1" l="1"/>
  <c r="W89" i="1" s="1"/>
  <c r="U89" i="1"/>
  <c r="B3" i="1" l="1"/>
  <c r="W3" i="1" s="1"/>
  <c r="B11" i="1"/>
  <c r="B12" i="1"/>
  <c r="B18" i="1"/>
  <c r="B22" i="1"/>
  <c r="B36" i="1"/>
  <c r="B74" i="1"/>
  <c r="B87" i="1"/>
  <c r="B85" i="1"/>
  <c r="B86" i="1"/>
  <c r="U11" i="1"/>
  <c r="U12" i="1"/>
  <c r="U18" i="1"/>
  <c r="U22" i="1"/>
  <c r="U34" i="1"/>
  <c r="U36" i="1"/>
  <c r="U74" i="1"/>
  <c r="U87" i="1"/>
  <c r="U85" i="1"/>
  <c r="U86" i="1"/>
  <c r="M3" i="1" l="1"/>
  <c r="G86" i="1" l="1"/>
  <c r="P86" i="1" s="1"/>
  <c r="R86" i="1" s="1"/>
  <c r="W86" i="1"/>
  <c r="I86" i="1" l="1"/>
  <c r="W85" i="1"/>
  <c r="H87" i="1"/>
  <c r="H88" i="1" s="1"/>
  <c r="F87" i="1"/>
  <c r="F88" i="1" s="1"/>
  <c r="O88" i="1" l="1"/>
  <c r="J88" i="1"/>
  <c r="K88" i="1" s="1"/>
  <c r="Q88" i="1"/>
  <c r="V88" i="1"/>
  <c r="J85" i="1"/>
  <c r="O87" i="1"/>
  <c r="S78" i="1"/>
  <c r="T78" i="1" s="1"/>
  <c r="Q163" i="1"/>
  <c r="V163" i="1"/>
  <c r="H86" i="1"/>
  <c r="S77" i="1" s="1"/>
  <c r="Q87" i="1"/>
  <c r="V87" i="1"/>
  <c r="F86" i="1"/>
  <c r="O86" i="1" s="1"/>
  <c r="I85" i="1"/>
  <c r="I74" i="1"/>
  <c r="W74" i="1"/>
  <c r="S87" i="1" l="1"/>
  <c r="S88" i="1"/>
  <c r="T88" i="1" s="1"/>
  <c r="V162" i="1"/>
  <c r="Q162" i="1"/>
  <c r="Q108" i="1"/>
  <c r="V86" i="1"/>
  <c r="Q86" i="1"/>
  <c r="S86" i="1" s="1"/>
  <c r="O109" i="1"/>
  <c r="J86" i="1"/>
  <c r="K74" i="1"/>
  <c r="Q161" i="1" l="1"/>
  <c r="V161" i="1"/>
  <c r="J108" i="1"/>
  <c r="V85" i="1"/>
  <c r="V108" i="1"/>
  <c r="K86" i="1"/>
  <c r="T86" i="1"/>
  <c r="Q109" i="1"/>
  <c r="K85" i="1"/>
  <c r="I87" i="1"/>
  <c r="S85" i="1" l="1"/>
  <c r="T85" i="1" s="1"/>
  <c r="K108" i="1"/>
  <c r="S108" i="1"/>
  <c r="T108" i="1" s="1"/>
  <c r="V109" i="1"/>
  <c r="J109" i="1"/>
  <c r="F110" i="1" s="1"/>
  <c r="W11" i="1"/>
  <c r="W12" i="1"/>
  <c r="W18" i="1"/>
  <c r="W22" i="1"/>
  <c r="W34" i="1"/>
  <c r="W36" i="1"/>
  <c r="W87" i="1"/>
  <c r="D110" i="1" l="1"/>
  <c r="M110" i="1" s="1"/>
  <c r="S109" i="1"/>
  <c r="T109" i="1" s="1"/>
  <c r="J84" i="1"/>
  <c r="F160" i="1" s="1"/>
  <c r="T87" i="1"/>
  <c r="K109" i="1"/>
  <c r="T74" i="1"/>
  <c r="A29" i="6"/>
  <c r="B29" i="6" s="1"/>
  <c r="A20" i="6"/>
  <c r="B20" i="6" s="1"/>
  <c r="C20" i="6" s="1"/>
  <c r="D20" i="6" s="1"/>
  <c r="E20" i="6" s="1"/>
  <c r="F20" i="6" s="1"/>
  <c r="G20" i="6" s="1"/>
  <c r="A21" i="6" s="1"/>
  <c r="B21" i="6" s="1"/>
  <c r="C21" i="6" s="1"/>
  <c r="D21" i="6" s="1"/>
  <c r="E21" i="6" s="1"/>
  <c r="F21" i="6" s="1"/>
  <c r="G21" i="6" s="1"/>
  <c r="A22" i="6" s="1"/>
  <c r="B22" i="6" s="1"/>
  <c r="C22" i="6" s="1"/>
  <c r="D22" i="6" s="1"/>
  <c r="E22" i="6" s="1"/>
  <c r="F22" i="6" s="1"/>
  <c r="G22" i="6" s="1"/>
  <c r="A23" i="6" s="1"/>
  <c r="B23" i="6" s="1"/>
  <c r="C23" i="6" s="1"/>
  <c r="D23" i="6" s="1"/>
  <c r="E23" i="6" s="1"/>
  <c r="F23" i="6" s="1"/>
  <c r="G23" i="6" s="1"/>
  <c r="A24" i="6" s="1"/>
  <c r="B24" i="6" s="1"/>
  <c r="C24" i="6" s="1"/>
  <c r="D24" i="6" s="1"/>
  <c r="E24" i="6" s="1"/>
  <c r="F24" i="6" s="1"/>
  <c r="G24" i="6" s="1"/>
  <c r="A25" i="6" s="1"/>
  <c r="B25" i="6" s="1"/>
  <c r="C25" i="6" s="1"/>
  <c r="D25" i="6" s="1"/>
  <c r="E25" i="6" s="1"/>
  <c r="F25" i="6" s="1"/>
  <c r="G25" i="6" s="1"/>
  <c r="A26" i="6" s="1"/>
  <c r="B26" i="6" s="1"/>
  <c r="C26" i="6" s="1"/>
  <c r="D26" i="6" s="1"/>
  <c r="E26" i="6" s="1"/>
  <c r="F26" i="6" s="1"/>
  <c r="A11" i="6"/>
  <c r="B11" i="6" s="1"/>
  <c r="C11" i="6" s="1"/>
  <c r="D11" i="6" s="1"/>
  <c r="E11" i="6" s="1"/>
  <c r="F11" i="6" s="1"/>
  <c r="G11" i="6" s="1"/>
  <c r="A12" i="6" s="1"/>
  <c r="B12" i="6" s="1"/>
  <c r="C12" i="6" s="1"/>
  <c r="D12" i="6" s="1"/>
  <c r="E12" i="6" s="1"/>
  <c r="F12" i="6" s="1"/>
  <c r="G12" i="6" s="1"/>
  <c r="A13" i="6" s="1"/>
  <c r="B13" i="6" s="1"/>
  <c r="C13" i="6" s="1"/>
  <c r="D13" i="6" s="1"/>
  <c r="E13" i="6" s="1"/>
  <c r="F13" i="6" s="1"/>
  <c r="G13" i="6" s="1"/>
  <c r="A14" i="6" s="1"/>
  <c r="A2" i="6"/>
  <c r="B2" i="6" s="1"/>
  <c r="C2" i="6" s="1"/>
  <c r="D2" i="6" s="1"/>
  <c r="E2" i="6" s="1"/>
  <c r="F2" i="6" s="1"/>
  <c r="G2" i="6" s="1"/>
  <c r="A3" i="6" s="1"/>
  <c r="B3" i="6" s="1"/>
  <c r="C3" i="6" s="1"/>
  <c r="D3" i="6" s="1"/>
  <c r="E3" i="6" s="1"/>
  <c r="F3" i="6" s="1"/>
  <c r="G3" i="6" s="1"/>
  <c r="A4" i="6" s="1"/>
  <c r="B4" i="6" s="1"/>
  <c r="C4" i="6" s="1"/>
  <c r="D4" i="6" s="1"/>
  <c r="E4" i="6" s="1"/>
  <c r="F4" i="6" s="1"/>
  <c r="G4" i="6" s="1"/>
  <c r="A5" i="6" s="1"/>
  <c r="B5" i="6" s="1"/>
  <c r="C5" i="6" s="1"/>
  <c r="D5" i="6" s="1"/>
  <c r="E5" i="6" s="1"/>
  <c r="F5" i="6" s="1"/>
  <c r="G5" i="6" s="1"/>
  <c r="A6" i="6" s="1"/>
  <c r="B6" i="6" s="1"/>
  <c r="C6" i="6" s="1"/>
  <c r="D6" i="6" s="1"/>
  <c r="E6" i="6" s="1"/>
  <c r="F6" i="6" s="1"/>
  <c r="G6" i="6" s="1"/>
  <c r="A7" i="6" s="1"/>
  <c r="B7" i="6" s="1"/>
  <c r="C7" i="6" s="1"/>
  <c r="D7" i="6" s="1"/>
  <c r="E7" i="6" s="1"/>
  <c r="F7" i="6" s="1"/>
  <c r="G7" i="6" s="1"/>
  <c r="A8" i="6" s="1"/>
  <c r="B8" i="6" s="1"/>
  <c r="C8" i="6" s="1"/>
  <c r="D8" i="6" s="1"/>
  <c r="E8" i="6" s="1"/>
  <c r="F8" i="6" s="1"/>
  <c r="D2" i="5"/>
  <c r="D3" i="5"/>
  <c r="D4" i="5"/>
  <c r="D5" i="5"/>
  <c r="D6" i="5"/>
  <c r="D1" i="5"/>
  <c r="J87" i="1"/>
  <c r="F133" i="1" l="1"/>
  <c r="O133" i="1" s="1"/>
  <c r="O110" i="1"/>
  <c r="J110" i="1"/>
  <c r="F165" i="1"/>
  <c r="O165" i="1" s="1"/>
  <c r="F164" i="1"/>
  <c r="O164" i="1" s="1"/>
  <c r="F161" i="1"/>
  <c r="O161" i="1" s="1"/>
  <c r="F163" i="1"/>
  <c r="O163" i="1" s="1"/>
  <c r="F162" i="1"/>
  <c r="O162" i="1" s="1"/>
  <c r="O160" i="1"/>
  <c r="F166" i="1"/>
  <c r="O166" i="1" s="1"/>
  <c r="K84" i="1"/>
  <c r="T84" i="1"/>
  <c r="K87" i="1"/>
  <c r="C29" i="6"/>
  <c r="D29" i="6" s="1"/>
  <c r="E29" i="6" s="1"/>
  <c r="F29" i="6" s="1"/>
  <c r="G29" i="6" s="1"/>
  <c r="A30" i="6" s="1"/>
  <c r="B30" i="6" s="1"/>
  <c r="C30" i="6" s="1"/>
  <c r="D30" i="6" s="1"/>
  <c r="E30" i="6" s="1"/>
  <c r="F30" i="6" s="1"/>
  <c r="G30" i="6" s="1"/>
  <c r="A31" i="6" s="1"/>
  <c r="B14" i="6"/>
  <c r="C14" i="6" s="1"/>
  <c r="S110" i="1" l="1"/>
  <c r="F111" i="1"/>
  <c r="D111" i="1" s="1"/>
  <c r="M111" i="1" s="1"/>
  <c r="K110" i="1"/>
  <c r="M160" i="1"/>
  <c r="S160" i="1"/>
  <c r="S162" i="1"/>
  <c r="S164" i="1"/>
  <c r="F134" i="1"/>
  <c r="O134" i="1" s="1"/>
  <c r="S165" i="1"/>
  <c r="S163" i="1"/>
  <c r="S161" i="1"/>
  <c r="S166" i="1"/>
  <c r="D133" i="1"/>
  <c r="M133" i="1" s="1"/>
  <c r="J133" i="1"/>
  <c r="B31" i="6"/>
  <c r="C31" i="6" s="1"/>
  <c r="D31" i="6" s="1"/>
  <c r="E31" i="6" s="1"/>
  <c r="F31" i="6" s="1"/>
  <c r="D14" i="6"/>
  <c r="E14" i="6" s="1"/>
  <c r="F14" i="6" s="1"/>
  <c r="G14" i="6" s="1"/>
  <c r="A15" i="6" s="1"/>
  <c r="B15" i="6" s="1"/>
  <c r="C15" i="6" s="1"/>
  <c r="D15" i="6" s="1"/>
  <c r="E15" i="6" s="1"/>
  <c r="F15" i="6" s="1"/>
  <c r="G15" i="6" s="1"/>
  <c r="A16" i="6" s="1"/>
  <c r="B16" i="6" s="1"/>
  <c r="C16" i="6" s="1"/>
  <c r="D16" i="6" s="1"/>
  <c r="E16" i="6" s="1"/>
  <c r="F16" i="6" s="1"/>
  <c r="G16" i="6" s="1"/>
  <c r="A17" i="6" s="1"/>
  <c r="B17" i="6" s="1"/>
  <c r="C17" i="6" s="1"/>
  <c r="D17" i="6" s="1"/>
  <c r="E17" i="6" s="1"/>
  <c r="F17" i="6" s="1"/>
  <c r="T110" i="1" l="1"/>
  <c r="J111" i="1"/>
  <c r="O111" i="1"/>
  <c r="M161" i="1"/>
  <c r="D134" i="1"/>
  <c r="M134" i="1" s="1"/>
  <c r="S133" i="1"/>
  <c r="F135" i="1"/>
  <c r="O135" i="1" s="1"/>
  <c r="J134" i="1"/>
  <c r="G31" i="6"/>
  <c r="A32" i="6" s="1"/>
  <c r="B32" i="6" s="1"/>
  <c r="C32" i="6" s="1"/>
  <c r="D32" i="6" s="1"/>
  <c r="E32" i="6" s="1"/>
  <c r="F32" i="6" s="1"/>
  <c r="G32" i="6" s="1"/>
  <c r="A33" i="6" s="1"/>
  <c r="B33" i="6" s="1"/>
  <c r="C33" i="6" s="1"/>
  <c r="D33" i="6" s="1"/>
  <c r="E33" i="6" s="1"/>
  <c r="F33" i="6" s="1"/>
  <c r="V11" i="1"/>
  <c r="Q34" i="1"/>
  <c r="Q18" i="1"/>
  <c r="Q12" i="1"/>
  <c r="E22" i="1"/>
  <c r="P18" i="1"/>
  <c r="F112" i="1" l="1"/>
  <c r="S111" i="1"/>
  <c r="K111" i="1"/>
  <c r="D135" i="1"/>
  <c r="M135" i="1" s="1"/>
  <c r="M162" i="1"/>
  <c r="S134" i="1"/>
  <c r="P12" i="1"/>
  <c r="F136" i="1"/>
  <c r="J135" i="1"/>
  <c r="Q40" i="1"/>
  <c r="Q22" i="1"/>
  <c r="V36" i="1"/>
  <c r="Q36" i="1"/>
  <c r="N22" i="1"/>
  <c r="G33" i="6"/>
  <c r="A34" i="6" s="1"/>
  <c r="B34" i="6" s="1"/>
  <c r="C34" i="6" s="1"/>
  <c r="D34" i="6" s="1"/>
  <c r="E34" i="6" s="1"/>
  <c r="F34" i="6" s="1"/>
  <c r="G34" i="6" s="1"/>
  <c r="A35" i="6" s="1"/>
  <c r="B35" i="6" s="1"/>
  <c r="C35" i="6" s="1"/>
  <c r="D35" i="6" s="1"/>
  <c r="D112" i="1" l="1"/>
  <c r="M112" i="1" s="1"/>
  <c r="O136" i="1"/>
  <c r="F137" i="1"/>
  <c r="F138" i="1" s="1"/>
  <c r="T111" i="1"/>
  <c r="O112" i="1"/>
  <c r="J112" i="1"/>
  <c r="D136" i="1"/>
  <c r="M136" i="1" s="1"/>
  <c r="M163" i="1"/>
  <c r="S135" i="1"/>
  <c r="J136" i="1"/>
  <c r="E35" i="6"/>
  <c r="F35" i="6" s="1"/>
  <c r="O137" i="1" l="1"/>
  <c r="F139" i="1"/>
  <c r="O139" i="1" s="1"/>
  <c r="O138" i="1"/>
  <c r="S112" i="1"/>
  <c r="T112" i="1" s="1"/>
  <c r="F113" i="1"/>
  <c r="K112" i="1"/>
  <c r="D137" i="1"/>
  <c r="M137" i="1" s="1"/>
  <c r="M164" i="1"/>
  <c r="S136" i="1"/>
  <c r="K136" i="1"/>
  <c r="J137" i="1"/>
  <c r="V18" i="1"/>
  <c r="V12" i="1"/>
  <c r="J113" i="1" l="1"/>
  <c r="D113" i="1"/>
  <c r="M113" i="1" s="1"/>
  <c r="F140" i="1"/>
  <c r="J139" i="1"/>
  <c r="D138" i="1"/>
  <c r="M138" i="1" s="1"/>
  <c r="O113" i="1"/>
  <c r="M165" i="1"/>
  <c r="S137" i="1"/>
  <c r="T136" i="1"/>
  <c r="J138" i="1"/>
  <c r="V22" i="1"/>
  <c r="I22" i="1"/>
  <c r="G25" i="1" s="1"/>
  <c r="G26" i="1" s="1"/>
  <c r="G29" i="1" s="1"/>
  <c r="F141" i="1" l="1"/>
  <c r="H141" i="1"/>
  <c r="J141" i="1"/>
  <c r="O141" i="1"/>
  <c r="O140" i="1"/>
  <c r="S140" i="1" s="1"/>
  <c r="D140" i="1"/>
  <c r="J140" i="1"/>
  <c r="E25" i="1"/>
  <c r="E26" i="1" s="1"/>
  <c r="F114" i="1"/>
  <c r="S113" i="1"/>
  <c r="D155" i="1"/>
  <c r="M155" i="1" s="1"/>
  <c r="D139" i="1"/>
  <c r="M139" i="1" s="1"/>
  <c r="M166" i="1"/>
  <c r="S138" i="1"/>
  <c r="F144" i="1"/>
  <c r="O144" i="1" s="1"/>
  <c r="R22" i="1"/>
  <c r="I3" i="1"/>
  <c r="J3" i="1"/>
  <c r="F49" i="1" s="1"/>
  <c r="Q141" i="1" l="1"/>
  <c r="S141" i="1" s="1"/>
  <c r="H142" i="1"/>
  <c r="V141" i="1"/>
  <c r="D114" i="1"/>
  <c r="M114" i="1" s="1"/>
  <c r="F142" i="1"/>
  <c r="D141" i="1"/>
  <c r="K141" i="1" s="1"/>
  <c r="F68" i="1"/>
  <c r="F69" i="1" s="1"/>
  <c r="D69" i="1" s="1"/>
  <c r="F51" i="1"/>
  <c r="E27" i="1"/>
  <c r="C27" i="1" s="1"/>
  <c r="E29" i="1"/>
  <c r="N29" i="1" s="1"/>
  <c r="M140" i="1"/>
  <c r="T140" i="1" s="1"/>
  <c r="K140" i="1"/>
  <c r="G28" i="1"/>
  <c r="F4" i="1"/>
  <c r="D4" i="1" s="1"/>
  <c r="F50" i="1"/>
  <c r="C25" i="1"/>
  <c r="L25" i="1" s="1"/>
  <c r="I25" i="1"/>
  <c r="R25" i="1" s="1"/>
  <c r="N25" i="1"/>
  <c r="P25" i="1"/>
  <c r="V25" i="1"/>
  <c r="N26" i="1"/>
  <c r="O114" i="1"/>
  <c r="J114" i="1"/>
  <c r="D144" i="1"/>
  <c r="M144" i="1" s="1"/>
  <c r="S139" i="1"/>
  <c r="F155" i="1"/>
  <c r="O155" i="1" s="1"/>
  <c r="K139" i="1"/>
  <c r="F145" i="1"/>
  <c r="O145" i="1" s="1"/>
  <c r="V3" i="1"/>
  <c r="F143" i="1" l="1"/>
  <c r="O142" i="1"/>
  <c r="J142" i="1"/>
  <c r="H143" i="1"/>
  <c r="Q142" i="1"/>
  <c r="V142" i="1"/>
  <c r="D142" i="1"/>
  <c r="D143" i="1"/>
  <c r="M141" i="1"/>
  <c r="T141" i="1" s="1"/>
  <c r="D68" i="1"/>
  <c r="D71" i="1" s="1"/>
  <c r="F70" i="1"/>
  <c r="O70" i="1" s="1"/>
  <c r="J70" i="1"/>
  <c r="V28" i="1"/>
  <c r="P28" i="1"/>
  <c r="V27" i="1"/>
  <c r="P27" i="1"/>
  <c r="N27" i="1"/>
  <c r="I27" i="1"/>
  <c r="J4" i="1"/>
  <c r="O50" i="1"/>
  <c r="D50" i="1"/>
  <c r="J50" i="1"/>
  <c r="S50" i="1" s="1"/>
  <c r="O4" i="1"/>
  <c r="I132" i="1"/>
  <c r="R132" i="1" s="1"/>
  <c r="C132" i="1"/>
  <c r="N132" i="1"/>
  <c r="F12" i="1"/>
  <c r="J12" i="1" s="1"/>
  <c r="F6" i="1"/>
  <c r="F5" i="1" s="1"/>
  <c r="I26" i="1"/>
  <c r="R26" i="1" s="1"/>
  <c r="D49" i="1"/>
  <c r="P26" i="1"/>
  <c r="V26" i="1"/>
  <c r="C26" i="1"/>
  <c r="C29" i="1" s="1"/>
  <c r="S114" i="1"/>
  <c r="F115" i="1"/>
  <c r="D115" i="1" s="1"/>
  <c r="M115" i="1" s="1"/>
  <c r="K114" i="1"/>
  <c r="J155" i="1"/>
  <c r="S155" i="1" s="1"/>
  <c r="T155" i="1" s="1"/>
  <c r="D145" i="1"/>
  <c r="M145" i="1" s="1"/>
  <c r="S144" i="1"/>
  <c r="M4" i="1"/>
  <c r="T139" i="1"/>
  <c r="F146" i="1"/>
  <c r="O146" i="1" s="1"/>
  <c r="J144" i="1"/>
  <c r="D70" i="1" l="1"/>
  <c r="M143" i="1"/>
  <c r="M142" i="1"/>
  <c r="K142" i="1"/>
  <c r="Q143" i="1"/>
  <c r="V143" i="1"/>
  <c r="S142" i="1"/>
  <c r="O143" i="1"/>
  <c r="J143" i="1"/>
  <c r="K143" i="1" s="1"/>
  <c r="S70" i="1"/>
  <c r="M70" i="1"/>
  <c r="K70" i="1"/>
  <c r="R27" i="1"/>
  <c r="E28" i="1"/>
  <c r="L27" i="1"/>
  <c r="S12" i="1"/>
  <c r="F18" i="1"/>
  <c r="S4" i="1"/>
  <c r="T4" i="1" s="1"/>
  <c r="K4" i="1"/>
  <c r="D51" i="1"/>
  <c r="M50" i="1"/>
  <c r="T50" i="1" s="1"/>
  <c r="K50" i="1"/>
  <c r="O6" i="1"/>
  <c r="L132" i="1"/>
  <c r="T132" i="1" s="1"/>
  <c r="K132" i="1"/>
  <c r="D6" i="1"/>
  <c r="M6" i="1" s="1"/>
  <c r="J6" i="1"/>
  <c r="F13" i="1" s="1"/>
  <c r="D12" i="1"/>
  <c r="M12" i="1" s="1"/>
  <c r="O12" i="1"/>
  <c r="P29" i="1"/>
  <c r="V29" i="1"/>
  <c r="I29" i="1"/>
  <c r="R29" i="1" s="1"/>
  <c r="L29" i="1"/>
  <c r="M156" i="1"/>
  <c r="D5" i="1"/>
  <c r="M5" i="1" s="1"/>
  <c r="T114" i="1"/>
  <c r="L26" i="1"/>
  <c r="O115" i="1"/>
  <c r="J115" i="1"/>
  <c r="K155" i="1"/>
  <c r="D146" i="1"/>
  <c r="M146" i="1" s="1"/>
  <c r="S145" i="1"/>
  <c r="J11" i="1"/>
  <c r="O5" i="1"/>
  <c r="J5" i="1"/>
  <c r="S5" i="1" s="1"/>
  <c r="M11" i="1"/>
  <c r="O11" i="1"/>
  <c r="F147" i="1"/>
  <c r="O147" i="1" s="1"/>
  <c r="J146" i="1"/>
  <c r="J145" i="1"/>
  <c r="S143" i="1" l="1"/>
  <c r="T142" i="1"/>
  <c r="S11" i="1"/>
  <c r="F71" i="1"/>
  <c r="T143" i="1"/>
  <c r="M71" i="1"/>
  <c r="O51" i="1"/>
  <c r="M51" i="1"/>
  <c r="D13" i="1"/>
  <c r="F16" i="1"/>
  <c r="T70" i="1"/>
  <c r="S6" i="1"/>
  <c r="T6" i="1" s="1"/>
  <c r="F118" i="1"/>
  <c r="C28" i="1"/>
  <c r="N28" i="1"/>
  <c r="I28" i="1"/>
  <c r="R28" i="1" s="1"/>
  <c r="J51" i="1"/>
  <c r="S51" i="1" s="1"/>
  <c r="F7" i="1"/>
  <c r="K6" i="1"/>
  <c r="O156" i="1"/>
  <c r="J156" i="1"/>
  <c r="F157" i="1" s="1"/>
  <c r="D18" i="1"/>
  <c r="M18" i="1" s="1"/>
  <c r="F116" i="1"/>
  <c r="S115" i="1"/>
  <c r="K115" i="1"/>
  <c r="D147" i="1"/>
  <c r="M147" i="1" s="1"/>
  <c r="S146" i="1"/>
  <c r="J18" i="1"/>
  <c r="F19" i="1" s="1"/>
  <c r="O18" i="1"/>
  <c r="O13" i="1"/>
  <c r="J13" i="1"/>
  <c r="K5" i="1"/>
  <c r="T5" i="1"/>
  <c r="J147" i="1"/>
  <c r="F148" i="1"/>
  <c r="O148" i="1" s="1"/>
  <c r="K145" i="1"/>
  <c r="T145" i="1"/>
  <c r="D116" i="1" l="1"/>
  <c r="M116" i="1" s="1"/>
  <c r="J71" i="1"/>
  <c r="S71" i="1" s="1"/>
  <c r="O71" i="1"/>
  <c r="D16" i="1"/>
  <c r="J16" i="1"/>
  <c r="S16" i="1" s="1"/>
  <c r="O16" i="1"/>
  <c r="F117" i="1"/>
  <c r="D118" i="1"/>
  <c r="J118" i="1"/>
  <c r="S118" i="1" s="1"/>
  <c r="O118" i="1"/>
  <c r="T51" i="1"/>
  <c r="L28" i="1"/>
  <c r="D7" i="1"/>
  <c r="F66" i="1"/>
  <c r="J7" i="1"/>
  <c r="F67" i="1" s="1"/>
  <c r="K51" i="1"/>
  <c r="O7" i="1"/>
  <c r="D19" i="1"/>
  <c r="D72" i="1" s="1"/>
  <c r="O157" i="1"/>
  <c r="D157" i="1"/>
  <c r="J157" i="1"/>
  <c r="F158" i="1" s="1"/>
  <c r="S156" i="1"/>
  <c r="T156" i="1" s="1"/>
  <c r="K156" i="1"/>
  <c r="T115" i="1"/>
  <c r="O116" i="1"/>
  <c r="J116" i="1"/>
  <c r="S116" i="1" s="1"/>
  <c r="F149" i="1"/>
  <c r="D148" i="1"/>
  <c r="M148" i="1" s="1"/>
  <c r="S147" i="1"/>
  <c r="J160" i="1"/>
  <c r="S18" i="1"/>
  <c r="F14" i="1"/>
  <c r="F15" i="1" s="1"/>
  <c r="F72" i="1" s="1"/>
  <c r="J19" i="1"/>
  <c r="F179" i="1" s="1"/>
  <c r="O19" i="1"/>
  <c r="S13" i="1"/>
  <c r="M13" i="1"/>
  <c r="K13" i="1"/>
  <c r="K147" i="1"/>
  <c r="J148" i="1"/>
  <c r="J15" i="1" l="1"/>
  <c r="O15" i="1"/>
  <c r="D15" i="1"/>
  <c r="D67" i="1"/>
  <c r="K7" i="1"/>
  <c r="M16" i="1"/>
  <c r="T16" i="1" s="1"/>
  <c r="K16" i="1"/>
  <c r="M7" i="1"/>
  <c r="M118" i="1"/>
  <c r="T118" i="1" s="1"/>
  <c r="K118" i="1"/>
  <c r="D117" i="1"/>
  <c r="O117" i="1"/>
  <c r="J117" i="1"/>
  <c r="S7" i="1"/>
  <c r="F8" i="1"/>
  <c r="D66" i="1"/>
  <c r="O66" i="1"/>
  <c r="J66" i="1"/>
  <c r="S66" i="1" s="1"/>
  <c r="J67" i="1"/>
  <c r="S67" i="1" s="1"/>
  <c r="O67" i="1"/>
  <c r="D14" i="1"/>
  <c r="O149" i="1"/>
  <c r="F150" i="1"/>
  <c r="O150" i="1" s="1"/>
  <c r="O179" i="1"/>
  <c r="J179" i="1"/>
  <c r="F180" i="1" s="1"/>
  <c r="S157" i="1"/>
  <c r="M157" i="1"/>
  <c r="K157" i="1"/>
  <c r="F25" i="1"/>
  <c r="F30" i="1" s="1"/>
  <c r="J30" i="1" s="1"/>
  <c r="S30" i="1" s="1"/>
  <c r="F20" i="1"/>
  <c r="F17" i="1"/>
  <c r="D17" i="1" s="1"/>
  <c r="T116" i="1"/>
  <c r="K116" i="1"/>
  <c r="T147" i="1"/>
  <c r="S148" i="1"/>
  <c r="D149" i="1"/>
  <c r="M149" i="1" s="1"/>
  <c r="J161" i="1"/>
  <c r="T160" i="1"/>
  <c r="K160" i="1"/>
  <c r="F22" i="1"/>
  <c r="O22" i="1" s="1"/>
  <c r="T13" i="1"/>
  <c r="S19" i="1"/>
  <c r="M19" i="1"/>
  <c r="K19" i="1"/>
  <c r="O14" i="1"/>
  <c r="J14" i="1"/>
  <c r="J149" i="1"/>
  <c r="K148" i="1"/>
  <c r="J90" i="1"/>
  <c r="S15" i="1" l="1"/>
  <c r="M15" i="1"/>
  <c r="J72" i="1"/>
  <c r="S72" i="1" s="1"/>
  <c r="O72" i="1"/>
  <c r="M72" i="1"/>
  <c r="T7" i="1"/>
  <c r="J69" i="1"/>
  <c r="S69" i="1" s="1"/>
  <c r="O69" i="1"/>
  <c r="O68" i="1"/>
  <c r="J68" i="1"/>
  <c r="S68" i="1" s="1"/>
  <c r="F183" i="1"/>
  <c r="H183" i="1" s="1"/>
  <c r="O8" i="1"/>
  <c r="J8" i="1"/>
  <c r="S8" i="1" s="1"/>
  <c r="D8" i="1"/>
  <c r="S117" i="1"/>
  <c r="F119" i="1"/>
  <c r="E2" i="7" s="1"/>
  <c r="M117" i="1"/>
  <c r="K117" i="1"/>
  <c r="M66" i="1"/>
  <c r="T66" i="1" s="1"/>
  <c r="K66" i="1"/>
  <c r="K179" i="1"/>
  <c r="M67" i="1"/>
  <c r="T67" i="1" s="1"/>
  <c r="K67" i="1"/>
  <c r="J180" i="1"/>
  <c r="O180" i="1"/>
  <c r="S180" i="1" s="1"/>
  <c r="T180" i="1" s="1"/>
  <c r="S179" i="1"/>
  <c r="T179" i="1" s="1"/>
  <c r="D30" i="1"/>
  <c r="M30" i="1" s="1"/>
  <c r="T157" i="1"/>
  <c r="J158" i="1"/>
  <c r="F159" i="1" s="1"/>
  <c r="O158" i="1"/>
  <c r="D158" i="1"/>
  <c r="O25" i="1"/>
  <c r="J25" i="1"/>
  <c r="F26" i="1" s="1"/>
  <c r="O30" i="1"/>
  <c r="D25" i="1"/>
  <c r="M25" i="1" s="1"/>
  <c r="J20" i="1"/>
  <c r="D20" i="1"/>
  <c r="O20" i="1"/>
  <c r="J17" i="1"/>
  <c r="S17" i="1" s="1"/>
  <c r="O17" i="1"/>
  <c r="T148" i="1"/>
  <c r="S149" i="1"/>
  <c r="F151" i="1"/>
  <c r="D150" i="1"/>
  <c r="M150" i="1" s="1"/>
  <c r="T161" i="1"/>
  <c r="K161" i="1"/>
  <c r="J162" i="1"/>
  <c r="J22" i="1"/>
  <c r="D22" i="1"/>
  <c r="M22" i="1" s="1"/>
  <c r="S14" i="1"/>
  <c r="T19" i="1"/>
  <c r="M14" i="1"/>
  <c r="K14" i="1"/>
  <c r="L3" i="1"/>
  <c r="T3" i="1" s="1"/>
  <c r="K3" i="1"/>
  <c r="K149" i="1"/>
  <c r="J150" i="1"/>
  <c r="R36" i="1"/>
  <c r="M89" i="1"/>
  <c r="F31" i="1" l="1"/>
  <c r="F29" i="1"/>
  <c r="F9" i="1"/>
  <c r="D9" i="1" s="1"/>
  <c r="M69" i="1"/>
  <c r="T69" i="1" s="1"/>
  <c r="K69" i="1"/>
  <c r="O183" i="1"/>
  <c r="M68" i="1"/>
  <c r="T68" i="1" s="1"/>
  <c r="K68" i="1"/>
  <c r="M8" i="1"/>
  <c r="T8" i="1" s="1"/>
  <c r="K8" i="1"/>
  <c r="Q183" i="1"/>
  <c r="V183" i="1"/>
  <c r="J183" i="1"/>
  <c r="K183" i="1" s="1"/>
  <c r="T117" i="1"/>
  <c r="O119" i="1"/>
  <c r="J119" i="1"/>
  <c r="F120" i="1" s="1"/>
  <c r="F123" i="1" s="1"/>
  <c r="F27" i="1"/>
  <c r="D27" i="1" s="1"/>
  <c r="F28" i="1"/>
  <c r="K180" i="1"/>
  <c r="D29" i="1"/>
  <c r="M158" i="1"/>
  <c r="S158" i="1"/>
  <c r="S25" i="1"/>
  <c r="T25" i="1" s="1"/>
  <c r="K25" i="1"/>
  <c r="M20" i="1"/>
  <c r="K20" i="1"/>
  <c r="S20" i="1"/>
  <c r="F21" i="1"/>
  <c r="M17" i="1"/>
  <c r="T17" i="1" s="1"/>
  <c r="K17" i="1"/>
  <c r="O151" i="1"/>
  <c r="D151" i="1"/>
  <c r="M151" i="1" s="1"/>
  <c r="F23" i="1"/>
  <c r="F24" i="1" s="1"/>
  <c r="J26" i="1"/>
  <c r="D26" i="1"/>
  <c r="O26" i="1"/>
  <c r="S22" i="1"/>
  <c r="T22" i="1" s="1"/>
  <c r="T149" i="1"/>
  <c r="S150" i="1"/>
  <c r="F153" i="1"/>
  <c r="O153" i="1" s="1"/>
  <c r="K162" i="1"/>
  <c r="T162" i="1"/>
  <c r="J163" i="1"/>
  <c r="K22" i="1"/>
  <c r="T14" i="1"/>
  <c r="J151" i="1"/>
  <c r="M90" i="1"/>
  <c r="S183" i="1" l="1"/>
  <c r="T183" i="1" s="1"/>
  <c r="J9" i="1"/>
  <c r="S9" i="1" s="1"/>
  <c r="O9" i="1"/>
  <c r="D123" i="1"/>
  <c r="M123" i="1" s="1"/>
  <c r="O123" i="1"/>
  <c r="J123" i="1"/>
  <c r="S123" i="1" s="1"/>
  <c r="F122" i="1"/>
  <c r="S119" i="1"/>
  <c r="D31" i="1"/>
  <c r="M31" i="1" s="1"/>
  <c r="F33" i="1"/>
  <c r="F32" i="1"/>
  <c r="D28" i="1"/>
  <c r="O28" i="1"/>
  <c r="J28" i="1"/>
  <c r="S28" i="1" s="1"/>
  <c r="S26" i="1"/>
  <c r="J31" i="1"/>
  <c r="S31" i="1" s="1"/>
  <c r="O31" i="1"/>
  <c r="O29" i="1"/>
  <c r="J29" i="1"/>
  <c r="S29" i="1" s="1"/>
  <c r="D159" i="1"/>
  <c r="O159" i="1"/>
  <c r="J159" i="1"/>
  <c r="S159" i="1" s="1"/>
  <c r="D21" i="1"/>
  <c r="J21" i="1"/>
  <c r="S21" i="1" s="1"/>
  <c r="O21" i="1"/>
  <c r="T20" i="1"/>
  <c r="M9" i="1"/>
  <c r="D24" i="1"/>
  <c r="O24" i="1"/>
  <c r="J24" i="1"/>
  <c r="M26" i="1"/>
  <c r="K26" i="1"/>
  <c r="D153" i="1"/>
  <c r="M153" i="1" s="1"/>
  <c r="F154" i="1"/>
  <c r="O154" i="1" s="1"/>
  <c r="J153" i="1"/>
  <c r="S151" i="1"/>
  <c r="J164" i="1"/>
  <c r="T163" i="1"/>
  <c r="K163" i="1"/>
  <c r="O49" i="1"/>
  <c r="J49" i="1"/>
  <c r="F194" i="1" s="1"/>
  <c r="F195" i="1" s="1"/>
  <c r="D195" i="1" s="1"/>
  <c r="J23" i="1"/>
  <c r="D23" i="1"/>
  <c r="O23" i="1"/>
  <c r="J195" i="1" l="1"/>
  <c r="F196" i="1" s="1"/>
  <c r="O195" i="1"/>
  <c r="S195" i="1" s="1"/>
  <c r="K9" i="1"/>
  <c r="F10" i="1"/>
  <c r="D10" i="1" s="1"/>
  <c r="F38" i="1"/>
  <c r="F40" i="1"/>
  <c r="D120" i="1"/>
  <c r="O120" i="1"/>
  <c r="J120" i="1"/>
  <c r="F121" i="1" s="1"/>
  <c r="D122" i="1"/>
  <c r="M122" i="1" s="1"/>
  <c r="O122" i="1"/>
  <c r="J122" i="1"/>
  <c r="S122" i="1" s="1"/>
  <c r="T26" i="1"/>
  <c r="O32" i="1"/>
  <c r="D32" i="1"/>
  <c r="J32" i="1"/>
  <c r="S32" i="1" s="1"/>
  <c r="D33" i="1"/>
  <c r="O33" i="1"/>
  <c r="J33" i="1"/>
  <c r="S33" i="1" s="1"/>
  <c r="M28" i="1"/>
  <c r="T28" i="1" s="1"/>
  <c r="K28" i="1"/>
  <c r="J27" i="1"/>
  <c r="S27" i="1" s="1"/>
  <c r="O27" i="1"/>
  <c r="F36" i="1"/>
  <c r="D36" i="1" s="1"/>
  <c r="F189" i="1"/>
  <c r="F190" i="1" s="1"/>
  <c r="F181" i="1"/>
  <c r="H181" i="1"/>
  <c r="S49" i="1"/>
  <c r="D194" i="1"/>
  <c r="S24" i="1"/>
  <c r="M29" i="1"/>
  <c r="T29" i="1" s="1"/>
  <c r="K29" i="1"/>
  <c r="M159" i="1"/>
  <c r="T159" i="1" s="1"/>
  <c r="K159" i="1"/>
  <c r="D48" i="1"/>
  <c r="T9" i="1"/>
  <c r="M21" i="1"/>
  <c r="T21" i="1" s="1"/>
  <c r="K21" i="1"/>
  <c r="K24" i="1"/>
  <c r="M24" i="1"/>
  <c r="D154" i="1"/>
  <c r="M154" i="1" s="1"/>
  <c r="J154" i="1"/>
  <c r="K153" i="1"/>
  <c r="S153" i="1"/>
  <c r="J165" i="1"/>
  <c r="M49" i="1"/>
  <c r="K49" i="1"/>
  <c r="F42" i="1"/>
  <c r="F45" i="1"/>
  <c r="M23" i="1"/>
  <c r="K23" i="1"/>
  <c r="F34" i="1"/>
  <c r="F58" i="1" s="1"/>
  <c r="S23" i="1"/>
  <c r="O10" i="1" l="1"/>
  <c r="J10" i="1"/>
  <c r="S10" i="1" s="1"/>
  <c r="D190" i="1"/>
  <c r="M190" i="1" s="1"/>
  <c r="J190" i="1"/>
  <c r="F191" i="1" s="1"/>
  <c r="O190" i="1"/>
  <c r="S190" i="1" s="1"/>
  <c r="O196" i="1"/>
  <c r="S196" i="1" s="1"/>
  <c r="D196" i="1"/>
  <c r="J196" i="1"/>
  <c r="M195" i="1"/>
  <c r="T195" i="1" s="1"/>
  <c r="K195" i="1"/>
  <c r="T49" i="1"/>
  <c r="D121" i="1"/>
  <c r="F124" i="1"/>
  <c r="S120" i="1"/>
  <c r="M120" i="1"/>
  <c r="K120" i="1"/>
  <c r="M33" i="1"/>
  <c r="M32" i="1"/>
  <c r="F37" i="1"/>
  <c r="D37" i="1" s="1"/>
  <c r="M27" i="1"/>
  <c r="T27" i="1" s="1"/>
  <c r="K27" i="1"/>
  <c r="T24" i="1"/>
  <c r="Q181" i="1"/>
  <c r="V181" i="1"/>
  <c r="O181" i="1"/>
  <c r="J181" i="1"/>
  <c r="F182" i="1" s="1"/>
  <c r="O194" i="1"/>
  <c r="S194" i="1" s="1"/>
  <c r="J194" i="1"/>
  <c r="D58" i="1"/>
  <c r="O58" i="1"/>
  <c r="J58" i="1"/>
  <c r="J189" i="1"/>
  <c r="O189" i="1"/>
  <c r="S189" i="1" s="1"/>
  <c r="M48" i="1"/>
  <c r="F48" i="1"/>
  <c r="O48" i="1" s="1"/>
  <c r="M10" i="1"/>
  <c r="T10" i="1" s="1"/>
  <c r="K10" i="1"/>
  <c r="T153" i="1"/>
  <c r="K154" i="1"/>
  <c r="S154" i="1"/>
  <c r="J166" i="1"/>
  <c r="O45" i="1"/>
  <c r="D45" i="1"/>
  <c r="J45" i="1"/>
  <c r="D42" i="1"/>
  <c r="J42" i="1"/>
  <c r="O42" i="1"/>
  <c r="J38" i="1"/>
  <c r="D38" i="1"/>
  <c r="O38" i="1"/>
  <c r="J36" i="1"/>
  <c r="S36" i="1" s="1"/>
  <c r="O36" i="1"/>
  <c r="D40" i="1"/>
  <c r="M40" i="1" s="1"/>
  <c r="O40" i="1"/>
  <c r="J40" i="1"/>
  <c r="D34" i="1"/>
  <c r="M34" i="1" s="1"/>
  <c r="J34" i="1"/>
  <c r="O34" i="1"/>
  <c r="T23" i="1"/>
  <c r="D191" i="1" l="1"/>
  <c r="M191" i="1" s="1"/>
  <c r="O191" i="1"/>
  <c r="S191" i="1" s="1"/>
  <c r="J191" i="1"/>
  <c r="M196" i="1"/>
  <c r="T196" i="1" s="1"/>
  <c r="K196" i="1"/>
  <c r="S58" i="1"/>
  <c r="F59" i="1"/>
  <c r="O37" i="1"/>
  <c r="T120" i="1"/>
  <c r="J37" i="1"/>
  <c r="S37" i="1" s="1"/>
  <c r="O124" i="1"/>
  <c r="D124" i="1"/>
  <c r="J124" i="1"/>
  <c r="S124" i="1" s="1"/>
  <c r="M121" i="1"/>
  <c r="J121" i="1"/>
  <c r="S121" i="1" s="1"/>
  <c r="O121" i="1"/>
  <c r="S181" i="1"/>
  <c r="J182" i="1"/>
  <c r="O182" i="1"/>
  <c r="M194" i="1"/>
  <c r="T194" i="1" s="1"/>
  <c r="K194" i="1"/>
  <c r="M58" i="1"/>
  <c r="T58" i="1" s="1"/>
  <c r="K58" i="1"/>
  <c r="F52" i="1"/>
  <c r="M37" i="1"/>
  <c r="T154" i="1"/>
  <c r="V48" i="1"/>
  <c r="Q48" i="1"/>
  <c r="T48" i="1" s="1"/>
  <c r="K48" i="1"/>
  <c r="S42" i="1"/>
  <c r="F43" i="1"/>
  <c r="F44" i="1" s="1"/>
  <c r="M45" i="1"/>
  <c r="K45" i="1"/>
  <c r="M42" i="1"/>
  <c r="K42" i="1"/>
  <c r="S45" i="1"/>
  <c r="F46" i="1"/>
  <c r="F47" i="1" s="1"/>
  <c r="F35" i="1"/>
  <c r="S34" i="1"/>
  <c r="M38" i="1"/>
  <c r="M36" i="1"/>
  <c r="T36" i="1" s="1"/>
  <c r="K36" i="1"/>
  <c r="F41" i="1"/>
  <c r="S40" i="1"/>
  <c r="F39" i="1"/>
  <c r="F193" i="1" s="1"/>
  <c r="D193" i="1" s="1"/>
  <c r="S38" i="1"/>
  <c r="K144" i="1"/>
  <c r="K37" i="1" l="1"/>
  <c r="F55" i="1"/>
  <c r="F54" i="1"/>
  <c r="D54" i="1" s="1"/>
  <c r="T37" i="1"/>
  <c r="F65" i="1"/>
  <c r="O65" i="1" s="1"/>
  <c r="M124" i="1"/>
  <c r="S182" i="1"/>
  <c r="F53" i="1"/>
  <c r="D52" i="1"/>
  <c r="J52" i="1"/>
  <c r="S52" i="1" s="1"/>
  <c r="O52" i="1"/>
  <c r="O47" i="1"/>
  <c r="J47" i="1"/>
  <c r="S47" i="1" s="1"/>
  <c r="O44" i="1"/>
  <c r="J44" i="1"/>
  <c r="S44" i="1" s="1"/>
  <c r="T42" i="1"/>
  <c r="T45" i="1"/>
  <c r="J46" i="1"/>
  <c r="S46" i="1" s="1"/>
  <c r="D46" i="1"/>
  <c r="O46" i="1"/>
  <c r="D43" i="1"/>
  <c r="M43" i="1" s="1"/>
  <c r="O43" i="1"/>
  <c r="J43" i="1"/>
  <c r="S43" i="1" s="1"/>
  <c r="D41" i="1"/>
  <c r="J41" i="1"/>
  <c r="S41" i="1" s="1"/>
  <c r="O41" i="1"/>
  <c r="O39" i="1"/>
  <c r="D39" i="1"/>
  <c r="J39" i="1"/>
  <c r="S39" i="1" s="1"/>
  <c r="D35" i="1"/>
  <c r="J35" i="1"/>
  <c r="S35" i="1" s="1"/>
  <c r="O35" i="1"/>
  <c r="T144" i="1"/>
  <c r="C12" i="1"/>
  <c r="L12" i="1" s="1"/>
  <c r="C18" i="1"/>
  <c r="N12" i="1"/>
  <c r="I12" i="1"/>
  <c r="R12" i="1" s="1"/>
  <c r="D65" i="1" l="1"/>
  <c r="M65" i="1" s="1"/>
  <c r="J65" i="1"/>
  <c r="S65" i="1" s="1"/>
  <c r="J193" i="1"/>
  <c r="O193" i="1"/>
  <c r="S193" i="1" s="1"/>
  <c r="D53" i="1"/>
  <c r="O53" i="1"/>
  <c r="J53" i="1"/>
  <c r="S53" i="1" s="1"/>
  <c r="M52" i="1"/>
  <c r="T52" i="1" s="1"/>
  <c r="K52" i="1"/>
  <c r="K47" i="1"/>
  <c r="K44" i="1"/>
  <c r="T44" i="1"/>
  <c r="T47" i="1"/>
  <c r="M46" i="1"/>
  <c r="T46" i="1" s="1"/>
  <c r="K46" i="1"/>
  <c r="M39" i="1"/>
  <c r="K35" i="1"/>
  <c r="M35" i="1"/>
  <c r="T35" i="1" s="1"/>
  <c r="M41" i="1"/>
  <c r="I18" i="1"/>
  <c r="R18" i="1" s="1"/>
  <c r="N18" i="1"/>
  <c r="K12" i="1"/>
  <c r="T12" i="1"/>
  <c r="L18" i="1"/>
  <c r="D55" i="1" l="1"/>
  <c r="M55" i="1" s="1"/>
  <c r="F56" i="1"/>
  <c r="M193" i="1"/>
  <c r="J55" i="1"/>
  <c r="S55" i="1" s="1"/>
  <c r="O55" i="1"/>
  <c r="M53" i="1"/>
  <c r="T53" i="1" s="1"/>
  <c r="K53" i="1"/>
  <c r="O54" i="1"/>
  <c r="J54" i="1"/>
  <c r="S54" i="1" s="1"/>
  <c r="K18" i="1"/>
  <c r="T18" i="1"/>
  <c r="V89" i="1"/>
  <c r="P89" i="1"/>
  <c r="D59" i="1" l="1"/>
  <c r="M59" i="1" s="1"/>
  <c r="F60" i="1"/>
  <c r="K55" i="1"/>
  <c r="T55" i="1"/>
  <c r="D56" i="1"/>
  <c r="M54" i="1"/>
  <c r="T54" i="1" s="1"/>
  <c r="K54" i="1"/>
  <c r="O59" i="1"/>
  <c r="J59" i="1"/>
  <c r="S59" i="1" s="1"/>
  <c r="P40" i="1"/>
  <c r="V40" i="1"/>
  <c r="P90" i="1"/>
  <c r="R90" i="1" s="1"/>
  <c r="I90" i="1"/>
  <c r="V90" i="1"/>
  <c r="E38" i="1" l="1"/>
  <c r="E65" i="1" s="1"/>
  <c r="E181" i="1"/>
  <c r="E30" i="1"/>
  <c r="E201" i="1"/>
  <c r="E203" i="1" s="1"/>
  <c r="D61" i="1"/>
  <c r="F61" i="1"/>
  <c r="E182" i="1"/>
  <c r="E125" i="1"/>
  <c r="E126" i="1" s="1"/>
  <c r="E127" i="1" s="1"/>
  <c r="E189" i="1"/>
  <c r="E190" i="1" s="1"/>
  <c r="O56" i="1"/>
  <c r="F57" i="1"/>
  <c r="D57" i="1" s="1"/>
  <c r="J56" i="1"/>
  <c r="S56" i="1" s="1"/>
  <c r="D60" i="1"/>
  <c r="O60" i="1"/>
  <c r="J60" i="1"/>
  <c r="S60" i="1" s="1"/>
  <c r="T59" i="1"/>
  <c r="M56" i="1"/>
  <c r="K59" i="1"/>
  <c r="N11" i="1"/>
  <c r="I11" i="1"/>
  <c r="R11" i="1" s="1"/>
  <c r="T90" i="1"/>
  <c r="K90" i="1"/>
  <c r="P34" i="1"/>
  <c r="V34" i="1"/>
  <c r="N38" i="1" l="1"/>
  <c r="C38" i="1"/>
  <c r="I38" i="1"/>
  <c r="R38" i="1" s="1"/>
  <c r="E31" i="1"/>
  <c r="N30" i="1"/>
  <c r="G30" i="1"/>
  <c r="I30" i="1"/>
  <c r="R30" i="1" s="1"/>
  <c r="N190" i="1"/>
  <c r="E191" i="1"/>
  <c r="E39" i="1"/>
  <c r="I39" i="1" s="1"/>
  <c r="G193" i="1" s="1"/>
  <c r="I203" i="1"/>
  <c r="E204" i="1" s="1"/>
  <c r="I204" i="1" s="1"/>
  <c r="N201" i="1"/>
  <c r="R201" i="1" s="1"/>
  <c r="E202" i="1"/>
  <c r="I201" i="1"/>
  <c r="L38" i="1"/>
  <c r="T38" i="1" s="1"/>
  <c r="K38" i="1"/>
  <c r="I65" i="1"/>
  <c r="R65" i="1" s="1"/>
  <c r="N65" i="1"/>
  <c r="C65" i="1"/>
  <c r="T56" i="1"/>
  <c r="K56" i="1"/>
  <c r="J57" i="1"/>
  <c r="S57" i="1" s="1"/>
  <c r="O57" i="1"/>
  <c r="N126" i="1"/>
  <c r="N182" i="1"/>
  <c r="I182" i="1"/>
  <c r="K182" i="1" s="1"/>
  <c r="N181" i="1"/>
  <c r="I181" i="1"/>
  <c r="E184" i="1" s="1"/>
  <c r="N189" i="1"/>
  <c r="M60" i="1"/>
  <c r="T60" i="1" s="1"/>
  <c r="K60" i="1"/>
  <c r="O61" i="1"/>
  <c r="J61" i="1"/>
  <c r="S61" i="1" s="1"/>
  <c r="M57" i="1"/>
  <c r="L11" i="1"/>
  <c r="T11" i="1" s="1"/>
  <c r="K11" i="1"/>
  <c r="C39" i="1" l="1"/>
  <c r="N39" i="1"/>
  <c r="G31" i="1"/>
  <c r="I31" i="1" s="1"/>
  <c r="R31" i="1" s="1"/>
  <c r="C30" i="1"/>
  <c r="P30" i="1"/>
  <c r="V30" i="1"/>
  <c r="N204" i="1"/>
  <c r="R204" i="1" s="1"/>
  <c r="E32" i="1"/>
  <c r="N31" i="1"/>
  <c r="G191" i="1"/>
  <c r="I191" i="1" s="1"/>
  <c r="K191" i="1" s="1"/>
  <c r="N191" i="1"/>
  <c r="C204" i="1"/>
  <c r="L204" i="1" s="1"/>
  <c r="N203" i="1"/>
  <c r="R203" i="1" s="1"/>
  <c r="E212" i="1"/>
  <c r="E207" i="1"/>
  <c r="E206" i="1"/>
  <c r="E208" i="1" s="1"/>
  <c r="I202" i="1"/>
  <c r="E205" i="1" s="1"/>
  <c r="N202" i="1"/>
  <c r="R202" i="1" s="1"/>
  <c r="L65" i="1"/>
  <c r="T65" i="1" s="1"/>
  <c r="K65" i="1"/>
  <c r="R39" i="1"/>
  <c r="E40" i="1"/>
  <c r="E193" i="1"/>
  <c r="L39" i="1"/>
  <c r="K39" i="1"/>
  <c r="K57" i="1"/>
  <c r="T57" i="1"/>
  <c r="C126" i="1"/>
  <c r="L126" i="1" s="1"/>
  <c r="I126" i="1"/>
  <c r="R126" i="1" s="1"/>
  <c r="K181" i="1"/>
  <c r="R182" i="1"/>
  <c r="T182" i="1" s="1"/>
  <c r="R181" i="1"/>
  <c r="T181" i="1" s="1"/>
  <c r="M61" i="1"/>
  <c r="T61" i="1" s="1"/>
  <c r="K61" i="1"/>
  <c r="N127" i="1"/>
  <c r="C127" i="1"/>
  <c r="I127" i="1"/>
  <c r="E128" i="1" s="1"/>
  <c r="E129" i="1" s="1"/>
  <c r="E130" i="1" s="1"/>
  <c r="V119" i="1"/>
  <c r="P119" i="1"/>
  <c r="C32" i="1" l="1"/>
  <c r="N32" i="1"/>
  <c r="I32" i="1"/>
  <c r="L30" i="1"/>
  <c r="T30" i="1" s="1"/>
  <c r="K30" i="1"/>
  <c r="G33" i="1"/>
  <c r="P31" i="1"/>
  <c r="V31" i="1"/>
  <c r="C31" i="1"/>
  <c r="P191" i="1"/>
  <c r="R191" i="1" s="1"/>
  <c r="T191" i="1" s="1"/>
  <c r="V191" i="1"/>
  <c r="I205" i="1"/>
  <c r="C205" i="1"/>
  <c r="C208" i="1"/>
  <c r="L208" i="1" s="1"/>
  <c r="E209" i="1"/>
  <c r="C209" i="1" s="1"/>
  <c r="L209" i="1" s="1"/>
  <c r="I208" i="1"/>
  <c r="E210" i="1" s="1"/>
  <c r="C210" i="1" s="1"/>
  <c r="L210" i="1" s="1"/>
  <c r="N208" i="1"/>
  <c r="R208" i="1" s="1"/>
  <c r="T39" i="1"/>
  <c r="N206" i="1"/>
  <c r="R206" i="1" s="1"/>
  <c r="I206" i="1"/>
  <c r="N207" i="1"/>
  <c r="R207" i="1" s="1"/>
  <c r="I207" i="1"/>
  <c r="N212" i="1"/>
  <c r="R212" i="1" s="1"/>
  <c r="I212" i="1"/>
  <c r="P193" i="1"/>
  <c r="V193" i="1"/>
  <c r="E41" i="1"/>
  <c r="C40" i="1"/>
  <c r="N193" i="1"/>
  <c r="I193" i="1"/>
  <c r="K193" i="1"/>
  <c r="T126" i="1"/>
  <c r="K126" i="1"/>
  <c r="R127" i="1"/>
  <c r="L127" i="1"/>
  <c r="K127" i="1"/>
  <c r="R32" i="1" l="1"/>
  <c r="E33" i="1"/>
  <c r="V33" i="1"/>
  <c r="P33" i="1"/>
  <c r="L31" i="1"/>
  <c r="T31" i="1" s="1"/>
  <c r="K31" i="1"/>
  <c r="L32" i="1"/>
  <c r="K32" i="1"/>
  <c r="I210" i="1"/>
  <c r="N210" i="1"/>
  <c r="R210" i="1" s="1"/>
  <c r="I209" i="1"/>
  <c r="E211" i="1" s="1"/>
  <c r="I211" i="1" s="1"/>
  <c r="N209" i="1"/>
  <c r="R209" i="1" s="1"/>
  <c r="L205" i="1"/>
  <c r="N205" i="1"/>
  <c r="R205" i="1" s="1"/>
  <c r="R193" i="1"/>
  <c r="T193" i="1" s="1"/>
  <c r="T127" i="1"/>
  <c r="C128" i="1"/>
  <c r="N128" i="1"/>
  <c r="I128" i="1"/>
  <c r="R128" i="1" s="1"/>
  <c r="T32" i="1" l="1"/>
  <c r="C33" i="1"/>
  <c r="N33" i="1"/>
  <c r="I33" i="1"/>
  <c r="R33" i="1" s="1"/>
  <c r="C211" i="1"/>
  <c r="L211" i="1" s="1"/>
  <c r="N211" i="1"/>
  <c r="R211" i="1" s="1"/>
  <c r="L128" i="1"/>
  <c r="T128" i="1" s="1"/>
  <c r="K128" i="1"/>
  <c r="C129" i="1"/>
  <c r="I129" i="1"/>
  <c r="R129" i="1" s="1"/>
  <c r="N129" i="1"/>
  <c r="L33" i="1" l="1"/>
  <c r="T33" i="1" s="1"/>
  <c r="K33" i="1"/>
  <c r="N121" i="1"/>
  <c r="I121" i="1"/>
  <c r="E122" i="1" s="1"/>
  <c r="C130" i="1"/>
  <c r="N130" i="1"/>
  <c r="I130" i="1"/>
  <c r="R130" i="1" s="1"/>
  <c r="L129" i="1"/>
  <c r="T129" i="1" s="1"/>
  <c r="K129" i="1"/>
  <c r="R121" i="1" l="1"/>
  <c r="C122" i="1"/>
  <c r="K121" i="1"/>
  <c r="L121" i="1"/>
  <c r="L130" i="1"/>
  <c r="T130" i="1" s="1"/>
  <c r="K130" i="1"/>
  <c r="T121" i="1" l="1"/>
  <c r="I122" i="1"/>
  <c r="E123" i="1" s="1"/>
  <c r="E124" i="1" s="1"/>
  <c r="N122" i="1"/>
  <c r="R122" i="1" l="1"/>
  <c r="L122" i="1"/>
  <c r="K122" i="1"/>
  <c r="T122" i="1" l="1"/>
  <c r="N123" i="1"/>
  <c r="N124" i="1" l="1"/>
  <c r="L34" i="1" l="1"/>
  <c r="N34" i="1" l="1"/>
  <c r="N43" i="1" l="1"/>
  <c r="R34" i="1"/>
  <c r="T34" i="1" s="1"/>
  <c r="K34" i="1"/>
  <c r="K43" i="1" l="1"/>
  <c r="L43" i="1"/>
  <c r="V43" i="1"/>
  <c r="P43" i="1"/>
  <c r="T43" i="1" l="1"/>
  <c r="L150" i="1" l="1"/>
  <c r="N150" i="1" l="1"/>
  <c r="R150" i="1" s="1"/>
  <c r="I150" i="1"/>
  <c r="E151" i="1" s="1"/>
  <c r="E152" i="1" l="1"/>
  <c r="C151" i="1"/>
  <c r="C152" i="1"/>
  <c r="N151" i="1"/>
  <c r="R151" i="1" s="1"/>
  <c r="T150" i="1"/>
  <c r="K150" i="1"/>
  <c r="L152" i="1" l="1"/>
  <c r="I151" i="1"/>
  <c r="K151" i="1" s="1"/>
  <c r="L151" i="1"/>
  <c r="T151" i="1" s="1"/>
  <c r="L133" i="1" l="1"/>
  <c r="I133" i="1"/>
  <c r="B46" i="2" l="1"/>
  <c r="D46" i="2" s="1"/>
  <c r="E134" i="1"/>
  <c r="K133" i="1"/>
  <c r="N133" i="1"/>
  <c r="R133" i="1" s="1"/>
  <c r="E46" i="2" l="1"/>
  <c r="G46" i="2" s="1"/>
  <c r="T133" i="1"/>
  <c r="C134" i="1"/>
  <c r="I134" i="1"/>
  <c r="N134" i="1"/>
  <c r="R134" i="1" s="1"/>
  <c r="B47" i="2" l="1"/>
  <c r="D47" i="2" s="1"/>
  <c r="E135" i="1"/>
  <c r="K134" i="1"/>
  <c r="L134" i="1"/>
  <c r="T134" i="1" s="1"/>
  <c r="E47" i="2" l="1"/>
  <c r="G47" i="2" s="1"/>
  <c r="I135" i="1"/>
  <c r="N135" i="1"/>
  <c r="R135" i="1" s="1"/>
  <c r="C135" i="1"/>
  <c r="L135" i="1" l="1"/>
  <c r="T135" i="1" s="1"/>
  <c r="K135" i="1"/>
  <c r="L188" i="1"/>
  <c r="I188" i="1" l="1"/>
  <c r="K188" i="1" s="1"/>
  <c r="N188" i="1"/>
  <c r="R188" i="1" s="1"/>
  <c r="T188" i="1" l="1"/>
  <c r="L199" i="1"/>
  <c r="N199" i="1" l="1"/>
  <c r="R199" i="1" s="1"/>
  <c r="I199" i="1"/>
  <c r="E200" i="1" s="1"/>
  <c r="T199" i="1" l="1"/>
  <c r="K199" i="1"/>
  <c r="N41" i="1" l="1"/>
  <c r="C41" i="1"/>
  <c r="L41" i="1" s="1"/>
  <c r="I41" i="1"/>
  <c r="L40" i="1"/>
  <c r="N40" i="1"/>
  <c r="R41" i="1" l="1"/>
  <c r="T41" i="1" s="1"/>
  <c r="K41" i="1"/>
  <c r="I40" i="1"/>
  <c r="R40" i="1" s="1"/>
  <c r="T40" i="1" s="1"/>
  <c r="K40" i="1" l="1"/>
  <c r="N76" i="1"/>
  <c r="I76" i="1"/>
  <c r="C76" i="1" s="1"/>
  <c r="L76" i="1" s="1"/>
  <c r="K76" i="1" l="1"/>
  <c r="R76" i="1"/>
  <c r="T76" i="1" s="1"/>
  <c r="O104" i="1"/>
  <c r="J104" i="1"/>
  <c r="S104" i="1" s="1"/>
  <c r="O105" i="1"/>
  <c r="J105" i="1"/>
  <c r="F106" i="1" s="1"/>
  <c r="D106" i="1" s="1"/>
  <c r="M104" i="1"/>
  <c r="T104" i="1" l="1"/>
  <c r="K105" i="1"/>
  <c r="K104" i="1"/>
  <c r="M106" i="1"/>
  <c r="M105" i="1"/>
  <c r="O106" i="1"/>
  <c r="J106" i="1"/>
  <c r="S106" i="1" s="1"/>
  <c r="S105" i="1"/>
  <c r="K106" i="1" l="1"/>
  <c r="T105" i="1"/>
  <c r="T106" i="1"/>
  <c r="V102" i="1"/>
  <c r="P102" i="1"/>
  <c r="I102" i="1"/>
  <c r="R102" i="1" s="1"/>
  <c r="L102" i="1" l="1"/>
  <c r="T102" i="1" s="1"/>
  <c r="K102" i="1"/>
  <c r="P192" i="1"/>
  <c r="V192" i="1"/>
  <c r="I95" i="1"/>
  <c r="R95" i="1" s="1"/>
  <c r="I146" i="1"/>
  <c r="N146" i="1"/>
  <c r="R146" i="1" s="1"/>
  <c r="I170" i="1"/>
  <c r="K170" i="1" s="1"/>
  <c r="I107" i="1"/>
  <c r="R107" i="1" s="1"/>
  <c r="I131" i="1"/>
  <c r="N131" i="1"/>
  <c r="N158" i="1"/>
  <c r="I158" i="1"/>
  <c r="R158" i="1" s="1"/>
  <c r="I184" i="1"/>
  <c r="K184" i="1" s="1"/>
  <c r="I77" i="1"/>
  <c r="K77" i="1" s="1"/>
  <c r="N125" i="1"/>
  <c r="I125" i="1"/>
  <c r="R125" i="1" s="1"/>
  <c r="I83" i="1"/>
  <c r="K83" i="1" s="1"/>
  <c r="I89" i="1"/>
  <c r="I113" i="1"/>
  <c r="I137" i="1"/>
  <c r="E138" i="1" s="1"/>
  <c r="N138" i="1" s="1"/>
  <c r="R138" i="1" s="1"/>
  <c r="I164" i="1"/>
  <c r="E165" i="1" s="1"/>
  <c r="N164" i="1"/>
  <c r="R164" i="1" s="1"/>
  <c r="N101" i="1"/>
  <c r="I101" i="1"/>
  <c r="R101" i="1" s="1"/>
  <c r="I152" i="1"/>
  <c r="K152" i="1" s="1"/>
  <c r="I178" i="1"/>
  <c r="K178" i="1" s="1"/>
  <c r="N107" i="1"/>
  <c r="N178" i="1"/>
  <c r="N170" i="1"/>
  <c r="R170" i="1" s="1"/>
  <c r="N137" i="1"/>
  <c r="R137" i="1" s="1"/>
  <c r="N83" i="1"/>
  <c r="R83" i="1" s="1"/>
  <c r="T83" i="1" s="1"/>
  <c r="C101" i="1"/>
  <c r="K101" i="1" s="1"/>
  <c r="N77" i="1"/>
  <c r="N95" i="1"/>
  <c r="C137" i="1"/>
  <c r="N113" i="1"/>
  <c r="C131" i="1"/>
  <c r="L131" i="1" s="1"/>
  <c r="C146" i="1"/>
  <c r="L146" i="1" s="1"/>
  <c r="G15" i="1"/>
  <c r="G72" i="1" s="1"/>
  <c r="C158" i="1"/>
  <c r="L158" i="1" s="1"/>
  <c r="C164" i="1"/>
  <c r="L164" i="1" s="1"/>
  <c r="N89" i="1"/>
  <c r="R89" i="1" s="1"/>
  <c r="C89" i="1"/>
  <c r="C91" i="1" s="1"/>
  <c r="C125" i="1"/>
  <c r="G189" i="1"/>
  <c r="I119" i="1"/>
  <c r="G1" i="7" s="1"/>
  <c r="N119" i="1"/>
  <c r="N184" i="1"/>
  <c r="R184" i="1" s="1"/>
  <c r="T184" i="1" s="1"/>
  <c r="I123" i="1"/>
  <c r="F1" i="7"/>
  <c r="N152" i="1"/>
  <c r="R152" i="1" s="1"/>
  <c r="T152" i="1" s="1"/>
  <c r="N200" i="1"/>
  <c r="R200" i="1" s="1"/>
  <c r="I200" i="1"/>
  <c r="C200" i="1"/>
  <c r="L200" i="1" s="1"/>
  <c r="N192" i="1"/>
  <c r="R192" i="1" s="1"/>
  <c r="T192" i="1" s="1"/>
  <c r="I192" i="1"/>
  <c r="K192" i="1" s="1"/>
  <c r="V189" i="1" l="1"/>
  <c r="G190" i="1"/>
  <c r="K125" i="1"/>
  <c r="K95" i="1"/>
  <c r="T95" i="1"/>
  <c r="K146" i="1"/>
  <c r="K137" i="1"/>
  <c r="K200" i="1"/>
  <c r="L125" i="1"/>
  <c r="T125" i="1" s="1"/>
  <c r="E71" i="1"/>
  <c r="N71" i="1" s="1"/>
  <c r="K158" i="1"/>
  <c r="B1" i="7"/>
  <c r="T107" i="1"/>
  <c r="T164" i="1"/>
  <c r="L101" i="1"/>
  <c r="T101" i="1" s="1"/>
  <c r="T200" i="1"/>
  <c r="K107" i="1"/>
  <c r="R119" i="1"/>
  <c r="T119" i="1" s="1"/>
  <c r="K89" i="1"/>
  <c r="P72" i="1"/>
  <c r="V72" i="1"/>
  <c r="I72" i="1"/>
  <c r="R72" i="1" s="1"/>
  <c r="R77" i="1"/>
  <c r="T77" i="1" s="1"/>
  <c r="T170" i="1"/>
  <c r="K119" i="1"/>
  <c r="T158" i="1"/>
  <c r="A2" i="7"/>
  <c r="A3" i="7" s="1"/>
  <c r="A359" i="7"/>
  <c r="B359" i="7" s="1"/>
  <c r="R178" i="1"/>
  <c r="T178" i="1" s="1"/>
  <c r="T146" i="1"/>
  <c r="K131" i="1"/>
  <c r="R131" i="1"/>
  <c r="T131" i="1" s="1"/>
  <c r="I124" i="1"/>
  <c r="R124" i="1" s="1"/>
  <c r="R123" i="1"/>
  <c r="G123" i="1"/>
  <c r="V15" i="1"/>
  <c r="P15" i="1"/>
  <c r="I15" i="1"/>
  <c r="R15" i="1" s="1"/>
  <c r="C15" i="1"/>
  <c r="K164" i="1"/>
  <c r="G71" i="1"/>
  <c r="R113" i="1"/>
  <c r="T113" i="1" s="1"/>
  <c r="K113" i="1"/>
  <c r="L91" i="1"/>
  <c r="T91" i="1" s="1"/>
  <c r="K91" i="1"/>
  <c r="P189" i="1"/>
  <c r="I189" i="1"/>
  <c r="K189" i="1" s="1"/>
  <c r="B360" i="7"/>
  <c r="L89" i="1"/>
  <c r="T89" i="1" s="1"/>
  <c r="L137" i="1"/>
  <c r="T137" i="1" s="1"/>
  <c r="C165" i="1"/>
  <c r="N165" i="1"/>
  <c r="R165" i="1" s="1"/>
  <c r="I165" i="1"/>
  <c r="E166" i="1" s="1"/>
  <c r="I138" i="1"/>
  <c r="C138" i="1"/>
  <c r="V190" i="1" l="1"/>
  <c r="P190" i="1"/>
  <c r="R190" i="1" s="1"/>
  <c r="T190" i="1" s="1"/>
  <c r="I190" i="1"/>
  <c r="K190" i="1" s="1"/>
  <c r="A358" i="7"/>
  <c r="B358" i="7" s="1"/>
  <c r="T72" i="1"/>
  <c r="B2" i="7"/>
  <c r="K72" i="1"/>
  <c r="C166" i="1"/>
  <c r="N166" i="1"/>
  <c r="R166" i="1" s="1"/>
  <c r="I166" i="1"/>
  <c r="R189" i="1"/>
  <c r="T189" i="1" s="1"/>
  <c r="P71" i="1"/>
  <c r="V71" i="1"/>
  <c r="C71" i="1"/>
  <c r="V123" i="1"/>
  <c r="P123" i="1"/>
  <c r="C123" i="1"/>
  <c r="G124" i="1"/>
  <c r="L165" i="1"/>
  <c r="T165" i="1" s="1"/>
  <c r="K165" i="1"/>
  <c r="K15" i="1"/>
  <c r="L15" i="1"/>
  <c r="T15" i="1" s="1"/>
  <c r="L138" i="1"/>
  <c r="T138" i="1" s="1"/>
  <c r="K138" i="1"/>
  <c r="I71" i="1"/>
  <c r="R71" i="1" s="1"/>
  <c r="B3" i="7"/>
  <c r="A4" i="7"/>
  <c r="A357" i="7" l="1"/>
  <c r="B357" i="7" s="1"/>
  <c r="K71" i="1"/>
  <c r="L71" i="1"/>
  <c r="T71" i="1" s="1"/>
  <c r="A5" i="7"/>
  <c r="B4" i="7"/>
  <c r="C124" i="1"/>
  <c r="V124" i="1"/>
  <c r="P124" i="1"/>
  <c r="L123" i="1"/>
  <c r="T123" i="1" s="1"/>
  <c r="K123" i="1"/>
  <c r="L166" i="1"/>
  <c r="T166" i="1" s="1"/>
  <c r="K166" i="1"/>
  <c r="A356" i="7" l="1"/>
  <c r="B356" i="7" s="1"/>
  <c r="L124" i="1"/>
  <c r="T124" i="1" s="1"/>
  <c r="K124" i="1"/>
  <c r="B5" i="7"/>
  <c r="A6" i="7"/>
  <c r="A355" i="7" l="1"/>
  <c r="B355" i="7" s="1"/>
  <c r="A7" i="7"/>
  <c r="B6" i="7"/>
  <c r="A354" i="7" l="1"/>
  <c r="A353" i="7" s="1"/>
  <c r="A8" i="7"/>
  <c r="B7" i="7"/>
  <c r="B354" i="7" l="1"/>
  <c r="B353" i="7"/>
  <c r="A352" i="7"/>
  <c r="B8" i="7"/>
  <c r="A9" i="7"/>
  <c r="B352" i="7" l="1"/>
  <c r="A351" i="7"/>
  <c r="B9" i="7"/>
  <c r="A10" i="7"/>
  <c r="B10" i="7" l="1"/>
  <c r="A11" i="7"/>
  <c r="B351" i="7"/>
  <c r="A350" i="7"/>
  <c r="B11" i="7" l="1"/>
  <c r="A12" i="7"/>
  <c r="A349" i="7"/>
  <c r="B350" i="7"/>
  <c r="A13" i="7" l="1"/>
  <c r="B12" i="7"/>
  <c r="B349" i="7"/>
  <c r="A348" i="7"/>
  <c r="A347" i="7" l="1"/>
  <c r="B348" i="7"/>
  <c r="B13" i="7"/>
  <c r="A14" i="7"/>
  <c r="A15" i="7" l="1"/>
  <c r="B14" i="7"/>
  <c r="B347" i="7"/>
  <c r="A346" i="7"/>
  <c r="A345" i="7" l="1"/>
  <c r="B346" i="7"/>
  <c r="A16" i="7"/>
  <c r="B15" i="7"/>
  <c r="B16" i="7" l="1"/>
  <c r="A17" i="7"/>
  <c r="B345" i="7"/>
  <c r="A344" i="7"/>
  <c r="B17" i="7" l="1"/>
  <c r="A18" i="7"/>
  <c r="B344" i="7"/>
  <c r="A343" i="7"/>
  <c r="B343" i="7" l="1"/>
  <c r="A342" i="7"/>
  <c r="B18" i="7"/>
  <c r="A19" i="7"/>
  <c r="B19" i="7" l="1"/>
  <c r="A20" i="7"/>
  <c r="A341" i="7"/>
  <c r="B342" i="7"/>
  <c r="B341" i="7" l="1"/>
  <c r="A340" i="7"/>
  <c r="B20" i="7"/>
  <c r="A21" i="7"/>
  <c r="B21" i="7" l="1"/>
  <c r="A22" i="7"/>
  <c r="A339" i="7"/>
  <c r="B340" i="7"/>
  <c r="B339" i="7" l="1"/>
  <c r="A338" i="7"/>
  <c r="A23" i="7"/>
  <c r="B22" i="7"/>
  <c r="A24" i="7" l="1"/>
  <c r="B23" i="7"/>
  <c r="A337" i="7"/>
  <c r="B338" i="7"/>
  <c r="B337" i="7" l="1"/>
  <c r="A336" i="7"/>
  <c r="B24" i="7"/>
  <c r="A25" i="7"/>
  <c r="B25" i="7" l="1"/>
  <c r="A26" i="7"/>
  <c r="B336" i="7"/>
  <c r="A335" i="7"/>
  <c r="B335" i="7" l="1"/>
  <c r="A334" i="7"/>
  <c r="B26" i="7"/>
  <c r="A27" i="7"/>
  <c r="A333" i="7" l="1"/>
  <c r="B334" i="7"/>
  <c r="B27" i="7"/>
  <c r="A28" i="7"/>
  <c r="A29" i="7" l="1"/>
  <c r="B28" i="7"/>
  <c r="B333" i="7"/>
  <c r="A332" i="7"/>
  <c r="A331" i="7" l="1"/>
  <c r="B332" i="7"/>
  <c r="B29" i="7"/>
  <c r="A30" i="7"/>
  <c r="A31" i="7" l="1"/>
  <c r="B30" i="7"/>
  <c r="B331" i="7"/>
  <c r="A330" i="7"/>
  <c r="A329" i="7" l="1"/>
  <c r="B330" i="7"/>
  <c r="A32" i="7"/>
  <c r="B31" i="7"/>
  <c r="B32" i="7" l="1"/>
  <c r="A33" i="7"/>
  <c r="B329" i="7"/>
  <c r="A328" i="7"/>
  <c r="B328" i="7" l="1"/>
  <c r="A327" i="7"/>
  <c r="B33" i="7"/>
  <c r="A34" i="7"/>
  <c r="B327" i="7" l="1"/>
  <c r="A326" i="7"/>
  <c r="B34" i="7"/>
  <c r="A35" i="7"/>
  <c r="A36" i="7" l="1"/>
  <c r="B35" i="7"/>
  <c r="B326" i="7"/>
  <c r="A325" i="7"/>
  <c r="B325" i="7" l="1"/>
  <c r="A324" i="7"/>
  <c r="A37" i="7"/>
  <c r="B36" i="7"/>
  <c r="B37" i="7" l="1"/>
  <c r="A38" i="7"/>
  <c r="B324" i="7"/>
  <c r="A323" i="7"/>
  <c r="A39" i="7" l="1"/>
  <c r="B38" i="7"/>
  <c r="B323" i="7"/>
  <c r="A322" i="7"/>
  <c r="A321" i="7" l="1"/>
  <c r="B322" i="7"/>
  <c r="A40" i="7"/>
  <c r="B39" i="7"/>
  <c r="B40" i="7" l="1"/>
  <c r="A41" i="7"/>
  <c r="B321" i="7"/>
  <c r="A320" i="7"/>
  <c r="B320" i="7" l="1"/>
  <c r="A319" i="7"/>
  <c r="B41" i="7"/>
  <c r="A42" i="7"/>
  <c r="B319" i="7" l="1"/>
  <c r="A318" i="7"/>
  <c r="B42" i="7"/>
  <c r="A43" i="7"/>
  <c r="A44" i="7" l="1"/>
  <c r="B43" i="7"/>
  <c r="B318" i="7"/>
  <c r="A317" i="7"/>
  <c r="B317" i="7" l="1"/>
  <c r="A316" i="7"/>
  <c r="B44" i="7"/>
  <c r="A45" i="7"/>
  <c r="B316" i="7" l="1"/>
  <c r="A315" i="7"/>
  <c r="B45" i="7"/>
  <c r="A46" i="7"/>
  <c r="A47" i="7" l="1"/>
  <c r="B46" i="7"/>
  <c r="B315" i="7"/>
  <c r="A314" i="7"/>
  <c r="A313" i="7" l="1"/>
  <c r="B314" i="7"/>
  <c r="A48" i="7"/>
  <c r="B47" i="7"/>
  <c r="B48" i="7" l="1"/>
  <c r="A49" i="7"/>
  <c r="B313" i="7"/>
  <c r="A312" i="7"/>
  <c r="B49" i="7" l="1"/>
  <c r="A50" i="7"/>
  <c r="B312" i="7"/>
  <c r="A311" i="7"/>
  <c r="B311" i="7" l="1"/>
  <c r="A310" i="7"/>
  <c r="B50" i="7"/>
  <c r="A51" i="7"/>
  <c r="B310" i="7" l="1"/>
  <c r="A309" i="7"/>
  <c r="A52" i="7"/>
  <c r="B51" i="7"/>
  <c r="B309" i="7" l="1"/>
  <c r="A308" i="7"/>
  <c r="B52" i="7"/>
  <c r="A53" i="7"/>
  <c r="B308" i="7" l="1"/>
  <c r="A307" i="7"/>
  <c r="B53" i="7"/>
  <c r="A54" i="7"/>
  <c r="A55" i="7" l="1"/>
  <c r="B54" i="7"/>
  <c r="B307" i="7"/>
  <c r="A306" i="7"/>
  <c r="B306" i="7" l="1"/>
  <c r="A305" i="7"/>
  <c r="A56" i="7"/>
  <c r="B55" i="7"/>
  <c r="B305" i="7" l="1"/>
  <c r="A304" i="7"/>
  <c r="B56" i="7"/>
  <c r="A57" i="7"/>
  <c r="B304" i="7" l="1"/>
  <c r="A303" i="7"/>
  <c r="B57" i="7"/>
  <c r="A58" i="7"/>
  <c r="B58" i="7" l="1"/>
  <c r="A59" i="7"/>
  <c r="B303" i="7"/>
  <c r="A302" i="7"/>
  <c r="B302" i="7" l="1"/>
  <c r="A301" i="7"/>
  <c r="A60" i="7"/>
  <c r="B59" i="7"/>
  <c r="B301" i="7" l="1"/>
  <c r="A300" i="7"/>
  <c r="A61" i="7"/>
  <c r="B60" i="7"/>
  <c r="B300" i="7" l="1"/>
  <c r="A299" i="7"/>
  <c r="B61" i="7"/>
  <c r="A62" i="7"/>
  <c r="A63" i="7" l="1"/>
  <c r="B62" i="7"/>
  <c r="B299" i="7"/>
  <c r="A298" i="7"/>
  <c r="B298" i="7" l="1"/>
  <c r="A297" i="7"/>
  <c r="A64" i="7"/>
  <c r="B63" i="7"/>
  <c r="B297" i="7" l="1"/>
  <c r="A296" i="7"/>
  <c r="B64" i="7"/>
  <c r="A65" i="7"/>
  <c r="B65" i="7" l="1"/>
  <c r="A66" i="7"/>
  <c r="B296" i="7"/>
  <c r="A295" i="7"/>
  <c r="B66" i="7" l="1"/>
  <c r="A67" i="7"/>
  <c r="B295" i="7"/>
  <c r="A294" i="7"/>
  <c r="B67" i="7" l="1"/>
  <c r="A68" i="7"/>
  <c r="B294" i="7"/>
  <c r="A293" i="7"/>
  <c r="B293" i="7" l="1"/>
  <c r="A292" i="7"/>
  <c r="A69" i="7"/>
  <c r="B68" i="7"/>
  <c r="B69" i="7" l="1"/>
  <c r="A70" i="7"/>
  <c r="B292" i="7"/>
  <c r="A291" i="7"/>
  <c r="A71" i="7" l="1"/>
  <c r="B70" i="7"/>
  <c r="B291" i="7"/>
  <c r="A290" i="7"/>
  <c r="A289" i="7" l="1"/>
  <c r="B290" i="7"/>
  <c r="A72" i="7"/>
  <c r="B71" i="7"/>
  <c r="B72" i="7" l="1"/>
  <c r="A73" i="7"/>
  <c r="B289" i="7"/>
  <c r="A288" i="7"/>
  <c r="B73" i="7" l="1"/>
  <c r="A74" i="7"/>
  <c r="B288" i="7"/>
  <c r="A287" i="7"/>
  <c r="B74" i="7" l="1"/>
  <c r="A75" i="7"/>
  <c r="B287" i="7"/>
  <c r="A286" i="7"/>
  <c r="B286" i="7" l="1"/>
  <c r="A285" i="7"/>
  <c r="A76" i="7"/>
  <c r="B75" i="7"/>
  <c r="B285" i="7" l="1"/>
  <c r="A284" i="7"/>
  <c r="B76" i="7"/>
  <c r="A77" i="7"/>
  <c r="B77" i="7" l="1"/>
  <c r="A78" i="7"/>
  <c r="B284" i="7"/>
  <c r="A283" i="7"/>
  <c r="B283" i="7" l="1"/>
  <c r="A282" i="7"/>
  <c r="A79" i="7"/>
  <c r="B78" i="7"/>
  <c r="A80" i="7" l="1"/>
  <c r="B79" i="7"/>
  <c r="A281" i="7"/>
  <c r="B282" i="7"/>
  <c r="B281" i="7" l="1"/>
  <c r="A280" i="7"/>
  <c r="B80" i="7"/>
  <c r="A81" i="7"/>
  <c r="B280" i="7" l="1"/>
  <c r="A279" i="7"/>
  <c r="B81" i="7"/>
  <c r="A82" i="7"/>
  <c r="B82" i="7" l="1"/>
  <c r="A83" i="7"/>
  <c r="B279" i="7"/>
  <c r="A278" i="7"/>
  <c r="B278" i="7" l="1"/>
  <c r="A277" i="7"/>
  <c r="B83" i="7"/>
  <c r="A84" i="7"/>
  <c r="A85" i="7" l="1"/>
  <c r="B84" i="7"/>
  <c r="B277" i="7"/>
  <c r="A276" i="7"/>
  <c r="B276" i="7" l="1"/>
  <c r="A275" i="7"/>
  <c r="B85" i="7"/>
  <c r="A86" i="7"/>
  <c r="A87" i="7" l="1"/>
  <c r="B86" i="7"/>
  <c r="B275" i="7"/>
  <c r="A274" i="7"/>
  <c r="B274" i="7" l="1"/>
  <c r="A273" i="7"/>
  <c r="A88" i="7"/>
  <c r="B87" i="7"/>
  <c r="B273" i="7" l="1"/>
  <c r="A272" i="7"/>
  <c r="B88" i="7"/>
  <c r="A89" i="7"/>
  <c r="B89" i="7" l="1"/>
  <c r="A90" i="7"/>
  <c r="B272" i="7"/>
  <c r="A271" i="7"/>
  <c r="B90" i="7" l="1"/>
  <c r="A91" i="7"/>
  <c r="B271" i="7"/>
  <c r="A270" i="7"/>
  <c r="B270" i="7" l="1"/>
  <c r="A269" i="7"/>
  <c r="A92" i="7"/>
  <c r="B91" i="7"/>
  <c r="B92" i="7" l="1"/>
  <c r="A93" i="7"/>
  <c r="B269" i="7"/>
  <c r="A268" i="7"/>
  <c r="B93" i="7" l="1"/>
  <c r="A94" i="7"/>
  <c r="B268" i="7"/>
  <c r="A267" i="7"/>
  <c r="B267" i="7" l="1"/>
  <c r="A266" i="7"/>
  <c r="A95" i="7"/>
  <c r="B94" i="7"/>
  <c r="A96" i="7" l="1"/>
  <c r="B95" i="7"/>
  <c r="B266" i="7"/>
  <c r="A265" i="7"/>
  <c r="B265" i="7" l="1"/>
  <c r="A264" i="7"/>
  <c r="B96" i="7"/>
  <c r="A97" i="7"/>
  <c r="B97" i="7" l="1"/>
  <c r="A98" i="7"/>
  <c r="B264" i="7"/>
  <c r="A263" i="7"/>
  <c r="B263" i="7" l="1"/>
  <c r="A262" i="7"/>
  <c r="B98" i="7"/>
  <c r="A99" i="7"/>
  <c r="B99" i="7" l="1"/>
  <c r="A100" i="7"/>
  <c r="B262" i="7"/>
  <c r="A261" i="7"/>
  <c r="B100" i="7" l="1"/>
  <c r="A101" i="7"/>
  <c r="B261" i="7"/>
  <c r="A260" i="7"/>
  <c r="B260" i="7" l="1"/>
  <c r="A259" i="7"/>
  <c r="B101" i="7"/>
  <c r="A102" i="7"/>
  <c r="A103" i="7" l="1"/>
  <c r="B102" i="7"/>
  <c r="B259" i="7"/>
  <c r="A258" i="7"/>
  <c r="B258" i="7" l="1"/>
  <c r="A257" i="7"/>
  <c r="A104" i="7"/>
  <c r="B103" i="7"/>
  <c r="B257" i="7" l="1"/>
  <c r="A256" i="7"/>
  <c r="B104" i="7"/>
  <c r="A105" i="7"/>
  <c r="B256" i="7" l="1"/>
  <c r="A255" i="7"/>
  <c r="B105" i="7"/>
  <c r="A106" i="7"/>
  <c r="B106" i="7" l="1"/>
  <c r="A107" i="7"/>
  <c r="B255" i="7"/>
  <c r="A254" i="7"/>
  <c r="A108" i="7" l="1"/>
  <c r="B107" i="7"/>
  <c r="B254" i="7"/>
  <c r="A253" i="7"/>
  <c r="B253" i="7" l="1"/>
  <c r="A252" i="7"/>
  <c r="B108" i="7"/>
  <c r="A109" i="7"/>
  <c r="B109" i="7" l="1"/>
  <c r="A110" i="7"/>
  <c r="B252" i="7"/>
  <c r="A251" i="7"/>
  <c r="B251" i="7" l="1"/>
  <c r="A250" i="7"/>
  <c r="A111" i="7"/>
  <c r="B110" i="7"/>
  <c r="A112" i="7" l="1"/>
  <c r="B111" i="7"/>
  <c r="B250" i="7"/>
  <c r="A249" i="7"/>
  <c r="B249" i="7" l="1"/>
  <c r="A248" i="7"/>
  <c r="B112" i="7"/>
  <c r="A113" i="7"/>
  <c r="B113" i="7" l="1"/>
  <c r="A114" i="7"/>
  <c r="B248" i="7"/>
  <c r="A247" i="7"/>
  <c r="B247" i="7" l="1"/>
  <c r="A246" i="7"/>
  <c r="B114" i="7"/>
  <c r="A115" i="7"/>
  <c r="A116" i="7" l="1"/>
  <c r="B115" i="7"/>
  <c r="B246" i="7"/>
  <c r="A245" i="7"/>
  <c r="B245" i="7" l="1"/>
  <c r="A244" i="7"/>
  <c r="B116" i="7"/>
  <c r="A117" i="7"/>
  <c r="B117" i="7" l="1"/>
  <c r="A118" i="7"/>
  <c r="B244" i="7"/>
  <c r="A243" i="7"/>
  <c r="B243" i="7" l="1"/>
  <c r="A242" i="7"/>
  <c r="A119" i="7"/>
  <c r="B118" i="7"/>
  <c r="B242" i="7" l="1"/>
  <c r="A241" i="7"/>
  <c r="A120" i="7"/>
  <c r="B119" i="7"/>
  <c r="B120" i="7" l="1"/>
  <c r="A121" i="7"/>
  <c r="B241" i="7"/>
  <c r="A240" i="7"/>
  <c r="B240" i="7" l="1"/>
  <c r="A239" i="7"/>
  <c r="B121" i="7"/>
  <c r="A122" i="7"/>
  <c r="B122" i="7" l="1"/>
  <c r="A123" i="7"/>
  <c r="B239" i="7"/>
  <c r="A238" i="7"/>
  <c r="B123" i="7" l="1"/>
  <c r="A124" i="7"/>
  <c r="B238" i="7"/>
  <c r="A237" i="7"/>
  <c r="B237" i="7" l="1"/>
  <c r="A236" i="7"/>
  <c r="A125" i="7"/>
  <c r="B124" i="7"/>
  <c r="B125" i="7" l="1"/>
  <c r="A126" i="7"/>
  <c r="B236" i="7"/>
  <c r="A235" i="7"/>
  <c r="A127" i="7" l="1"/>
  <c r="B126" i="7"/>
  <c r="B235" i="7"/>
  <c r="A234" i="7"/>
  <c r="B234" i="7" l="1"/>
  <c r="A233" i="7"/>
  <c r="A128" i="7"/>
  <c r="B127" i="7"/>
  <c r="B128" i="7" l="1"/>
  <c r="A129" i="7"/>
  <c r="B233" i="7"/>
  <c r="A232" i="7"/>
  <c r="B129" i="7" l="1"/>
  <c r="A130" i="7"/>
  <c r="B232" i="7"/>
  <c r="A231" i="7"/>
  <c r="B231" i="7" l="1"/>
  <c r="A230" i="7"/>
  <c r="B130" i="7"/>
  <c r="A131" i="7"/>
  <c r="B131" i="7" l="1"/>
  <c r="A132" i="7"/>
  <c r="B230" i="7"/>
  <c r="A229" i="7"/>
  <c r="B132" i="7" l="1"/>
  <c r="A133" i="7"/>
  <c r="B229" i="7"/>
  <c r="A228" i="7"/>
  <c r="B133" i="7" l="1"/>
  <c r="A134" i="7"/>
  <c r="B228" i="7"/>
  <c r="A227" i="7"/>
  <c r="B227" i="7" l="1"/>
  <c r="A226" i="7"/>
  <c r="A135" i="7"/>
  <c r="B134" i="7"/>
  <c r="A136" i="7" l="1"/>
  <c r="B135" i="7"/>
  <c r="B226" i="7"/>
  <c r="A225" i="7"/>
  <c r="B225" i="7" l="1"/>
  <c r="A224" i="7"/>
  <c r="B136" i="7"/>
  <c r="A137" i="7"/>
  <c r="B137" i="7" l="1"/>
  <c r="A138" i="7"/>
  <c r="B224" i="7"/>
  <c r="A223" i="7"/>
  <c r="B138" i="7" l="1"/>
  <c r="A139" i="7"/>
  <c r="B223" i="7"/>
  <c r="A222" i="7"/>
  <c r="B222" i="7" l="1"/>
  <c r="A221" i="7"/>
  <c r="A140" i="7"/>
  <c r="B139" i="7"/>
  <c r="B140" i="7" l="1"/>
  <c r="A141" i="7"/>
  <c r="B221" i="7"/>
  <c r="A220" i="7"/>
  <c r="B220" i="7" l="1"/>
  <c r="A219" i="7"/>
  <c r="B141" i="7"/>
  <c r="A142" i="7"/>
  <c r="A143" i="7" l="1"/>
  <c r="B142" i="7"/>
  <c r="B219" i="7"/>
  <c r="A218" i="7"/>
  <c r="A217" i="7" l="1"/>
  <c r="B218" i="7"/>
  <c r="A144" i="7"/>
  <c r="B143" i="7"/>
  <c r="B144" i="7" l="1"/>
  <c r="A145" i="7"/>
  <c r="B217" i="7"/>
  <c r="A216" i="7"/>
  <c r="B145" i="7" l="1"/>
  <c r="A146" i="7"/>
  <c r="B216" i="7"/>
  <c r="A215" i="7"/>
  <c r="B215" i="7" l="1"/>
  <c r="A214" i="7"/>
  <c r="B146" i="7"/>
  <c r="A147" i="7"/>
  <c r="A148" i="7" l="1"/>
  <c r="B147" i="7"/>
  <c r="B214" i="7"/>
  <c r="A213" i="7"/>
  <c r="B213" i="7" l="1"/>
  <c r="A212" i="7"/>
  <c r="A149" i="7"/>
  <c r="B148" i="7"/>
  <c r="B149" i="7" l="1"/>
  <c r="A150" i="7"/>
  <c r="B212" i="7"/>
  <c r="A211" i="7"/>
  <c r="A151" i="7" l="1"/>
  <c r="B150" i="7"/>
  <c r="B211" i="7"/>
  <c r="A210" i="7"/>
  <c r="B210" i="7" l="1"/>
  <c r="A209" i="7"/>
  <c r="A152" i="7"/>
  <c r="B151" i="7"/>
  <c r="B152" i="7" l="1"/>
  <c r="A153" i="7"/>
  <c r="B209" i="7"/>
  <c r="A208" i="7"/>
  <c r="B208" i="7" l="1"/>
  <c r="A207" i="7"/>
  <c r="B153" i="7"/>
  <c r="A154" i="7"/>
  <c r="B207" i="7" l="1"/>
  <c r="A206" i="7"/>
  <c r="B154" i="7"/>
  <c r="A155" i="7"/>
  <c r="B206" i="7" l="1"/>
  <c r="A205" i="7"/>
  <c r="A156" i="7"/>
  <c r="B155" i="7"/>
  <c r="B205" i="7" l="1"/>
  <c r="A204" i="7"/>
  <c r="A157" i="7"/>
  <c r="B156" i="7"/>
  <c r="B157" i="7" l="1"/>
  <c r="A158" i="7"/>
  <c r="A203" i="7"/>
  <c r="B204" i="7"/>
  <c r="B203" i="7" l="1"/>
  <c r="A202" i="7"/>
  <c r="A159" i="7"/>
  <c r="B158" i="7"/>
  <c r="A160" i="7" l="1"/>
  <c r="B159" i="7"/>
  <c r="B202" i="7"/>
  <c r="A201" i="7"/>
  <c r="B201" i="7" l="1"/>
  <c r="A200" i="7"/>
  <c r="B160" i="7"/>
  <c r="A161" i="7"/>
  <c r="B161" i="7" l="1"/>
  <c r="A162" i="7"/>
  <c r="B200" i="7"/>
  <c r="A199" i="7"/>
  <c r="B199" i="7" l="1"/>
  <c r="A198" i="7"/>
  <c r="A163" i="7"/>
  <c r="B162" i="7"/>
  <c r="A164" i="7" l="1"/>
  <c r="B163" i="7"/>
  <c r="B198" i="7"/>
  <c r="A197" i="7"/>
  <c r="B197" i="7" l="1"/>
  <c r="A196" i="7"/>
  <c r="A165" i="7"/>
  <c r="B164" i="7"/>
  <c r="B165" i="7" l="1"/>
  <c r="A166" i="7"/>
  <c r="B196" i="7"/>
  <c r="A195" i="7"/>
  <c r="B195" i="7" l="1"/>
  <c r="A194" i="7"/>
  <c r="A167" i="7"/>
  <c r="B166" i="7"/>
  <c r="A168" i="7" l="1"/>
  <c r="B167" i="7"/>
  <c r="B194" i="7"/>
  <c r="A193" i="7"/>
  <c r="B193" i="7" l="1"/>
  <c r="A192" i="7"/>
  <c r="B168" i="7"/>
  <c r="A169" i="7"/>
  <c r="A170" i="7" l="1"/>
  <c r="B169" i="7"/>
  <c r="B192" i="7"/>
  <c r="A191" i="7"/>
  <c r="B191" i="7" l="1"/>
  <c r="A190" i="7"/>
  <c r="A171" i="7"/>
  <c r="B170" i="7"/>
  <c r="A172" i="7" l="1"/>
  <c r="B171" i="7"/>
  <c r="B190" i="7"/>
  <c r="A189" i="7"/>
  <c r="B189" i="7" l="1"/>
  <c r="A188" i="7"/>
  <c r="B172" i="7"/>
  <c r="A173" i="7"/>
  <c r="A174" i="7" l="1"/>
  <c r="B173" i="7"/>
  <c r="B188" i="7"/>
  <c r="A187" i="7"/>
  <c r="A186" i="7" l="1"/>
  <c r="B187" i="7"/>
  <c r="A175" i="7"/>
  <c r="B174" i="7"/>
  <c r="A176" i="7" l="1"/>
  <c r="B175" i="7"/>
  <c r="B186" i="7"/>
  <c r="A185" i="7"/>
  <c r="B185" i="7" l="1"/>
  <c r="A184" i="7"/>
  <c r="B176" i="7"/>
  <c r="A177" i="7"/>
  <c r="B177" i="7" l="1"/>
  <c r="A178" i="7"/>
  <c r="B184" i="7"/>
  <c r="A183" i="7"/>
  <c r="B183" i="7" l="1"/>
  <c r="A182" i="7"/>
  <c r="A179" i="7"/>
  <c r="B179" i="7" s="1"/>
  <c r="B178" i="7"/>
  <c r="B182" i="7" l="1"/>
  <c r="A181" i="7"/>
  <c r="B181" i="7" l="1"/>
  <c r="A180" i="7"/>
  <c r="B180" i="7" s="1"/>
  <c r="O201" i="1"/>
  <c r="S201" i="1" s="1"/>
  <c r="M201" i="1"/>
  <c r="J201" i="1"/>
  <c r="F202" i="1" s="1"/>
  <c r="F203" i="1" s="1"/>
  <c r="D203" i="1" l="1"/>
  <c r="F204" i="1"/>
  <c r="J203" i="1"/>
  <c r="J202" i="1"/>
  <c r="D202" i="1"/>
  <c r="T201" i="1"/>
  <c r="K201" i="1"/>
  <c r="O202" i="1"/>
  <c r="S202" i="1" s="1"/>
  <c r="O204" i="1" l="1"/>
  <c r="S204" i="1" s="1"/>
  <c r="D204" i="1"/>
  <c r="J204" i="1"/>
  <c r="F206" i="1"/>
  <c r="F208" i="1" s="1"/>
  <c r="F210" i="1" s="1"/>
  <c r="K202" i="1"/>
  <c r="M202" i="1"/>
  <c r="T202" i="1" s="1"/>
  <c r="O205" i="1" l="1"/>
  <c r="S205" i="1" s="1"/>
  <c r="J206" i="1"/>
  <c r="F207" i="1" s="1"/>
  <c r="M204" i="1"/>
  <c r="T204" i="1" s="1"/>
  <c r="K204" i="1"/>
  <c r="O203" i="1"/>
  <c r="S203" i="1" s="1"/>
  <c r="D206" i="1"/>
  <c r="O206" i="1"/>
  <c r="S206" i="1" s="1"/>
  <c r="D210" i="1" l="1"/>
  <c r="D208" i="1"/>
  <c r="F209" i="1"/>
  <c r="F211" i="1" s="1"/>
  <c r="D207" i="1"/>
  <c r="J207" i="1"/>
  <c r="F212" i="1" s="1"/>
  <c r="O207" i="1"/>
  <c r="S207" i="1" s="1"/>
  <c r="J208" i="1"/>
  <c r="O208" i="1"/>
  <c r="S208" i="1" s="1"/>
  <c r="K206" i="1"/>
  <c r="M206" i="1"/>
  <c r="T206" i="1" s="1"/>
  <c r="M203" i="1"/>
  <c r="T203" i="1" s="1"/>
  <c r="K203" i="1"/>
  <c r="M205" i="1" l="1"/>
  <c r="T205" i="1" s="1"/>
  <c r="K205" i="1"/>
  <c r="D212" i="1"/>
  <c r="O212" i="1"/>
  <c r="S212" i="1" s="1"/>
  <c r="J212" i="1"/>
  <c r="D211" i="1"/>
  <c r="M211" i="1" s="1"/>
  <c r="D209" i="1"/>
  <c r="M207" i="1"/>
  <c r="T207" i="1" s="1"/>
  <c r="K207" i="1"/>
  <c r="O209" i="1"/>
  <c r="S209" i="1" s="1"/>
  <c r="J209" i="1"/>
  <c r="K208" i="1"/>
  <c r="M208" i="1"/>
  <c r="T208" i="1" s="1"/>
  <c r="M212" i="1" l="1"/>
  <c r="T212" i="1" s="1"/>
  <c r="K212" i="1"/>
  <c r="J210" i="1"/>
  <c r="O210" i="1"/>
  <c r="S210" i="1" s="1"/>
  <c r="M209" i="1"/>
  <c r="T209" i="1" s="1"/>
  <c r="K209" i="1"/>
  <c r="J211" i="1" l="1"/>
  <c r="O211" i="1"/>
  <c r="K211" i="1"/>
  <c r="M210" i="1"/>
  <c r="T210" i="1" s="1"/>
  <c r="K210" i="1"/>
  <c r="S211" i="1" l="1"/>
  <c r="T2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tc={1CFE80B2-B37F-45C0-A9EF-970EF64F04EF}</author>
    <author>tc={C162B492-2148-464F-8C17-227162B2C573}</author>
    <author>tc={8096599A-4B92-4106-832F-9B27D29C832B}</author>
    <author>ThinhNguyen</author>
    <author>Nguyen, Thinh</author>
    <author>tc={EF68762E-7BDE-40E0-A2D1-54DDAD96AB7A}</author>
    <author>Huong Vu</author>
    <author>tc={EDE84038-79BA-4368-BBBF-398229387FCB}</author>
    <author>Thinh Nguyen</author>
  </authors>
  <commentList>
    <comment ref="B1" authorId="0" shapeId="0" xr:uid="{1CFE80B2-B37F-45C0-A9EF-970EF64F04EF}">
      <text>
        <t>[Threaded comment]
Your version of Excel allows you to read this threaded comment; however, any edits to it will get removed if the file is opened in a newer version of Excel. Learn more: https://go.microsoft.com/fwlink/?linkid=870924
Comment:
    Space in vertical between 2 items
Example Fly time and Last dive</t>
      </text>
    </comment>
    <comment ref="C1" authorId="1" shapeId="0" xr:uid="{C162B492-2148-464F-8C17-227162B2C573}">
      <text>
        <t>[Threaded comment]
Your version of Excel allows you to read this threaded comment; however, any edits to it will get removed if the file is opened in a newer version of Excel. Learn more: https://go.microsoft.com/fwlink/?linkid=870924
Comment:
    Y offset when clear the portion
Example
Y0 = 30 
-&gt; Y display = Y - offset</t>
      </text>
    </comment>
    <comment ref="D1" authorId="2" shapeId="0" xr:uid="{8096599A-4B92-4106-832F-9B27D29C832B}">
      <text>
        <t>[Threaded comment]
Your version of Excel allows you to read this threaded comment; however, any edits to it will get removed if the file is opened in a newer version of Excel. Learn more: https://go.microsoft.com/fwlink/?linkid=870924
Comment:
    Bottom Height -&gt;&gt; Calculate the flipscreen
Reply:
    Because the Height from top and height bottom is not the same</t>
      </text>
    </comment>
    <comment ref="E3" authorId="3" shapeId="0" xr:uid="{A2FC916E-E73F-4038-B43E-D4A4E387DB21}">
      <text>
        <r>
          <rPr>
            <b/>
            <sz val="9"/>
            <color indexed="81"/>
            <rFont val="Tahoma"/>
            <family val="2"/>
          </rPr>
          <t>ThinhNguyen:</t>
        </r>
        <r>
          <rPr>
            <sz val="9"/>
            <color indexed="81"/>
            <rFont val="Tahoma"/>
            <family val="2"/>
          </rPr>
          <t xml:space="preserve">
Space from border of left to display 
-&gt; Need to fit bluetooth icon width</t>
        </r>
      </text>
    </comment>
    <comment ref="G11" authorId="4" shapeId="0" xr:uid="{79F74DFF-943A-4370-B7D8-5E75F41C0007}">
      <text>
        <r>
          <rPr>
            <b/>
            <sz val="9"/>
            <color indexed="81"/>
            <rFont val="Tahoma"/>
            <family val="2"/>
          </rPr>
          <t>Nguyen, Thinh:</t>
        </r>
        <r>
          <rPr>
            <sz val="9"/>
            <color indexed="81"/>
            <rFont val="Tahoma"/>
            <family val="2"/>
          </rPr>
          <t xml:space="preserve">
Width can equal surface time
</t>
        </r>
      </text>
    </comment>
    <comment ref="A18" authorId="5" shapeId="0" xr:uid="{EF68762E-7BDE-40E0-A2D1-54DDAD96AB7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same format
1. MAX D - S395</t>
      </text>
    </comment>
    <comment ref="D61" authorId="6" shapeId="0" xr:uid="{0C888F9E-CADE-4CAE-8C77-774095216CEF}">
      <text>
        <r>
          <rPr>
            <b/>
            <sz val="9"/>
            <color indexed="81"/>
            <rFont val="Tahoma"/>
            <family val="2"/>
          </rPr>
          <t>Huong Vu:</t>
        </r>
        <r>
          <rPr>
            <sz val="9"/>
            <color indexed="81"/>
            <rFont val="Tahoma"/>
            <family val="2"/>
          </rPr>
          <t xml:space="preserve">
Set lower because overlap with GF text</t>
        </r>
      </text>
    </comment>
    <comment ref="F61" authorId="6" shapeId="0" xr:uid="{8D628AD2-0078-4A33-88CB-C86C35489803}">
      <text>
        <r>
          <rPr>
            <b/>
            <sz val="9"/>
            <color indexed="81"/>
            <rFont val="Tahoma"/>
            <family val="2"/>
          </rPr>
          <t>Set lower because overlap with GF text</t>
        </r>
      </text>
    </comment>
    <comment ref="D74" authorId="7" shapeId="0" xr:uid="{EDE84038-79BA-4368-BBBF-398229387F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specific to dispplay sub title in SP SWITCH (S19)</t>
      </text>
    </comment>
    <comment ref="F85" authorId="8" shapeId="0" xr:uid="{AA543324-4E44-4ADD-BEE4-1EE7854DFB69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7 * height of item in list + height of toptitle
</t>
        </r>
      </text>
    </comment>
    <comment ref="F86" authorId="8" shapeId="0" xr:uid="{7C83A7B7-5133-47E4-BF42-0ECACFF3C3AA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7 * height of item in list + height of toptitle
</t>
        </r>
      </text>
    </comment>
    <comment ref="G131" authorId="8" shapeId="0" xr:uid="{1E881F21-2C8A-4FD2-93B9-8F822420CDDB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Check Pos_SURFT_FLY_Value X0
need to matched</t>
        </r>
      </text>
    </comment>
    <comment ref="G192" authorId="8" shapeId="0" xr:uid="{D7FD8134-2F5A-41FB-9351-ACA36CAE4B45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Space between last dive and DESAT/TTS
</t>
        </r>
      </text>
    </comment>
  </commentList>
</comments>
</file>

<file path=xl/sharedStrings.xml><?xml version="1.0" encoding="utf-8"?>
<sst xmlns="http://schemas.openxmlformats.org/spreadsheetml/2006/main" count="322" uniqueCount="309">
  <si>
    <t>X</t>
  </si>
  <si>
    <t>Y</t>
  </si>
  <si>
    <t>Width</t>
  </si>
  <si>
    <t>Height</t>
  </si>
  <si>
    <t>X1</t>
  </si>
  <si>
    <t>Y1</t>
  </si>
  <si>
    <t>X0</t>
  </si>
  <si>
    <t>Y0</t>
  </si>
  <si>
    <t>Memory Size</t>
  </si>
  <si>
    <t>Pos_SURFT_FO2</t>
  </si>
  <si>
    <t>Name</t>
  </si>
  <si>
    <t>Pos_Item_Select_List</t>
  </si>
  <si>
    <t>DiveSim</t>
  </si>
  <si>
    <t>DEPTH</t>
  </si>
  <si>
    <t>DEPTHContent</t>
  </si>
  <si>
    <t>Time</t>
  </si>
  <si>
    <t>TimeContent</t>
  </si>
  <si>
    <t>RMV</t>
  </si>
  <si>
    <t>RMVContent</t>
  </si>
  <si>
    <t>Output FLIPPED</t>
  </si>
  <si>
    <t>Output NORMAL</t>
  </si>
  <si>
    <t>Pointer Name</t>
  </si>
  <si>
    <t>Normal Name</t>
  </si>
  <si>
    <t>Assigned Normal</t>
  </si>
  <si>
    <t>Pos_TopTitle</t>
  </si>
  <si>
    <t>Pos_BottomContent</t>
  </si>
  <si>
    <t>Pos_TimeLimit_List</t>
  </si>
  <si>
    <t>Point_DiPla_ToTil_GAS</t>
  </si>
  <si>
    <t>Pointer to this vairable</t>
  </si>
  <si>
    <t>Assign to pointer Normal</t>
  </si>
  <si>
    <t>Point_DiPla_ToTil_DEPTH</t>
  </si>
  <si>
    <t>Point_DiPla_ToTil_TIME</t>
  </si>
  <si>
    <t>Text title heigth</t>
  </si>
  <si>
    <t>Normal screen</t>
  </si>
  <si>
    <t>Flipped screen</t>
  </si>
  <si>
    <t>Pos_GFBar</t>
  </si>
  <si>
    <t>Pos_ARBar</t>
  </si>
  <si>
    <t>Pos_SURF_Tissues</t>
  </si>
  <si>
    <t>Pos_RightSelectValue</t>
  </si>
  <si>
    <t>Pos_LogData01_Title</t>
  </si>
  <si>
    <t>Pos_LogData01_List</t>
  </si>
  <si>
    <t>Point_LogMode01_DiveNum</t>
  </si>
  <si>
    <t>Point_LogMode01_LogNum</t>
  </si>
  <si>
    <t>Point_LogMode01_Dash</t>
  </si>
  <si>
    <t>Point_LogMode01_Logday</t>
  </si>
  <si>
    <t>Pos_LogData01_RightContent</t>
  </si>
  <si>
    <t>Point_LogMode02_AvgSAC</t>
  </si>
  <si>
    <t>Point_LogMode02_StartPSI</t>
  </si>
  <si>
    <t>Point_LogMode02_EndPSI</t>
  </si>
  <si>
    <t>Point_InfoMenu_MyInfo_NAME</t>
  </si>
  <si>
    <t>Point_InfoMenu_MyInfo_DANMember</t>
  </si>
  <si>
    <t>Point_InfoMenu_MyInfo_Email</t>
  </si>
  <si>
    <t>Point_InfoMenu_MyInfo_EmerContact_Title</t>
  </si>
  <si>
    <t>Point_InfoMenu_MyInfo_EmerContact_Content_00</t>
  </si>
  <si>
    <t>Point_InfoMenu_MyInfo_EmerContact_Content_01</t>
  </si>
  <si>
    <t>Point_InfoMenu_MyInfo_EmerContact_Content_02</t>
  </si>
  <si>
    <t>Point_InfoMenu_MyInfo_EmerContact_Content_03</t>
  </si>
  <si>
    <t>Point_InfoMenu_MyInfo_Medical_Title</t>
  </si>
  <si>
    <t>Point_InfoMenu_MyInfo_BloodType</t>
  </si>
  <si>
    <t>Point_InfoMenu_Battery</t>
  </si>
  <si>
    <t>Point_InfoMenu_TMTInfo_TMT</t>
  </si>
  <si>
    <t>Point_InfoMenu_TMTInfo_BATT</t>
  </si>
  <si>
    <t>Point_InfoMenu_TMTInfo_LINKED</t>
  </si>
  <si>
    <t>Point_InfoMenu_TMTInfo_PRESS</t>
  </si>
  <si>
    <t>Point_MainMenu_GasSwitch_STATUS</t>
  </si>
  <si>
    <t>Point_MainMenu_GasSwitch_FO2Val</t>
  </si>
  <si>
    <t>Point_MainMenu_GasSwitch_PO2Val</t>
  </si>
  <si>
    <t>Point_SetMenu_SetGas_ActualCircle</t>
  </si>
  <si>
    <t>Point_DiveSim_DivePlan_DepthUNIT</t>
  </si>
  <si>
    <t>Point_DiveSim_DivePlan_RUNTIME</t>
  </si>
  <si>
    <t>Point_DiveSim_DivePlan_STOP</t>
  </si>
  <si>
    <t>Point_DiveSim_DivePlan_GAS</t>
  </si>
  <si>
    <t>Point_DiveSim_GasConsum_GAS</t>
  </si>
  <si>
    <t>Point_DiveSim_GasConsum_CONSUM</t>
  </si>
  <si>
    <t>Point_BottomIcon_0</t>
  </si>
  <si>
    <t>Point_BottomIcon_1</t>
  </si>
  <si>
    <t>Point_BottomIcon_2</t>
  </si>
  <si>
    <t>Point_BottomIcon_3</t>
  </si>
  <si>
    <t>Point_BottomIcon_4</t>
  </si>
  <si>
    <t>Pos_Compass_MainGraphic</t>
  </si>
  <si>
    <t>Pos_Compass_MainValue</t>
  </si>
  <si>
    <t>Width of main part compass is</t>
  </si>
  <si>
    <t>Y0 value</t>
  </si>
  <si>
    <t>Scale betwee each vertical line</t>
  </si>
  <si>
    <t>IF(((A1-$E$3)&gt;$F$1)*((A1-$E$3)&lt;$G$1),(A1-$E$3),0)</t>
  </si>
  <si>
    <t>IF(((A159-$E$3)&gt;$F$1)*((A159-$E$3)&lt;$G$1),(A159-$E$3),0)</t>
  </si>
  <si>
    <t>Pos_SetDateTime_YEAR</t>
  </si>
  <si>
    <t>Pos_SetDateTime_MONTH</t>
  </si>
  <si>
    <t>Pos_SetDateTime_DAY</t>
  </si>
  <si>
    <t>Point_DateAndTime_Slash_01</t>
  </si>
  <si>
    <t>Point_DateAndTime_Slash_02</t>
  </si>
  <si>
    <t>Pos_SetDateTime_HOUR</t>
  </si>
  <si>
    <t>Pos_SetDateTime_MIN</t>
  </si>
  <si>
    <t>Point_DateAndTime_SetTime_Colon</t>
  </si>
  <si>
    <t>Pos_SetDateTime_AmPm</t>
  </si>
  <si>
    <t>Pos_SetDateTime_DateFormat</t>
  </si>
  <si>
    <t>Point_SetGas_Slash</t>
  </si>
  <si>
    <t>Pos_SetGas_FO2</t>
  </si>
  <si>
    <t>Pos_SetGas_Fhe</t>
  </si>
  <si>
    <t>Pos_Setting_SubTitle</t>
  </si>
  <si>
    <t>Pos_SetSS_Depth_UnitSign</t>
  </si>
  <si>
    <t>Pos_SetSS_Depth_Value</t>
  </si>
  <si>
    <t>Pos_SetSS_Time_UnitSign</t>
  </si>
  <si>
    <t>Pos_SetSS_Time_Value</t>
  </si>
  <si>
    <t>Pos_SetLastStopDepth_UnitSign</t>
  </si>
  <si>
    <t>Pos_SetLastStopDepth_Value</t>
  </si>
  <si>
    <t>Pos_DiveSett_Conservatism_Sport_BottomContent</t>
  </si>
  <si>
    <t>Point_SetAlarms_GFN2_GF_Text</t>
  </si>
  <si>
    <t>Point_SetAlarms_GFN2_N2_Text</t>
  </si>
  <si>
    <t>Pos_SetAlarms_GFN2_GF_Value</t>
  </si>
  <si>
    <t>Pos_SetAlarms_GFN2_N2_Value</t>
  </si>
  <si>
    <t>Point_BottomIcon_Slash_1</t>
  </si>
  <si>
    <t>Point_BottomIcon_Slash_2</t>
  </si>
  <si>
    <t>Pos_SurfTime_TxtTitle</t>
  </si>
  <si>
    <t>Pos_SurfTime_Hour</t>
  </si>
  <si>
    <t>Pos_SurfTime_Min</t>
  </si>
  <si>
    <t>Pos_SurfTime_Colon</t>
  </si>
  <si>
    <t>Pos_SURFT_FLY_TxtTitle</t>
  </si>
  <si>
    <t>Pos_SURFT_FLY_Value</t>
  </si>
  <si>
    <t>Pos_SURFT_LastDive_TxtTitle</t>
  </si>
  <si>
    <t>Pos_SURFT_DESAT_TxtTitle</t>
  </si>
  <si>
    <t>Pos_SURFT_DESAT_Content</t>
  </si>
  <si>
    <t>Pos_SURFT_PO2_TxtTittle</t>
  </si>
  <si>
    <t>Pos_SURFT_PO2_Value</t>
  </si>
  <si>
    <t>Pos_SURFT_Pressure_TxtTittle</t>
  </si>
  <si>
    <t>Pos_SURFT_Pressure_Value</t>
  </si>
  <si>
    <t>Pos_SURF_Time_TxtTittle</t>
  </si>
  <si>
    <t>Pos_SURF_Temperature_TxtTitle</t>
  </si>
  <si>
    <t>Pos_SURF_Temperature_Value</t>
  </si>
  <si>
    <t>Pos_SURF_PressAtActivation_TxtTitle</t>
  </si>
  <si>
    <t>Pos_SURF_PressAtActivation_Value</t>
  </si>
  <si>
    <t>Pos_SURF_CurrentPress_TxtTitle</t>
  </si>
  <si>
    <t>Pos_SURF_CurrentPress_Value</t>
  </si>
  <si>
    <t>Pos_DeviceSett_Transmitt_Set_TMT_SN_Text</t>
  </si>
  <si>
    <t>Pos_DeviceSett_Transmitt_Set_TMT_SN_Digit_1</t>
  </si>
  <si>
    <t>Pos_DeviceSett_Transmitt_Set_TMT_SN_Digit_2</t>
  </si>
  <si>
    <t>Pos_DeviceSett_Transmitt_Set_TMT_SN_Digit_3</t>
  </si>
  <si>
    <t>Pos_DeviceSett_Transmitt_Set_TMT_SN_Digit_4</t>
  </si>
  <si>
    <t>Pos_DeviceSett_Transmitt_Set_TMT_SN_Digit_5</t>
  </si>
  <si>
    <t>Pos_DeviceSett_Transmitt_Set_TMT_SN_Digit_6</t>
  </si>
  <si>
    <t>Pos_LogData05_RectClear</t>
  </si>
  <si>
    <t>Pos_Setting_Title_Line_0</t>
  </si>
  <si>
    <t>Pos_Setting_Title_Line_1</t>
  </si>
  <si>
    <t>Pos_Setting_Title_Line_2</t>
  </si>
  <si>
    <t>Pos_Setting_Title_Line_3</t>
  </si>
  <si>
    <t>Pos_Setting_Value_BelowLine_01</t>
  </si>
  <si>
    <t>Pos_Setting_Value_BelowLine_02</t>
  </si>
  <si>
    <t>Pos_Setting_Value_BelowLine_00</t>
  </si>
  <si>
    <t>Pos_DivePlan_DepthLimits_TxtLine_00</t>
  </si>
  <si>
    <t>Pos_DivePlan_DepthLimits_ValLine_00</t>
  </si>
  <si>
    <t>Pos_DivePlan_DepthLimits_TxtLine_01</t>
  </si>
  <si>
    <t>Pos_DivePlan_DepthLimits_ValLine_01</t>
  </si>
  <si>
    <t>Pos_DivePlan_DepthLimits_TxtLine_02</t>
  </si>
  <si>
    <t>Pos_DivePlan_DepthLimits_ValLine_02</t>
  </si>
  <si>
    <t>Pos_DivePlan_DepthLimits_TxtLine_03</t>
  </si>
  <si>
    <t>Pos_DivePlan_DepthLimits_ValLine_03</t>
  </si>
  <si>
    <t>Pos_GPS_Icon</t>
  </si>
  <si>
    <t>Pos_GPS_Page_Txt_00</t>
  </si>
  <si>
    <t>Pos_GPS_Page_Txt_01</t>
  </si>
  <si>
    <t>Pos_GPS_Page_Txt_02</t>
  </si>
  <si>
    <t>Pos_GPS_Page_Txt_03</t>
  </si>
  <si>
    <t>Pos_GPS_Page_Txt_04</t>
  </si>
  <si>
    <t>Pos_GPS_Page_Txt_05</t>
  </si>
  <si>
    <t>Pos_SurfaceBattery</t>
  </si>
  <si>
    <t>Pos_SurfaceBluetooth</t>
  </si>
  <si>
    <t>Pos_SURFT_3rdRowRight_TxtTittle</t>
  </si>
  <si>
    <t>Pos_SURFT_3rdRowRight_Value</t>
  </si>
  <si>
    <t>Pos_SURFT_3rdRowLeft_TxtTittle</t>
  </si>
  <si>
    <t>Pos_SURFT_3rdRowLeft_Value</t>
  </si>
  <si>
    <t>Pos_SURFT_OC_Status</t>
  </si>
  <si>
    <t>Pos_SurfaceBattery_Charging</t>
  </si>
  <si>
    <t>Pos_SURF_PressAtActivation_Unit</t>
  </si>
  <si>
    <t>Pos_SURF_CurrentPress_Unit</t>
  </si>
  <si>
    <t>Pos_SURFT_LastDiveInSM_TxtTittle</t>
  </si>
  <si>
    <t>Pos_SURFT_AVGDepth_TxtTittle</t>
  </si>
  <si>
    <t>Pos_SURFT_AVGDepth_Value</t>
  </si>
  <si>
    <t>Pos_SURFT_Runtime_TxtTittle</t>
  </si>
  <si>
    <t>Pos_SURFT_Runtime_Value</t>
  </si>
  <si>
    <t>Pos_SURFT_GTR_TxtTittle</t>
  </si>
  <si>
    <t>Pos_SURFT_GTR_Content</t>
  </si>
  <si>
    <t>Pos_Bluetooth_PasscodeTxt</t>
  </si>
  <si>
    <t>Pos_Bluetooth_PasscodeValue</t>
  </si>
  <si>
    <t>Pos_Compass_DoubleArrowsLeft</t>
  </si>
  <si>
    <t>Pos_Compass_DoubleArrowsRight</t>
  </si>
  <si>
    <t>Point_InfoMenu_MyInfo_Tel</t>
  </si>
  <si>
    <t>Point_InfoMenu_MyInfo_Address</t>
  </si>
  <si>
    <t>Pos_SetDivePlanner_CuftMin</t>
  </si>
  <si>
    <t>Item ID</t>
  </si>
  <si>
    <t>Page ID</t>
  </si>
  <si>
    <t>InPage ID</t>
  </si>
  <si>
    <t>PointTo Data</t>
  </si>
  <si>
    <t>Pos_Slates_Tittle</t>
  </si>
  <si>
    <t>Pos_DeviceSett_Transmitt_TMT_PasscodeTxt</t>
  </si>
  <si>
    <t>Pos_DeviceSett_Transmitt_TMT_PasscodeNumber</t>
  </si>
  <si>
    <t>Pos_DeviceSett_Transmitt_TMT_Status</t>
  </si>
  <si>
    <t>Pos_DeviceSett_Transmitt_TMT_Pressure</t>
  </si>
  <si>
    <t>Pos_Item_Select_List_OnlyLeft</t>
  </si>
  <si>
    <t>Pos_SURFT_TMT</t>
  </si>
  <si>
    <t>Pos_Dive_DepthExtra_Tittle</t>
  </si>
  <si>
    <t>Pos_Dive_DepthExtra_Value</t>
  </si>
  <si>
    <t>Pos_Dive_DepthExtra_Unit</t>
  </si>
  <si>
    <t>Pos_SURFT_SM_PO2_Value</t>
  </si>
  <si>
    <t>Pos_Dive_OC_GTR_Value</t>
  </si>
  <si>
    <t>Pos_SurfClearToUpdate_1</t>
  </si>
  <si>
    <t>Pos_SurfClearToUpdate_2</t>
  </si>
  <si>
    <t>Pos_Compass_CurrentLocation_Tittle</t>
  </si>
  <si>
    <t>Pos_Compass_CurrentLocation_Latitude</t>
  </si>
  <si>
    <t>Pos_Compass_CurrentLocation_Longtitude</t>
  </si>
  <si>
    <t>Pos_Compass_TargetLocation_Longtitude</t>
  </si>
  <si>
    <t>Pos_Compass_TargetLocation_Tittle</t>
  </si>
  <si>
    <t>Pos_Compass_TargetLocation_Latitude</t>
  </si>
  <si>
    <t>Pos_Dive_NoDeco_Value</t>
  </si>
  <si>
    <t>Pos_DiveModeCompass_DiveTime_Title</t>
  </si>
  <si>
    <t>Pos_DiveModeCompass_DiveTime_Value</t>
  </si>
  <si>
    <t>Pos_DiveMenu_DecoStop_PO2_Tittle</t>
  </si>
  <si>
    <t>Pos_DiveMenu_DecoStop_PO2_Value</t>
  </si>
  <si>
    <t>Pos_DiveMenu_DecoStop_List</t>
  </si>
  <si>
    <t>Point_DiveMenu_DecoStopList_StopDepth</t>
  </si>
  <si>
    <t>Point_DiveMenu_DecoStopList_Gas</t>
  </si>
  <si>
    <t>Point_DiveMenu_DecoStopList_StopTime</t>
  </si>
  <si>
    <t>Pos_DiveMenu_DecoStop_NODECO</t>
  </si>
  <si>
    <t>Pos_SetGFHighMenu_TTS_Text</t>
  </si>
  <si>
    <t>Pos_SetGFHighMenu_MIN_Text</t>
  </si>
  <si>
    <t>Pos_SetGFHighMenu_MIN_Value</t>
  </si>
  <si>
    <t>Pos_Depth_In_Menu</t>
  </si>
  <si>
    <t>Pos_Dive_DepthValue_Metric_Floating</t>
  </si>
  <si>
    <t>Pos_Dive_DepthValue_Metric_Decimal</t>
  </si>
  <si>
    <t>Pos_Dive_OC_MaxDepthValue_Metric_Decimal</t>
  </si>
  <si>
    <t>Pos_Dive_DepthValue_Imperial</t>
  </si>
  <si>
    <t>Pos_Dive_OC_MaxDepthValue_Metric_Floating</t>
  </si>
  <si>
    <t>Pos_Dive_OC_MaxDepthValue_Imperial</t>
  </si>
  <si>
    <t>Pos_Dive_OC_AvgDepthValue_Metric_Decimal</t>
  </si>
  <si>
    <t>Pos_Dive_OC_AvgDepthValue_Metric_Floating</t>
  </si>
  <si>
    <t>Pos_Dive_OC_AvgDepthValue_Imperial</t>
  </si>
  <si>
    <t>Pos_Dive_OC_CeilingValue_Metric_Decimal</t>
  </si>
  <si>
    <t>Pos_Dive_OC_CeilingValue_Metric_Floating</t>
  </si>
  <si>
    <t>Pos_Dive_OC_CeilingValue_Imperial</t>
  </si>
  <si>
    <t>Pos_Dive_OC_Ceiling_TitleTxt</t>
  </si>
  <si>
    <t>Pos_ALARM_DoubleArrowUp</t>
  </si>
  <si>
    <t>Pos_ALARM_FullViolation</t>
  </si>
  <si>
    <t>Pos_DiveClearToUpdate_2</t>
  </si>
  <si>
    <t>Pos_DiveClearToUpdate_1</t>
  </si>
  <si>
    <t>Pos_Dive_NoDeco_Tittle</t>
  </si>
  <si>
    <t>Pos_SURFT_3rdRowRight_ImperialValue</t>
  </si>
  <si>
    <t>Pos_SURFT_3rdRowRight_Unit</t>
  </si>
  <si>
    <t>Pos_SURFT_3rdRowLeft_ImperialValue</t>
  </si>
  <si>
    <t>Pos_SURFT_3rdRowLeft_Unit</t>
  </si>
  <si>
    <t>Pos_Compass_ReferenceHeading_Value</t>
  </si>
  <si>
    <t>Pos_Compass_ReferenceHeading_Tittle</t>
  </si>
  <si>
    <t>Pos_Compass_TankPressure_Tittle</t>
  </si>
  <si>
    <t>Pos_Compass_TankPressure_Value</t>
  </si>
  <si>
    <t>Pos_DiveClearToUpdate_3_onTheBottomLeft</t>
  </si>
  <si>
    <t>Pos_DiveClearToUpdate_4_onTheBottomRight</t>
  </si>
  <si>
    <t>Pos_LogData03_UnitTextOnLeft</t>
  </si>
  <si>
    <t>Pos_LogData03_MinTextOnRight</t>
  </si>
  <si>
    <t>Pos_LogData03_MinValueOnRight</t>
  </si>
  <si>
    <t>Pos_LogData03_MaxDepthValueOnRight</t>
  </si>
  <si>
    <t>Pos_LogData03_MaxDepthTextOnRight</t>
  </si>
  <si>
    <t>Pos_SetLanguage_Language</t>
  </si>
  <si>
    <t>FV (Gia tri tuong lai)</t>
  </si>
  <si>
    <t>PV (Gia tri hien tai)</t>
  </si>
  <si>
    <t>n (so nam/thang/chu ky)</t>
  </si>
  <si>
    <t>i (lai suat)</t>
  </si>
  <si>
    <t>Pos_ALARM_SwitchTankArrow</t>
  </si>
  <si>
    <t>Pos_DepthLimits_TopTittle</t>
  </si>
  <si>
    <t>Pos_DepthTopOnTheRight</t>
  </si>
  <si>
    <t>Pos_DiveGraph_MaxDepthTextOnRight</t>
  </si>
  <si>
    <t>Pos_DiveGraph_MinValueOnRight</t>
  </si>
  <si>
    <t>Pos_DiveGraph_MinTextOnRight</t>
  </si>
  <si>
    <t>Pos_DiveGraph_MaxDepthValueOnRight</t>
  </si>
  <si>
    <t>Pos_DiveGraph_UnitTextOnLeft</t>
  </si>
  <si>
    <t>Pos_DiveGraph_PO2Value</t>
  </si>
  <si>
    <t>Pos_Dive_ExtraLargeDepthValue_Imperial</t>
  </si>
  <si>
    <t>Pos_Dive_ExtraLargeDepthValue_Metric_Decimal</t>
  </si>
  <si>
    <t>Pos_Dive_ExtraLargeDepthValue_Metric_Floating</t>
  </si>
  <si>
    <t>Pos_Dive_NoDecoOnRight_Value</t>
  </si>
  <si>
    <t>Pos_SURFT_LastDive_Content</t>
  </si>
  <si>
    <t>Pos_SURFT_LastDiveInSM_Content</t>
  </si>
  <si>
    <t>Pos_SURFT_LastDiveOnRight_Content</t>
  </si>
  <si>
    <t>Pos_Dive_Extralarge_DiveTime</t>
  </si>
  <si>
    <t>Pos_SURF_Time_Value</t>
  </si>
  <si>
    <t>Pos_DepthDiveTime_DepthTittle</t>
  </si>
  <si>
    <t>Pos_DepthDiveTime_DepthImperial</t>
  </si>
  <si>
    <t>Pos_DepthDiveTime_CenterDiveTimeTittle</t>
  </si>
  <si>
    <t>Pos_DepthDiveTime_CenterDiveTimeValue</t>
  </si>
  <si>
    <t>Pos_DepthDiveTime_AlarmInBottom</t>
  </si>
  <si>
    <t>Pos_DepthDiveTime_DepthMetricDecimal</t>
  </si>
  <si>
    <t>Pos_DepthDiveTime_DepthMetricFloat</t>
  </si>
  <si>
    <t>Pos_DepthDiveTime_DiveTimeLeftTittle</t>
  </si>
  <si>
    <t>Pos_DepthDiveTime_DiveTimeLeftValue</t>
  </si>
  <si>
    <t>Pos_DepthDiveTime_TankPressRightTittle</t>
  </si>
  <si>
    <t>Pos_DepthDiveTime_TankPressRightValue</t>
  </si>
  <si>
    <t>Pos_DepthDiveTime_AlarmArrowOnRight</t>
  </si>
  <si>
    <t>Pos_GasSwitch_BottomLine_1</t>
  </si>
  <si>
    <t>Pos_GasSwitch_BottomLine_2</t>
  </si>
  <si>
    <t>Pos_ALARM_BatteryLine0</t>
  </si>
  <si>
    <t>Pos_ALARM_BatteryLine1</t>
  </si>
  <si>
    <t>Pos_ErrorMsg_Line_0</t>
  </si>
  <si>
    <t>Pos_ErrorMsg_Line_1</t>
  </si>
  <si>
    <t>Pos_ErrorMsg_Line_2</t>
  </si>
  <si>
    <t>Pos_ErrorMsg_Line_3</t>
  </si>
  <si>
    <t>Pos_ALARM_BottomInOneLine</t>
  </si>
  <si>
    <t>Pos_ALARM_BottomInTwoLines_01</t>
  </si>
  <si>
    <t>Pos_ALARM_BottomInTwoLines_02</t>
  </si>
  <si>
    <t>Pos_SetGas_TMTLinkStatus_Center</t>
  </si>
  <si>
    <t>Pos_SetGas_TMTLinkStatus_Left</t>
  </si>
  <si>
    <t>Pos_SetGas_TMTLinkStatus_Right</t>
  </si>
  <si>
    <t>Pos_Bluetooth_DownLoadData_01</t>
  </si>
  <si>
    <t>Pos_Bluetooth_DownLoadData_02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</si>
</sst>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3" borderId="0" xfId="0" applyFill="1"/>
    <xf numFmtId="0" fontId="8" fillId="0" borderId="0" xfId="0" applyFont="1" applyAlignment="1">
      <alignment horizontal="center"/>
    </xf>
    <xf numFmtId="0" fontId="1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5" borderId="0" xfId="0" applyFill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6" borderId="0" xfId="0" applyFill="1"/>
    <xf numFmtId="0" fontId="4" fillId="6" borderId="0" xfId="0" applyFont="1" applyFill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7" borderId="0" xfId="0" applyFill="1"/>
    <xf numFmtId="0" fontId="0" fillId="8" borderId="0" xfId="0" applyFill="1"/>
    <xf numFmtId="0" fontId="2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2" fillId="3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3" borderId="0" xfId="0" applyFont="1" applyFill="1"/>
    <xf numFmtId="0" fontId="25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0" fillId="9" borderId="0" xfId="0" applyFill="1"/>
    <xf numFmtId="0" fontId="11" fillId="0" borderId="0" xfId="0" applyFont="1"/>
    <xf numFmtId="0" fontId="11" fillId="3" borderId="0" xfId="0" applyFont="1" applyFill="1" applyAlignment="1">
      <alignment horizontal="center"/>
    </xf>
    <xf numFmtId="0" fontId="4" fillId="9" borderId="0" xfId="0" applyFont="1" applyFill="1"/>
    <xf numFmtId="0" fontId="0" fillId="10" borderId="0" xfId="0" applyFill="1"/>
    <xf numFmtId="0" fontId="4" fillId="10" borderId="0" xfId="0" applyFont="1" applyFill="1"/>
    <xf numFmtId="0" fontId="15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27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8" fillId="0" borderId="0" xfId="0" applyFont="1"/>
    <xf numFmtId="0" fontId="0" fillId="12" borderId="0" xfId="0" applyFill="1"/>
    <xf numFmtId="0" fontId="0" fillId="13" borderId="0" xfId="0" applyFill="1"/>
    <xf numFmtId="0" fontId="28" fillId="0" borderId="0" xfId="0" applyFont="1" applyAlignment="1">
      <alignment horizontal="center"/>
    </xf>
    <xf numFmtId="0" fontId="0" fillId="14" borderId="0" xfId="0" applyFill="1"/>
    <xf numFmtId="0" fontId="0" fillId="15" borderId="0" xfId="0" applyFill="1"/>
    <xf numFmtId="0" fontId="13" fillId="11" borderId="0" xfId="0" applyFon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5" fillId="8" borderId="0" xfId="0" applyFont="1" applyFill="1"/>
    <xf numFmtId="0" fontId="26" fillId="11" borderId="0" xfId="0" applyFont="1" applyFill="1" applyAlignment="1">
      <alignment horizontal="center"/>
    </xf>
    <xf numFmtId="0" fontId="25" fillId="11" borderId="0" xfId="0" applyFont="1" applyFill="1"/>
    <xf numFmtId="9" fontId="0" fillId="0" borderId="0" xfId="0" applyNumberFormat="1"/>
    <xf numFmtId="0" fontId="0" fillId="18" borderId="0" xfId="0" applyFill="1"/>
    <xf numFmtId="0" fontId="0" fillId="19" borderId="0" xfId="0" applyFill="1"/>
    <xf numFmtId="0" fontId="4" fillId="19" borderId="0" xfId="0" applyFont="1" applyFill="1"/>
    <xf numFmtId="0" fontId="14" fillId="19" borderId="0" xfId="0" applyFont="1" applyFill="1" applyAlignment="1">
      <alignment horizontal="center"/>
    </xf>
    <xf numFmtId="0" fontId="17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22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0" fillId="20" borderId="0" xfId="0" applyFill="1"/>
    <xf numFmtId="0" fontId="28" fillId="3" borderId="0" xfId="0" applyFont="1" applyFill="1" applyAlignment="1">
      <alignment horizontal="center"/>
    </xf>
    <xf numFmtId="0" fontId="0" fillId="21" borderId="0" xfId="0" applyFill="1"/>
    <xf numFmtId="0" fontId="31" fillId="21" borderId="0" xfId="0" applyFont="1" applyFill="1"/>
    <xf numFmtId="0" fontId="32" fillId="0" borderId="0" xfId="0" applyFont="1" applyAlignment="1">
      <alignment horizontal="center"/>
    </xf>
    <xf numFmtId="0" fontId="33" fillId="21" borderId="0" xfId="0" applyFont="1" applyFill="1"/>
    <xf numFmtId="0" fontId="34" fillId="0" borderId="0" xfId="0" applyFont="1"/>
    <xf numFmtId="0" fontId="35" fillId="0" borderId="0" xfId="0" applyFont="1"/>
    <xf numFmtId="0" fontId="7" fillId="0" borderId="0" xfId="0" applyFont="1"/>
    <xf numFmtId="0" fontId="33" fillId="9" borderId="0" xfId="0" applyFont="1" applyFill="1"/>
    <xf numFmtId="0" fontId="33" fillId="0" borderId="0" xfId="0" applyFont="1"/>
    <xf numFmtId="0" fontId="4" fillId="22" borderId="0" xfId="0" applyFont="1" applyFill="1"/>
    <xf numFmtId="0" fontId="4" fillId="23" borderId="0" xfId="0" applyFont="1" applyFill="1"/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55001</xdr:colOff>
      <xdr:row>8</xdr:row>
      <xdr:rowOff>153955</xdr:rowOff>
    </xdr:from>
    <xdr:to>
      <xdr:col>34</xdr:col>
      <xdr:colOff>182172</xdr:colOff>
      <xdr:row>19</xdr:row>
      <xdr:rowOff>141248</xdr:rowOff>
    </xdr:to>
    <xdr:sp macro="" textlink="">
      <xdr:nvSpPr>
        <xdr:cNvPr id="2" name="L-Shape 1">
          <a:extLst>
            <a:ext uri="{FF2B5EF4-FFF2-40B4-BE49-F238E27FC236}">
              <a16:creationId xmlns:a16="http://schemas.microsoft.com/office/drawing/2014/main" id="{B81D3036-237F-4849-BF30-A66E907D93F6}"/>
            </a:ext>
          </a:extLst>
        </xdr:cNvPr>
        <xdr:cNvSpPr/>
      </xdr:nvSpPr>
      <xdr:spPr>
        <a:xfrm rot="19094069">
          <a:off x="6272921" y="1616995"/>
          <a:ext cx="2717971" cy="1998973"/>
        </a:xfrm>
        <a:prstGeom prst="corner">
          <a:avLst>
            <a:gd name="adj1" fmla="val 48917"/>
            <a:gd name="adj2" fmla="val 436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cth/Dropbox/DSX_L49/UserInterface/Scripts/DSX_CoordinationClear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OINTs"/>
      <sheetName val="Items_Name"/>
      <sheetName val="CompassPoint"/>
      <sheetName val="Sheet4"/>
      <sheetName val="Sheet2"/>
    </sheetNames>
    <sheetDataSet>
      <sheetData sheetId="0" refreshError="1">
        <row r="1">
          <cell r="D1">
            <v>24</v>
          </cell>
        </row>
        <row r="53">
          <cell r="J53">
            <v>26</v>
          </cell>
        </row>
        <row r="54">
          <cell r="D54">
            <v>30</v>
          </cell>
        </row>
        <row r="71">
          <cell r="F71">
            <v>26</v>
          </cell>
        </row>
        <row r="86">
          <cell r="D86">
            <v>103</v>
          </cell>
        </row>
        <row r="89">
          <cell r="I89">
            <v>130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hinh Nguyen" id="{0AF10FF7-2C1B-4273-A2F0-4056FF945C55}" userId="26f94c42cb245ff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7-15T13:50:26.75" personId="{0AF10FF7-2C1B-4273-A2F0-4056FF945C55}" id="{1CFE80B2-B37F-45C0-A9EF-970EF64F04EF}">
    <text>Space in vertical between 2 items
Example Fly time and Last dive</text>
  </threadedComment>
  <threadedComment ref="C1" dT="2021-07-15T13:32:20.12" personId="{0AF10FF7-2C1B-4273-A2F0-4056FF945C55}" id="{C162B492-2148-464F-8C17-227162B2C573}">
    <text>Y offset when clear the portion
Example
Y0 = 30 
-&gt; Y display = Y - offset</text>
  </threadedComment>
  <threadedComment ref="D1" dT="2021-08-18T10:35:43.49" personId="{0AF10FF7-2C1B-4273-A2F0-4056FF945C55}" id="{8096599A-4B92-4106-832F-9B27D29C832B}">
    <text>Bottom Height -&gt;&gt; Calculate the flipscreen</text>
  </threadedComment>
  <threadedComment ref="D1" dT="2021-08-18T11:00:23.25" personId="{0AF10FF7-2C1B-4273-A2F0-4056FF945C55}" id="{1CFB7E50-02BC-4C28-A5F3-297256A95D3D}" parentId="{8096599A-4B92-4106-832F-9B27D29C832B}">
    <text>Because the Height from top and height bottom is not the same</text>
  </threadedComment>
  <threadedComment ref="A18" dT="2021-09-03T12:24:06.85" personId="{0AF10FF7-2C1B-4273-A2F0-4056FF945C55}" id="{EF68762E-7BDE-40E0-A2D1-54DDAD96AB7A}">
    <text>The same format
1. MAX D - S395</text>
  </threadedComment>
  <threadedComment ref="D74" dT="2021-07-26T16:55:03.74" personId="{0AF10FF7-2C1B-4273-A2F0-4056FF945C55}" id="{EDE84038-79BA-4368-BBBF-398229387FCB}">
    <text>This specific to dispplay sub title in SP SWITCH (S19)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8"/>
  <sheetViews>
    <sheetView tabSelected="1" topLeftCell="A199" zoomScale="103" zoomScaleNormal="103" workbookViewId="0">
      <pane ySplit="6290" topLeftCell="A205" activePane="bottomLeft"/>
      <selection activeCell="H215" sqref="H215"/>
      <selection pane="bottomLeft" activeCell="N224" sqref="N224"/>
    </sheetView>
  </sheetViews>
  <sheetFormatPr defaultRowHeight="14.5" x14ac:dyDescent="0.35"/>
  <cols>
    <col min="1" max="1" width="48.453125" customWidth="1"/>
    <col min="2" max="2" width="58.453125" customWidth="1"/>
    <col min="3" max="3" width="9.453125" style="1" customWidth="1"/>
    <col min="4" max="8" width="5.54296875" style="1" customWidth="1"/>
    <col min="9" max="9" width="8.54296875" style="20" customWidth="1"/>
    <col min="10" max="10" width="6.54296875" style="20" bestFit="1" customWidth="1"/>
    <col min="11" max="11" width="89" bestFit="1" customWidth="1"/>
    <col min="12" max="19" width="5.54296875" customWidth="1"/>
    <col min="20" max="20" width="23.54296875" customWidth="1"/>
    <col min="21" max="21" width="41.54296875" customWidth="1"/>
    <col min="22" max="22" width="12.54296875" customWidth="1"/>
    <col min="23" max="23" width="54" customWidth="1"/>
  </cols>
  <sheetData>
    <row r="1" spans="1:23" x14ac:dyDescent="0.35">
      <c r="A1" t="s">
        <v>32</v>
      </c>
      <c r="B1" s="3">
        <v>0</v>
      </c>
      <c r="C1" s="36">
        <v>6</v>
      </c>
      <c r="D1" s="1">
        <v>24</v>
      </c>
      <c r="E1" s="1">
        <v>18</v>
      </c>
    </row>
    <row r="2" spans="1:23" s="1" customFormat="1" x14ac:dyDescent="0.35">
      <c r="A2" s="1" t="s">
        <v>21</v>
      </c>
      <c r="B2" s="1" t="s">
        <v>22</v>
      </c>
      <c r="C2" s="1" t="s">
        <v>0</v>
      </c>
      <c r="D2" s="1" t="s">
        <v>1</v>
      </c>
      <c r="E2" s="1" t="s">
        <v>6</v>
      </c>
      <c r="F2" s="1" t="s">
        <v>7</v>
      </c>
      <c r="G2" s="1" t="s">
        <v>2</v>
      </c>
      <c r="H2" s="1" t="s">
        <v>3</v>
      </c>
      <c r="I2" s="20" t="s">
        <v>4</v>
      </c>
      <c r="J2" s="20" t="s">
        <v>5</v>
      </c>
      <c r="K2" s="1" t="s">
        <v>20</v>
      </c>
      <c r="L2" s="15" t="s">
        <v>0</v>
      </c>
      <c r="M2" s="15" t="s">
        <v>1</v>
      </c>
      <c r="N2" s="15" t="s">
        <v>6</v>
      </c>
      <c r="O2" s="15" t="s">
        <v>7</v>
      </c>
      <c r="P2" s="15" t="s">
        <v>2</v>
      </c>
      <c r="Q2" s="15" t="s">
        <v>3</v>
      </c>
      <c r="R2" s="15" t="s">
        <v>4</v>
      </c>
      <c r="S2" s="15" t="s">
        <v>5</v>
      </c>
      <c r="T2" s="1" t="s">
        <v>19</v>
      </c>
      <c r="U2" s="1" t="s">
        <v>21</v>
      </c>
      <c r="V2" s="1" t="s">
        <v>8</v>
      </c>
      <c r="W2" s="1" t="s">
        <v>23</v>
      </c>
    </row>
    <row r="3" spans="1:23" x14ac:dyDescent="0.35">
      <c r="A3" s="28" t="s">
        <v>113</v>
      </c>
      <c r="B3" s="28" t="str">
        <f t="shared" ref="B3:B30" si="0">CONCATENATE(A3, "_Normal")</f>
        <v>Pos_SurfTime_TxtTitle_Normal</v>
      </c>
      <c r="C3" s="26">
        <f>ROUND(G3/2+E3, 0)</f>
        <v>73</v>
      </c>
      <c r="D3" s="2">
        <f>F3</f>
        <v>0</v>
      </c>
      <c r="E3" s="37">
        <v>28</v>
      </c>
      <c r="F3" s="2">
        <v>0</v>
      </c>
      <c r="G3" s="2">
        <v>90</v>
      </c>
      <c r="H3" s="2">
        <v>20</v>
      </c>
      <c r="I3" s="20">
        <f t="shared" ref="I3:I22" si="1">E3+G3</f>
        <v>118</v>
      </c>
      <c r="J3" s="21">
        <f t="shared" ref="J3:J22" si="2">F3+H3</f>
        <v>20</v>
      </c>
      <c r="K3" t="str">
        <f t="shared" ref="K3:K30" si="3">CONCATENATE("static const CooGUI_tds ",A3, "_Normal = {", C3, ",", D3, ",", E3, ",", F3, ",",G3, ",", H3,",",  I3, ",", J3, "};")</f>
        <v>static const CooGUI_tds Pos_SurfTime_TxtTitle_Normal = {73,0,28,0,90,20,118,20};</v>
      </c>
      <c r="L3">
        <f t="shared" ref="L3:L30" si="4">C3</f>
        <v>73</v>
      </c>
      <c r="M3">
        <f t="shared" ref="M3:M30" si="5">D3</f>
        <v>0</v>
      </c>
      <c r="N3">
        <f t="shared" ref="N3:N30" si="6">E3</f>
        <v>28</v>
      </c>
      <c r="O3">
        <f t="shared" ref="O3:O30" si="7">F3</f>
        <v>0</v>
      </c>
      <c r="P3">
        <f t="shared" ref="P3:P30" si="8">G3</f>
        <v>90</v>
      </c>
      <c r="Q3">
        <f t="shared" ref="Q3:Q30" si="9">H3</f>
        <v>20</v>
      </c>
      <c r="R3" s="20">
        <f>N3+P3</f>
        <v>118</v>
      </c>
      <c r="S3" s="21">
        <f>O3+Q3</f>
        <v>20</v>
      </c>
      <c r="T3" t="str">
        <f t="shared" ref="T3:T30" si="10">CONCATENATE("static const CooGUI_tds ",A3, "_Flipped = {", L3, ",", M3, ",", N3, ",", O3, ",",P3, ",", Q3,",",  R3, ",", S3, "};")</f>
        <v>static const CooGUI_tds Pos_SurfTime_TxtTitle_Flipped = {73,0,28,0,90,20,118,20};</v>
      </c>
      <c r="U3" t="str">
        <f t="shared" ref="U3:U30" si="11">CONCATENATE("const CooGUI_tds* ",A3, ";")</f>
        <v>const CooGUI_tds* Pos_SurfTime_TxtTitle;</v>
      </c>
      <c r="V3">
        <f t="shared" ref="V3:V30" si="12">(G3*H3)/1024</f>
        <v>1.7578125</v>
      </c>
      <c r="W3" t="str">
        <f t="shared" ref="W3:W30" si="13">CONCATENATE(A3, " = &amp;", B3,";")</f>
        <v>Pos_SurfTime_TxtTitle = &amp;Pos_SurfTime_TxtTitle_Normal;</v>
      </c>
    </row>
    <row r="4" spans="1:23" x14ac:dyDescent="0.35">
      <c r="A4" s="28" t="s">
        <v>114</v>
      </c>
      <c r="B4" s="28" t="str">
        <f t="shared" si="0"/>
        <v>Pos_SurfTime_Hour_Normal</v>
      </c>
      <c r="C4" s="23">
        <f>I4</f>
        <v>69</v>
      </c>
      <c r="D4" s="30">
        <f>F4-$C$1</f>
        <v>14</v>
      </c>
      <c r="E4" s="22">
        <f>E3</f>
        <v>28</v>
      </c>
      <c r="F4" s="29">
        <f>J3</f>
        <v>20</v>
      </c>
      <c r="G4" s="2">
        <v>41</v>
      </c>
      <c r="H4" s="2">
        <v>40</v>
      </c>
      <c r="I4" s="20">
        <f t="shared" si="1"/>
        <v>69</v>
      </c>
      <c r="J4" s="21">
        <f t="shared" si="2"/>
        <v>60</v>
      </c>
      <c r="K4" t="str">
        <f t="shared" si="3"/>
        <v>static const CooGUI_tds Pos_SurfTime_Hour_Normal = {69,14,28,20,41,40,69,60};</v>
      </c>
      <c r="L4">
        <f t="shared" si="4"/>
        <v>69</v>
      </c>
      <c r="M4">
        <f t="shared" si="5"/>
        <v>14</v>
      </c>
      <c r="N4">
        <f t="shared" si="6"/>
        <v>28</v>
      </c>
      <c r="O4">
        <f t="shared" si="7"/>
        <v>20</v>
      </c>
      <c r="P4">
        <f t="shared" si="8"/>
        <v>41</v>
      </c>
      <c r="Q4">
        <f t="shared" si="9"/>
        <v>40</v>
      </c>
      <c r="R4">
        <f t="shared" ref="R4:R31" si="14">I4</f>
        <v>69</v>
      </c>
      <c r="S4">
        <f t="shared" ref="S4:S31" si="15">J4</f>
        <v>60</v>
      </c>
      <c r="T4" t="str">
        <f t="shared" si="10"/>
        <v>static const CooGUI_tds Pos_SurfTime_Hour_Flipped = {69,14,28,20,41,40,69,60};</v>
      </c>
      <c r="U4" t="str">
        <f t="shared" si="11"/>
        <v>const CooGUI_tds* Pos_SurfTime_Hour;</v>
      </c>
      <c r="V4">
        <f t="shared" si="12"/>
        <v>1.6015625</v>
      </c>
      <c r="W4" t="str">
        <f t="shared" si="13"/>
        <v>Pos_SurfTime_Hour = &amp;Pos_SurfTime_Hour_Normal;</v>
      </c>
    </row>
    <row r="5" spans="1:23" x14ac:dyDescent="0.35">
      <c r="A5" s="28" t="s">
        <v>116</v>
      </c>
      <c r="B5" s="28" t="str">
        <f t="shared" si="0"/>
        <v>Pos_SurfTime_Colon_Normal</v>
      </c>
      <c r="C5" s="26">
        <f>ROUND(G5/2+E5, 0)</f>
        <v>74</v>
      </c>
      <c r="D5" s="30">
        <f>F5-$C$1</f>
        <v>14</v>
      </c>
      <c r="E5" s="22">
        <f>I4</f>
        <v>69</v>
      </c>
      <c r="F5" s="31">
        <f>F6</f>
        <v>20</v>
      </c>
      <c r="G5" s="2">
        <v>10</v>
      </c>
      <c r="H5" s="31">
        <f>H6</f>
        <v>40</v>
      </c>
      <c r="I5" s="20">
        <f t="shared" si="1"/>
        <v>79</v>
      </c>
      <c r="J5" s="21">
        <f t="shared" si="2"/>
        <v>60</v>
      </c>
      <c r="K5" t="str">
        <f t="shared" si="3"/>
        <v>static const CooGUI_tds Pos_SurfTime_Colon_Normal = {74,14,69,20,10,40,79,60};</v>
      </c>
      <c r="L5">
        <f t="shared" si="4"/>
        <v>74</v>
      </c>
      <c r="M5">
        <f t="shared" si="5"/>
        <v>14</v>
      </c>
      <c r="N5">
        <f t="shared" si="6"/>
        <v>69</v>
      </c>
      <c r="O5">
        <f t="shared" si="7"/>
        <v>20</v>
      </c>
      <c r="P5">
        <f t="shared" si="8"/>
        <v>10</v>
      </c>
      <c r="Q5">
        <f t="shared" si="9"/>
        <v>40</v>
      </c>
      <c r="R5">
        <f t="shared" si="14"/>
        <v>79</v>
      </c>
      <c r="S5">
        <f t="shared" si="15"/>
        <v>60</v>
      </c>
      <c r="T5" t="str">
        <f t="shared" si="10"/>
        <v>static const CooGUI_tds Pos_SurfTime_Colon_Flipped = {74,14,69,20,10,40,79,60};</v>
      </c>
      <c r="U5" t="str">
        <f t="shared" si="11"/>
        <v>const CooGUI_tds* Pos_SurfTime_Colon;</v>
      </c>
      <c r="V5">
        <f t="shared" si="12"/>
        <v>0.390625</v>
      </c>
      <c r="W5" t="str">
        <f t="shared" si="13"/>
        <v>Pos_SurfTime_Colon = &amp;Pos_SurfTime_Colon_Normal;</v>
      </c>
    </row>
    <row r="6" spans="1:23" x14ac:dyDescent="0.35">
      <c r="A6" s="28" t="s">
        <v>115</v>
      </c>
      <c r="B6" s="28" t="str">
        <f t="shared" si="0"/>
        <v>Pos_SurfTime_Min_Normal</v>
      </c>
      <c r="C6" s="26">
        <f>E6</f>
        <v>79</v>
      </c>
      <c r="D6" s="30">
        <f>F6-$C$1</f>
        <v>14</v>
      </c>
      <c r="E6" s="22">
        <f>I5</f>
        <v>79</v>
      </c>
      <c r="F6" s="31">
        <f>F4</f>
        <v>20</v>
      </c>
      <c r="G6" s="31">
        <f>G4</f>
        <v>41</v>
      </c>
      <c r="H6" s="31">
        <f>H4</f>
        <v>40</v>
      </c>
      <c r="I6" s="20">
        <f>E6+G6</f>
        <v>120</v>
      </c>
      <c r="J6" s="21">
        <f t="shared" si="2"/>
        <v>60</v>
      </c>
      <c r="K6" t="str">
        <f t="shared" si="3"/>
        <v>static const CooGUI_tds Pos_SurfTime_Min_Normal = {79,14,79,20,41,40,120,60};</v>
      </c>
      <c r="L6">
        <f t="shared" si="4"/>
        <v>79</v>
      </c>
      <c r="M6">
        <f t="shared" si="5"/>
        <v>14</v>
      </c>
      <c r="N6">
        <f t="shared" si="6"/>
        <v>79</v>
      </c>
      <c r="O6">
        <f t="shared" si="7"/>
        <v>20</v>
      </c>
      <c r="P6">
        <f t="shared" si="8"/>
        <v>41</v>
      </c>
      <c r="Q6">
        <f t="shared" si="9"/>
        <v>40</v>
      </c>
      <c r="R6">
        <f t="shared" si="14"/>
        <v>120</v>
      </c>
      <c r="S6">
        <f t="shared" si="15"/>
        <v>60</v>
      </c>
      <c r="T6" t="str">
        <f t="shared" si="10"/>
        <v>static const CooGUI_tds Pos_SurfTime_Min_Flipped = {79,14,79,20,41,40,120,60};</v>
      </c>
      <c r="U6" t="str">
        <f t="shared" si="11"/>
        <v>const CooGUI_tds* Pos_SurfTime_Min;</v>
      </c>
      <c r="V6">
        <f t="shared" si="12"/>
        <v>1.6015625</v>
      </c>
      <c r="W6" t="str">
        <f t="shared" si="13"/>
        <v>Pos_SurfTime_Min = &amp;Pos_SurfTime_Min_Normal;</v>
      </c>
    </row>
    <row r="7" spans="1:23" x14ac:dyDescent="0.35">
      <c r="A7" s="51" t="s">
        <v>174</v>
      </c>
      <c r="B7" s="54" t="str">
        <f t="shared" si="0"/>
        <v>Pos_SURFT_AVGDepth_TxtTittle_Normal</v>
      </c>
      <c r="C7" s="26">
        <f>ROUND(G7/2+E7, 0)</f>
        <v>73</v>
      </c>
      <c r="D7" s="58">
        <f>F7</f>
        <v>60</v>
      </c>
      <c r="E7" s="31">
        <f>E3</f>
        <v>28</v>
      </c>
      <c r="F7" s="63">
        <f>J6</f>
        <v>60</v>
      </c>
      <c r="G7" s="22">
        <f>G3</f>
        <v>90</v>
      </c>
      <c r="H7" s="34">
        <f>H3</f>
        <v>20</v>
      </c>
      <c r="I7" s="20">
        <f t="shared" si="1"/>
        <v>118</v>
      </c>
      <c r="J7" s="20">
        <f t="shared" si="2"/>
        <v>80</v>
      </c>
      <c r="K7" t="str">
        <f t="shared" si="3"/>
        <v>static const CooGUI_tds Pos_SURFT_AVGDepth_TxtTittle_Normal = {73,60,28,60,90,20,118,80};</v>
      </c>
      <c r="L7">
        <f t="shared" si="4"/>
        <v>73</v>
      </c>
      <c r="M7">
        <f t="shared" si="5"/>
        <v>60</v>
      </c>
      <c r="N7">
        <f t="shared" si="6"/>
        <v>28</v>
      </c>
      <c r="O7">
        <f t="shared" si="7"/>
        <v>60</v>
      </c>
      <c r="P7">
        <f t="shared" si="8"/>
        <v>90</v>
      </c>
      <c r="Q7">
        <f t="shared" si="9"/>
        <v>20</v>
      </c>
      <c r="R7">
        <f t="shared" si="14"/>
        <v>118</v>
      </c>
      <c r="S7">
        <f t="shared" si="15"/>
        <v>80</v>
      </c>
      <c r="T7" t="str">
        <f t="shared" si="10"/>
        <v>static const CooGUI_tds Pos_SURFT_AVGDepth_TxtTittle_Flipped = {73,60,28,60,90,20,118,80};</v>
      </c>
      <c r="U7" t="str">
        <f t="shared" si="11"/>
        <v>const CooGUI_tds* Pos_SURFT_AVGDepth_TxtTittle;</v>
      </c>
      <c r="V7">
        <f t="shared" si="12"/>
        <v>1.7578125</v>
      </c>
      <c r="W7" t="str">
        <f t="shared" si="13"/>
        <v>Pos_SURFT_AVGDepth_TxtTittle = &amp;Pos_SURFT_AVGDepth_TxtTittle_Normal;</v>
      </c>
    </row>
    <row r="8" spans="1:23" x14ac:dyDescent="0.35">
      <c r="A8" s="51" t="s">
        <v>175</v>
      </c>
      <c r="B8" s="54" t="str">
        <f t="shared" si="0"/>
        <v>Pos_SURFT_AVGDepth_Value_Normal</v>
      </c>
      <c r="C8" s="26">
        <f>ROUND(G8/2+E8, 0)</f>
        <v>73</v>
      </c>
      <c r="D8" s="59">
        <f>F8-$C$1</f>
        <v>74</v>
      </c>
      <c r="E8" s="31">
        <f>E7</f>
        <v>28</v>
      </c>
      <c r="F8" s="63">
        <f>J7</f>
        <v>80</v>
      </c>
      <c r="G8" s="37">
        <f>G7</f>
        <v>90</v>
      </c>
      <c r="H8" s="34">
        <f>H4</f>
        <v>40</v>
      </c>
      <c r="I8" s="20">
        <f t="shared" si="1"/>
        <v>118</v>
      </c>
      <c r="J8" s="20">
        <f t="shared" si="2"/>
        <v>120</v>
      </c>
      <c r="K8" t="str">
        <f t="shared" si="3"/>
        <v>static const CooGUI_tds Pos_SURFT_AVGDepth_Value_Normal = {73,74,28,80,90,40,118,120};</v>
      </c>
      <c r="L8">
        <f t="shared" si="4"/>
        <v>73</v>
      </c>
      <c r="M8">
        <f t="shared" si="5"/>
        <v>74</v>
      </c>
      <c r="N8">
        <f t="shared" si="6"/>
        <v>28</v>
      </c>
      <c r="O8">
        <f t="shared" si="7"/>
        <v>80</v>
      </c>
      <c r="P8">
        <f t="shared" si="8"/>
        <v>90</v>
      </c>
      <c r="Q8">
        <f t="shared" si="9"/>
        <v>40</v>
      </c>
      <c r="R8">
        <f t="shared" si="14"/>
        <v>118</v>
      </c>
      <c r="S8">
        <f t="shared" si="15"/>
        <v>120</v>
      </c>
      <c r="T8" t="str">
        <f t="shared" si="10"/>
        <v>static const CooGUI_tds Pos_SURFT_AVGDepth_Value_Flipped = {73,74,28,80,90,40,118,120};</v>
      </c>
      <c r="U8" t="str">
        <f t="shared" si="11"/>
        <v>const CooGUI_tds* Pos_SURFT_AVGDepth_Value;</v>
      </c>
      <c r="V8">
        <f t="shared" si="12"/>
        <v>3.515625</v>
      </c>
      <c r="W8" t="str">
        <f t="shared" si="13"/>
        <v>Pos_SURFT_AVGDepth_Value = &amp;Pos_SURFT_AVGDepth_Value_Normal;</v>
      </c>
    </row>
    <row r="9" spans="1:23" x14ac:dyDescent="0.35">
      <c r="A9" s="55" t="s">
        <v>176</v>
      </c>
      <c r="B9" s="56" t="str">
        <f t="shared" si="0"/>
        <v>Pos_SURFT_Runtime_TxtTittle_Normal</v>
      </c>
      <c r="C9" s="26">
        <f t="shared" ref="C9:C14" si="16">ROUND(G9/2+E9, 0)</f>
        <v>73</v>
      </c>
      <c r="D9" s="60">
        <f>F9</f>
        <v>120</v>
      </c>
      <c r="E9" s="31">
        <f>E3</f>
        <v>28</v>
      </c>
      <c r="F9" s="62">
        <f>J8</f>
        <v>120</v>
      </c>
      <c r="G9" s="22">
        <f>G7</f>
        <v>90</v>
      </c>
      <c r="H9" s="34">
        <f>H3</f>
        <v>20</v>
      </c>
      <c r="I9" s="20">
        <f t="shared" si="1"/>
        <v>118</v>
      </c>
      <c r="J9" s="20">
        <f t="shared" si="2"/>
        <v>140</v>
      </c>
      <c r="K9" t="str">
        <f t="shared" si="3"/>
        <v>static const CooGUI_tds Pos_SURFT_Runtime_TxtTittle_Normal = {73,120,28,120,90,20,118,140};</v>
      </c>
      <c r="L9">
        <f t="shared" si="4"/>
        <v>73</v>
      </c>
      <c r="M9">
        <f t="shared" si="5"/>
        <v>120</v>
      </c>
      <c r="N9">
        <f t="shared" si="6"/>
        <v>28</v>
      </c>
      <c r="O9">
        <f t="shared" si="7"/>
        <v>120</v>
      </c>
      <c r="P9">
        <f t="shared" si="8"/>
        <v>90</v>
      </c>
      <c r="Q9">
        <f t="shared" si="9"/>
        <v>20</v>
      </c>
      <c r="R9">
        <f t="shared" si="14"/>
        <v>118</v>
      </c>
      <c r="S9">
        <f t="shared" si="15"/>
        <v>140</v>
      </c>
      <c r="T9" t="str">
        <f t="shared" si="10"/>
        <v>static const CooGUI_tds Pos_SURFT_Runtime_TxtTittle_Flipped = {73,120,28,120,90,20,118,140};</v>
      </c>
      <c r="U9" t="str">
        <f t="shared" si="11"/>
        <v>const CooGUI_tds* Pos_SURFT_Runtime_TxtTittle;</v>
      </c>
      <c r="V9">
        <f t="shared" si="12"/>
        <v>1.7578125</v>
      </c>
      <c r="W9" t="str">
        <f t="shared" si="13"/>
        <v>Pos_SURFT_Runtime_TxtTittle = &amp;Pos_SURFT_Runtime_TxtTittle_Normal;</v>
      </c>
    </row>
    <row r="10" spans="1:23" x14ac:dyDescent="0.35">
      <c r="A10" s="55" t="s">
        <v>177</v>
      </c>
      <c r="B10" s="56" t="str">
        <f t="shared" si="0"/>
        <v>Pos_SURFT_Runtime_Value_Normal</v>
      </c>
      <c r="C10" s="26">
        <f t="shared" si="16"/>
        <v>73</v>
      </c>
      <c r="D10" s="60">
        <f>F10-$C$1</f>
        <v>134</v>
      </c>
      <c r="E10" s="31">
        <f>E9</f>
        <v>28</v>
      </c>
      <c r="F10" s="62">
        <f>J9</f>
        <v>140</v>
      </c>
      <c r="G10" s="22">
        <f>G9</f>
        <v>90</v>
      </c>
      <c r="H10" s="34">
        <f>H4</f>
        <v>40</v>
      </c>
      <c r="I10" s="20">
        <f t="shared" si="1"/>
        <v>118</v>
      </c>
      <c r="J10" s="20">
        <f t="shared" si="2"/>
        <v>180</v>
      </c>
      <c r="K10" t="str">
        <f t="shared" si="3"/>
        <v>static const CooGUI_tds Pos_SURFT_Runtime_Value_Normal = {73,134,28,140,90,40,118,180};</v>
      </c>
      <c r="L10">
        <f t="shared" si="4"/>
        <v>73</v>
      </c>
      <c r="M10">
        <f t="shared" si="5"/>
        <v>134</v>
      </c>
      <c r="N10">
        <f t="shared" si="6"/>
        <v>28</v>
      </c>
      <c r="O10">
        <f t="shared" si="7"/>
        <v>140</v>
      </c>
      <c r="P10">
        <f t="shared" si="8"/>
        <v>90</v>
      </c>
      <c r="Q10">
        <f t="shared" si="9"/>
        <v>40</v>
      </c>
      <c r="R10">
        <f t="shared" si="14"/>
        <v>118</v>
      </c>
      <c r="S10">
        <f t="shared" si="15"/>
        <v>180</v>
      </c>
      <c r="T10" t="str">
        <f t="shared" si="10"/>
        <v>static const CooGUI_tds Pos_SURFT_Runtime_Value_Flipped = {73,134,28,140,90,40,118,180};</v>
      </c>
      <c r="U10" t="str">
        <f t="shared" si="11"/>
        <v>const CooGUI_tds* Pos_SURFT_Runtime_Value;</v>
      </c>
      <c r="V10">
        <f t="shared" si="12"/>
        <v>3.515625</v>
      </c>
      <c r="W10" t="str">
        <f t="shared" si="13"/>
        <v>Pos_SURFT_Runtime_Value = &amp;Pos_SURFT_Runtime_Value_Normal;</v>
      </c>
    </row>
    <row r="11" spans="1:23" x14ac:dyDescent="0.35">
      <c r="A11" s="32" t="s">
        <v>117</v>
      </c>
      <c r="B11" s="33" t="str">
        <f t="shared" si="0"/>
        <v>Pos_SURFT_FLY_TxtTitle_Normal</v>
      </c>
      <c r="C11" s="26">
        <f t="shared" si="16"/>
        <v>238</v>
      </c>
      <c r="D11" s="21">
        <f>F11</f>
        <v>0</v>
      </c>
      <c r="E11" s="26">
        <f>320-G11-G89 - G92</f>
        <v>193</v>
      </c>
      <c r="F11" s="21">
        <f>F3</f>
        <v>0</v>
      </c>
      <c r="G11" s="2">
        <v>90</v>
      </c>
      <c r="H11" s="31">
        <f>H3</f>
        <v>20</v>
      </c>
      <c r="I11" s="20">
        <f t="shared" si="1"/>
        <v>283</v>
      </c>
      <c r="J11" s="21">
        <f t="shared" si="2"/>
        <v>20</v>
      </c>
      <c r="K11" t="str">
        <f t="shared" si="3"/>
        <v>static const CooGUI_tds Pos_SURFT_FLY_TxtTitle_Normal = {238,0,193,0,90,20,283,20};</v>
      </c>
      <c r="L11">
        <f t="shared" si="4"/>
        <v>238</v>
      </c>
      <c r="M11">
        <f t="shared" si="5"/>
        <v>0</v>
      </c>
      <c r="N11">
        <f t="shared" si="6"/>
        <v>193</v>
      </c>
      <c r="O11">
        <f t="shared" si="7"/>
        <v>0</v>
      </c>
      <c r="P11">
        <f t="shared" si="8"/>
        <v>90</v>
      </c>
      <c r="Q11">
        <f t="shared" si="9"/>
        <v>20</v>
      </c>
      <c r="R11">
        <f t="shared" si="14"/>
        <v>283</v>
      </c>
      <c r="S11">
        <f t="shared" si="15"/>
        <v>20</v>
      </c>
      <c r="T11" t="str">
        <f t="shared" si="10"/>
        <v>static const CooGUI_tds Pos_SURFT_FLY_TxtTitle_Flipped = {238,0,193,0,90,20,283,20};</v>
      </c>
      <c r="U11" t="str">
        <f t="shared" si="11"/>
        <v>const CooGUI_tds* Pos_SURFT_FLY_TxtTitle;</v>
      </c>
      <c r="V11">
        <f t="shared" si="12"/>
        <v>1.7578125</v>
      </c>
      <c r="W11" t="str">
        <f t="shared" si="13"/>
        <v>Pos_SURFT_FLY_TxtTitle = &amp;Pos_SURFT_FLY_TxtTitle_Normal;</v>
      </c>
    </row>
    <row r="12" spans="1:23" x14ac:dyDescent="0.35">
      <c r="A12" s="32" t="s">
        <v>118</v>
      </c>
      <c r="B12" s="33" t="str">
        <f t="shared" si="0"/>
        <v>Pos_SURFT_FLY_Value_Normal</v>
      </c>
      <c r="C12" s="26">
        <f t="shared" si="16"/>
        <v>238</v>
      </c>
      <c r="D12" s="30">
        <f>F12-$C$1</f>
        <v>14</v>
      </c>
      <c r="E12" s="31">
        <f>E11</f>
        <v>193</v>
      </c>
      <c r="F12" s="31">
        <f>F4</f>
        <v>20</v>
      </c>
      <c r="G12" s="22">
        <f>G11</f>
        <v>90</v>
      </c>
      <c r="H12" s="34">
        <f>H4</f>
        <v>40</v>
      </c>
      <c r="I12" s="20">
        <f t="shared" si="1"/>
        <v>283</v>
      </c>
      <c r="J12" s="20">
        <f t="shared" si="2"/>
        <v>60</v>
      </c>
      <c r="K12" t="str">
        <f t="shared" si="3"/>
        <v>static const CooGUI_tds Pos_SURFT_FLY_Value_Normal = {238,14,193,20,90,40,283,60};</v>
      </c>
      <c r="L12">
        <f t="shared" si="4"/>
        <v>238</v>
      </c>
      <c r="M12">
        <f t="shared" si="5"/>
        <v>14</v>
      </c>
      <c r="N12">
        <f t="shared" si="6"/>
        <v>193</v>
      </c>
      <c r="O12">
        <f t="shared" si="7"/>
        <v>20</v>
      </c>
      <c r="P12">
        <f t="shared" si="8"/>
        <v>90</v>
      </c>
      <c r="Q12">
        <f t="shared" si="9"/>
        <v>40</v>
      </c>
      <c r="R12">
        <f t="shared" si="14"/>
        <v>283</v>
      </c>
      <c r="S12">
        <f t="shared" si="15"/>
        <v>60</v>
      </c>
      <c r="T12" t="str">
        <f t="shared" si="10"/>
        <v>static const CooGUI_tds Pos_SURFT_FLY_Value_Flipped = {238,14,193,20,90,40,283,60};</v>
      </c>
      <c r="U12" t="str">
        <f t="shared" si="11"/>
        <v>const CooGUI_tds* Pos_SURFT_FLY_Value;</v>
      </c>
      <c r="V12">
        <f t="shared" si="12"/>
        <v>3.515625</v>
      </c>
      <c r="W12" t="str">
        <f t="shared" si="13"/>
        <v>Pos_SURFT_FLY_Value = &amp;Pos_SURFT_FLY_Value_Normal;</v>
      </c>
    </row>
    <row r="13" spans="1:23" x14ac:dyDescent="0.35">
      <c r="A13" s="14" t="s">
        <v>119</v>
      </c>
      <c r="B13" s="14" t="str">
        <f t="shared" si="0"/>
        <v>Pos_SURFT_LastDive_TxtTitle_Normal</v>
      </c>
      <c r="C13" s="35">
        <f t="shared" si="16"/>
        <v>104</v>
      </c>
      <c r="D13" s="34">
        <f t="shared" ref="D13:D18" si="17">F13</f>
        <v>60</v>
      </c>
      <c r="E13" s="34">
        <f>E3</f>
        <v>28</v>
      </c>
      <c r="F13" s="34">
        <f>J6+$B$1</f>
        <v>60</v>
      </c>
      <c r="G13" s="9">
        <v>152</v>
      </c>
      <c r="H13" s="34">
        <f>H3</f>
        <v>20</v>
      </c>
      <c r="I13" s="20">
        <f t="shared" si="1"/>
        <v>180</v>
      </c>
      <c r="J13" s="20">
        <f t="shared" si="2"/>
        <v>80</v>
      </c>
      <c r="K13" t="str">
        <f t="shared" si="3"/>
        <v>static const CooGUI_tds Pos_SURFT_LastDive_TxtTitle_Normal = {104,60,28,60,152,20,180,80};</v>
      </c>
      <c r="L13">
        <f t="shared" si="4"/>
        <v>104</v>
      </c>
      <c r="M13">
        <f t="shared" si="5"/>
        <v>60</v>
      </c>
      <c r="N13">
        <f t="shared" si="6"/>
        <v>28</v>
      </c>
      <c r="O13">
        <f t="shared" si="7"/>
        <v>60</v>
      </c>
      <c r="P13">
        <f t="shared" si="8"/>
        <v>152</v>
      </c>
      <c r="Q13">
        <f t="shared" si="9"/>
        <v>20</v>
      </c>
      <c r="R13">
        <f t="shared" si="14"/>
        <v>180</v>
      </c>
      <c r="S13">
        <f t="shared" si="15"/>
        <v>80</v>
      </c>
      <c r="T13" t="str">
        <f t="shared" si="10"/>
        <v>static const CooGUI_tds Pos_SURFT_LastDive_TxtTitle_Flipped = {104,60,28,60,152,20,180,80};</v>
      </c>
      <c r="U13" t="str">
        <f t="shared" si="11"/>
        <v>const CooGUI_tds* Pos_SURFT_LastDive_TxtTitle;</v>
      </c>
      <c r="V13">
        <f t="shared" si="12"/>
        <v>2.96875</v>
      </c>
      <c r="W13" t="str">
        <f t="shared" si="13"/>
        <v>Pos_SURFT_LastDive_TxtTitle = &amp;Pos_SURFT_LastDive_TxtTitle_Normal;</v>
      </c>
    </row>
    <row r="14" spans="1:23" x14ac:dyDescent="0.35">
      <c r="A14" s="14" t="s">
        <v>276</v>
      </c>
      <c r="B14" s="14" t="str">
        <f t="shared" si="0"/>
        <v>Pos_SURFT_LastDive_Content_Normal</v>
      </c>
      <c r="C14" s="35">
        <f t="shared" si="16"/>
        <v>104</v>
      </c>
      <c r="D14" s="30">
        <f t="shared" si="17"/>
        <v>80</v>
      </c>
      <c r="E14" s="34">
        <f>E13</f>
        <v>28</v>
      </c>
      <c r="F14" s="34">
        <f>J13</f>
        <v>80</v>
      </c>
      <c r="G14" s="26">
        <f>G13</f>
        <v>152</v>
      </c>
      <c r="H14" s="27">
        <f>H4</f>
        <v>40</v>
      </c>
      <c r="I14" s="20">
        <f t="shared" si="1"/>
        <v>180</v>
      </c>
      <c r="J14" s="20">
        <f t="shared" si="2"/>
        <v>120</v>
      </c>
      <c r="K14" t="str">
        <f t="shared" si="3"/>
        <v>static const CooGUI_tds Pos_SURFT_LastDive_Content_Normal = {104,80,28,80,152,40,180,120};</v>
      </c>
      <c r="L14">
        <f t="shared" si="4"/>
        <v>104</v>
      </c>
      <c r="M14">
        <f t="shared" si="5"/>
        <v>80</v>
      </c>
      <c r="N14">
        <f t="shared" si="6"/>
        <v>28</v>
      </c>
      <c r="O14">
        <f t="shared" si="7"/>
        <v>80</v>
      </c>
      <c r="P14">
        <f t="shared" si="8"/>
        <v>152</v>
      </c>
      <c r="Q14">
        <f t="shared" si="9"/>
        <v>40</v>
      </c>
      <c r="R14">
        <f t="shared" si="14"/>
        <v>180</v>
      </c>
      <c r="S14">
        <f t="shared" si="15"/>
        <v>120</v>
      </c>
      <c r="T14" t="str">
        <f t="shared" si="10"/>
        <v>static const CooGUI_tds Pos_SURFT_LastDive_Content_Flipped = {104,80,28,80,152,40,180,120};</v>
      </c>
      <c r="U14" t="str">
        <f t="shared" si="11"/>
        <v>const CooGUI_tds* Pos_SURFT_LastDive_Content;</v>
      </c>
      <c r="V14">
        <f t="shared" si="12"/>
        <v>5.9375</v>
      </c>
      <c r="W14" t="str">
        <f t="shared" si="13"/>
        <v>Pos_SURFT_LastDive_Content = &amp;Pos_SURFT_LastDive_Content_Normal;</v>
      </c>
    </row>
    <row r="15" spans="1:23" x14ac:dyDescent="0.35">
      <c r="A15" s="14" t="s">
        <v>278</v>
      </c>
      <c r="B15" s="14" t="str">
        <f t="shared" ref="B15" si="18">CONCATENATE(A15, "_Normal")</f>
        <v>Pos_SURFT_LastDiveOnRight_Content_Normal</v>
      </c>
      <c r="C15" s="35">
        <f t="shared" ref="C15" si="19">ROUND(G15/2+E15, 0)</f>
        <v>229</v>
      </c>
      <c r="D15" s="30">
        <f t="shared" si="17"/>
        <v>80</v>
      </c>
      <c r="E15" s="34">
        <f>I68</f>
        <v>162</v>
      </c>
      <c r="F15" s="34">
        <f>F14</f>
        <v>80</v>
      </c>
      <c r="G15" s="26">
        <f>E89-E15</f>
        <v>133</v>
      </c>
      <c r="H15" s="27">
        <f>H5</f>
        <v>40</v>
      </c>
      <c r="I15" s="20">
        <f t="shared" ref="I15" si="20">E15+G15</f>
        <v>295</v>
      </c>
      <c r="J15" s="20">
        <f t="shared" ref="J15" si="21">F15+H15</f>
        <v>120</v>
      </c>
      <c r="K15" t="str">
        <f t="shared" ref="K15" si="22">CONCATENATE("static const CooGUI_tds ",A15, "_Normal = {", C15, ",", D15, ",", E15, ",", F15, ",",G15, ",", H15,",",  I15, ",", J15, "};")</f>
        <v>static const CooGUI_tds Pos_SURFT_LastDiveOnRight_Content_Normal = {229,80,162,80,133,40,295,120};</v>
      </c>
      <c r="L15">
        <f t="shared" ref="L15" si="23">C15</f>
        <v>229</v>
      </c>
      <c r="M15">
        <f t="shared" ref="M15" si="24">D15</f>
        <v>80</v>
      </c>
      <c r="N15">
        <f t="shared" ref="N15" si="25">E15</f>
        <v>162</v>
      </c>
      <c r="O15">
        <f t="shared" ref="O15" si="26">F15</f>
        <v>80</v>
      </c>
      <c r="P15">
        <f t="shared" ref="P15" si="27">G15</f>
        <v>133</v>
      </c>
      <c r="Q15">
        <f t="shared" ref="Q15" si="28">H15</f>
        <v>40</v>
      </c>
      <c r="R15">
        <f t="shared" ref="R15" si="29">I15</f>
        <v>295</v>
      </c>
      <c r="S15">
        <f t="shared" ref="S15" si="30">J15</f>
        <v>120</v>
      </c>
      <c r="T15" t="str">
        <f t="shared" ref="T15" si="31">CONCATENATE("static const CooGUI_tds ",A15, "_Flipped = {", L15, ",", M15, ",", N15, ",", O15, ",",P15, ",", Q15,",",  R15, ",", S15, "};")</f>
        <v>static const CooGUI_tds Pos_SURFT_LastDiveOnRight_Content_Flipped = {229,80,162,80,133,40,295,120};</v>
      </c>
      <c r="U15" t="str">
        <f t="shared" ref="U15" si="32">CONCATENATE("const CooGUI_tds* ",A15, ";")</f>
        <v>const CooGUI_tds* Pos_SURFT_LastDiveOnRight_Content;</v>
      </c>
      <c r="V15">
        <f t="shared" ref="V15" si="33">(G15*H15)/1024</f>
        <v>5.1953125</v>
      </c>
      <c r="W15" t="str">
        <f t="shared" ref="W15" si="34">CONCATENATE(A15, " = &amp;", B15,";")</f>
        <v>Pos_SURFT_LastDiveOnRight_Content = &amp;Pos_SURFT_LastDiveOnRight_Content_Normal;</v>
      </c>
    </row>
    <row r="16" spans="1:23" x14ac:dyDescent="0.35">
      <c r="A16" s="14" t="s">
        <v>173</v>
      </c>
      <c r="B16" s="14" t="str">
        <f t="shared" si="0"/>
        <v>Pos_SURFT_LastDiveInSM_TxtTittle_Normal</v>
      </c>
      <c r="C16" s="9">
        <v>160</v>
      </c>
      <c r="D16" s="30">
        <f t="shared" si="17"/>
        <v>60</v>
      </c>
      <c r="E16" s="34">
        <f>C16-ROUNDUP(G16/2, 0)</f>
        <v>84</v>
      </c>
      <c r="F16" s="34">
        <f t="shared" ref="F16:H17" si="35">F13</f>
        <v>60</v>
      </c>
      <c r="G16" s="26">
        <f t="shared" si="35"/>
        <v>152</v>
      </c>
      <c r="H16" s="27">
        <f t="shared" si="35"/>
        <v>20</v>
      </c>
      <c r="I16" s="20">
        <f t="shared" si="1"/>
        <v>236</v>
      </c>
      <c r="J16" s="20">
        <f t="shared" si="2"/>
        <v>80</v>
      </c>
      <c r="K16" t="str">
        <f t="shared" si="3"/>
        <v>static const CooGUI_tds Pos_SURFT_LastDiveInSM_TxtTittle_Normal = {160,60,84,60,152,20,236,80};</v>
      </c>
      <c r="L16">
        <f t="shared" si="4"/>
        <v>160</v>
      </c>
      <c r="M16">
        <f t="shared" si="5"/>
        <v>60</v>
      </c>
      <c r="N16">
        <f t="shared" si="6"/>
        <v>84</v>
      </c>
      <c r="O16">
        <f t="shared" si="7"/>
        <v>60</v>
      </c>
      <c r="P16">
        <f t="shared" si="8"/>
        <v>152</v>
      </c>
      <c r="Q16">
        <f t="shared" si="9"/>
        <v>20</v>
      </c>
      <c r="R16">
        <f t="shared" si="14"/>
        <v>236</v>
      </c>
      <c r="S16">
        <f t="shared" si="15"/>
        <v>80</v>
      </c>
      <c r="T16" t="str">
        <f t="shared" si="10"/>
        <v>static const CooGUI_tds Pos_SURFT_LastDiveInSM_TxtTittle_Flipped = {160,60,84,60,152,20,236,80};</v>
      </c>
      <c r="U16" t="str">
        <f t="shared" si="11"/>
        <v>const CooGUI_tds* Pos_SURFT_LastDiveInSM_TxtTittle;</v>
      </c>
      <c r="V16">
        <f t="shared" si="12"/>
        <v>2.96875</v>
      </c>
      <c r="W16" t="str">
        <f t="shared" si="13"/>
        <v>Pos_SURFT_LastDiveInSM_TxtTittle = &amp;Pos_SURFT_LastDiveInSM_TxtTittle_Normal;</v>
      </c>
    </row>
    <row r="17" spans="1:23" x14ac:dyDescent="0.35">
      <c r="A17" s="14" t="s">
        <v>277</v>
      </c>
      <c r="B17" s="14" t="str">
        <f t="shared" si="0"/>
        <v>Pos_SURFT_LastDiveInSM_Content_Normal</v>
      </c>
      <c r="C17" s="35">
        <f>C16</f>
        <v>160</v>
      </c>
      <c r="D17" s="30">
        <f t="shared" si="17"/>
        <v>80</v>
      </c>
      <c r="E17" s="34">
        <f>C17-ROUNDUP(G17/2, 0)</f>
        <v>84</v>
      </c>
      <c r="F17" s="34">
        <f t="shared" si="35"/>
        <v>80</v>
      </c>
      <c r="G17" s="26">
        <f t="shared" si="35"/>
        <v>152</v>
      </c>
      <c r="H17" s="27">
        <f t="shared" si="35"/>
        <v>40</v>
      </c>
      <c r="I17" s="20">
        <f t="shared" si="1"/>
        <v>236</v>
      </c>
      <c r="J17" s="20">
        <f t="shared" si="2"/>
        <v>120</v>
      </c>
      <c r="K17" t="str">
        <f t="shared" si="3"/>
        <v>static const CooGUI_tds Pos_SURFT_LastDiveInSM_Content_Normal = {160,80,84,80,152,40,236,120};</v>
      </c>
      <c r="L17">
        <f t="shared" si="4"/>
        <v>160</v>
      </c>
      <c r="M17">
        <f t="shared" si="5"/>
        <v>80</v>
      </c>
      <c r="N17">
        <f t="shared" si="6"/>
        <v>84</v>
      </c>
      <c r="O17">
        <f t="shared" si="7"/>
        <v>80</v>
      </c>
      <c r="P17">
        <f t="shared" si="8"/>
        <v>152</v>
      </c>
      <c r="Q17">
        <f t="shared" si="9"/>
        <v>40</v>
      </c>
      <c r="R17">
        <f t="shared" si="14"/>
        <v>236</v>
      </c>
      <c r="S17">
        <f t="shared" si="15"/>
        <v>120</v>
      </c>
      <c r="T17" t="str">
        <f t="shared" si="10"/>
        <v>static const CooGUI_tds Pos_SURFT_LastDiveInSM_Content_Flipped = {160,80,84,80,152,40,236,120};</v>
      </c>
      <c r="U17" t="str">
        <f t="shared" si="11"/>
        <v>const CooGUI_tds* Pos_SURFT_LastDiveInSM_Content;</v>
      </c>
      <c r="V17">
        <f t="shared" si="12"/>
        <v>5.9375</v>
      </c>
      <c r="W17" t="str">
        <f t="shared" si="13"/>
        <v>Pos_SURFT_LastDiveInSM_Content = &amp;Pos_SURFT_LastDiveInSM_Content_Normal;</v>
      </c>
    </row>
    <row r="18" spans="1:23" x14ac:dyDescent="0.35">
      <c r="A18" s="51" t="s">
        <v>120</v>
      </c>
      <c r="B18" s="51" t="str">
        <f t="shared" si="0"/>
        <v>Pos_SURFT_DESAT_TxtTitle_Normal</v>
      </c>
      <c r="C18" s="22">
        <f>ROUND(G18/2+E18, 0)</f>
        <v>238</v>
      </c>
      <c r="D18" s="57">
        <f t="shared" si="17"/>
        <v>60</v>
      </c>
      <c r="E18" s="31">
        <f>E11</f>
        <v>193</v>
      </c>
      <c r="F18" s="64">
        <f>J12+$B$1</f>
        <v>60</v>
      </c>
      <c r="G18" s="22">
        <f>G11</f>
        <v>90</v>
      </c>
      <c r="H18" s="27">
        <f>H3</f>
        <v>20</v>
      </c>
      <c r="I18" s="20">
        <f t="shared" si="1"/>
        <v>283</v>
      </c>
      <c r="J18" s="20">
        <f t="shared" si="2"/>
        <v>80</v>
      </c>
      <c r="K18" t="str">
        <f t="shared" si="3"/>
        <v>static const CooGUI_tds Pos_SURFT_DESAT_TxtTitle_Normal = {238,60,193,60,90,20,283,80};</v>
      </c>
      <c r="L18">
        <f t="shared" si="4"/>
        <v>238</v>
      </c>
      <c r="M18">
        <f t="shared" si="5"/>
        <v>60</v>
      </c>
      <c r="N18">
        <f t="shared" si="6"/>
        <v>193</v>
      </c>
      <c r="O18">
        <f t="shared" si="7"/>
        <v>60</v>
      </c>
      <c r="P18">
        <f t="shared" si="8"/>
        <v>90</v>
      </c>
      <c r="Q18">
        <f t="shared" si="9"/>
        <v>20</v>
      </c>
      <c r="R18">
        <f t="shared" si="14"/>
        <v>283</v>
      </c>
      <c r="S18">
        <f t="shared" si="15"/>
        <v>80</v>
      </c>
      <c r="T18" t="str">
        <f t="shared" si="10"/>
        <v>static const CooGUI_tds Pos_SURFT_DESAT_TxtTitle_Flipped = {238,60,193,60,90,20,283,80};</v>
      </c>
      <c r="U18" t="str">
        <f t="shared" si="11"/>
        <v>const CooGUI_tds* Pos_SURFT_DESAT_TxtTitle;</v>
      </c>
      <c r="V18">
        <f t="shared" si="12"/>
        <v>1.7578125</v>
      </c>
      <c r="W18" t="str">
        <f t="shared" si="13"/>
        <v>Pos_SURFT_DESAT_TxtTitle = &amp;Pos_SURFT_DESAT_TxtTitle_Normal;</v>
      </c>
    </row>
    <row r="19" spans="1:23" x14ac:dyDescent="0.35">
      <c r="A19" s="51" t="s">
        <v>121</v>
      </c>
      <c r="B19" s="51" t="str">
        <f t="shared" si="0"/>
        <v>Pos_SURFT_DESAT_Content_Normal</v>
      </c>
      <c r="C19" s="22">
        <f>ROUND(G19/2+E19, 0)</f>
        <v>238</v>
      </c>
      <c r="D19" s="57">
        <f>F19-$C$1</f>
        <v>74</v>
      </c>
      <c r="E19" s="31">
        <f>E11</f>
        <v>193</v>
      </c>
      <c r="F19" s="64">
        <f>J18</f>
        <v>80</v>
      </c>
      <c r="G19" s="26">
        <f>G18</f>
        <v>90</v>
      </c>
      <c r="H19" s="27">
        <f>H4</f>
        <v>40</v>
      </c>
      <c r="I19" s="20">
        <f t="shared" si="1"/>
        <v>283</v>
      </c>
      <c r="J19" s="20">
        <f t="shared" si="2"/>
        <v>120</v>
      </c>
      <c r="K19" t="str">
        <f t="shared" si="3"/>
        <v>static const CooGUI_tds Pos_SURFT_DESAT_Content_Normal = {238,74,193,80,90,40,283,120};</v>
      </c>
      <c r="L19">
        <f t="shared" si="4"/>
        <v>238</v>
      </c>
      <c r="M19">
        <f t="shared" si="5"/>
        <v>74</v>
      </c>
      <c r="N19">
        <f t="shared" si="6"/>
        <v>193</v>
      </c>
      <c r="O19">
        <f t="shared" si="7"/>
        <v>80</v>
      </c>
      <c r="P19">
        <f t="shared" si="8"/>
        <v>90</v>
      </c>
      <c r="Q19">
        <f t="shared" si="9"/>
        <v>40</v>
      </c>
      <c r="R19">
        <f t="shared" si="14"/>
        <v>283</v>
      </c>
      <c r="S19">
        <f t="shared" si="15"/>
        <v>120</v>
      </c>
      <c r="T19" t="str">
        <f t="shared" si="10"/>
        <v>static const CooGUI_tds Pos_SURFT_DESAT_Content_Flipped = {238,74,193,80,90,40,283,120};</v>
      </c>
      <c r="U19" t="str">
        <f t="shared" si="11"/>
        <v>const CooGUI_tds* Pos_SURFT_DESAT_Content;</v>
      </c>
      <c r="V19">
        <f t="shared" si="12"/>
        <v>3.515625</v>
      </c>
      <c r="W19" t="str">
        <f t="shared" si="13"/>
        <v>Pos_SURFT_DESAT_Content = &amp;Pos_SURFT_DESAT_Content_Normal;</v>
      </c>
    </row>
    <row r="20" spans="1:23" x14ac:dyDescent="0.35">
      <c r="A20" s="55" t="s">
        <v>178</v>
      </c>
      <c r="B20" s="55" t="str">
        <f t="shared" si="0"/>
        <v>Pos_SURFT_GTR_TxtTittle_Normal</v>
      </c>
      <c r="C20" s="22">
        <f>ROUND(G20/2+E20, 0)</f>
        <v>238</v>
      </c>
      <c r="D20" s="65">
        <f>F20</f>
        <v>120</v>
      </c>
      <c r="E20" s="31">
        <f>E11</f>
        <v>193</v>
      </c>
      <c r="F20" s="61">
        <f>J19</f>
        <v>120</v>
      </c>
      <c r="G20" s="26">
        <f>G11</f>
        <v>90</v>
      </c>
      <c r="H20" s="27">
        <f>H3</f>
        <v>20</v>
      </c>
      <c r="I20" s="20">
        <f t="shared" si="1"/>
        <v>283</v>
      </c>
      <c r="J20" s="20">
        <f t="shared" si="2"/>
        <v>140</v>
      </c>
      <c r="K20" t="str">
        <f t="shared" si="3"/>
        <v>static const CooGUI_tds Pos_SURFT_GTR_TxtTittle_Normal = {238,120,193,120,90,20,283,140};</v>
      </c>
      <c r="L20">
        <f t="shared" si="4"/>
        <v>238</v>
      </c>
      <c r="M20">
        <f t="shared" si="5"/>
        <v>120</v>
      </c>
      <c r="N20">
        <f t="shared" si="6"/>
        <v>193</v>
      </c>
      <c r="O20">
        <f t="shared" si="7"/>
        <v>120</v>
      </c>
      <c r="P20">
        <f t="shared" si="8"/>
        <v>90</v>
      </c>
      <c r="Q20">
        <f t="shared" si="9"/>
        <v>20</v>
      </c>
      <c r="R20">
        <f t="shared" si="14"/>
        <v>283</v>
      </c>
      <c r="S20">
        <f t="shared" si="15"/>
        <v>140</v>
      </c>
      <c r="T20" t="str">
        <f t="shared" si="10"/>
        <v>static const CooGUI_tds Pos_SURFT_GTR_TxtTittle_Flipped = {238,120,193,120,90,20,283,140};</v>
      </c>
      <c r="U20" t="str">
        <f t="shared" si="11"/>
        <v>const CooGUI_tds* Pos_SURFT_GTR_TxtTittle;</v>
      </c>
      <c r="V20">
        <f t="shared" si="12"/>
        <v>1.7578125</v>
      </c>
      <c r="W20" t="str">
        <f t="shared" si="13"/>
        <v>Pos_SURFT_GTR_TxtTittle = &amp;Pos_SURFT_GTR_TxtTittle_Normal;</v>
      </c>
    </row>
    <row r="21" spans="1:23" x14ac:dyDescent="0.35">
      <c r="A21" s="55" t="s">
        <v>179</v>
      </c>
      <c r="B21" s="55" t="str">
        <f t="shared" si="0"/>
        <v>Pos_SURFT_GTR_Content_Normal</v>
      </c>
      <c r="C21" s="22">
        <f>ROUND(G21/2+E21, 0)</f>
        <v>238</v>
      </c>
      <c r="D21" s="60">
        <f>F21-$C$1</f>
        <v>134</v>
      </c>
      <c r="E21" s="31">
        <f>E20</f>
        <v>193</v>
      </c>
      <c r="F21" s="61">
        <f>J20</f>
        <v>140</v>
      </c>
      <c r="G21" s="26">
        <f>G20</f>
        <v>90</v>
      </c>
      <c r="H21" s="27">
        <f>H4</f>
        <v>40</v>
      </c>
      <c r="I21" s="20">
        <f t="shared" si="1"/>
        <v>283</v>
      </c>
      <c r="J21" s="20">
        <f t="shared" si="2"/>
        <v>180</v>
      </c>
      <c r="K21" t="str">
        <f t="shared" si="3"/>
        <v>static const CooGUI_tds Pos_SURFT_GTR_Content_Normal = {238,134,193,140,90,40,283,180};</v>
      </c>
      <c r="L21">
        <f t="shared" si="4"/>
        <v>238</v>
      </c>
      <c r="M21">
        <f t="shared" si="5"/>
        <v>134</v>
      </c>
      <c r="N21">
        <f t="shared" si="6"/>
        <v>193</v>
      </c>
      <c r="O21">
        <f t="shared" si="7"/>
        <v>140</v>
      </c>
      <c r="P21">
        <f t="shared" si="8"/>
        <v>90</v>
      </c>
      <c r="Q21">
        <f t="shared" si="9"/>
        <v>40</v>
      </c>
      <c r="R21">
        <f t="shared" si="14"/>
        <v>283</v>
      </c>
      <c r="S21">
        <f t="shared" si="15"/>
        <v>180</v>
      </c>
      <c r="T21" t="str">
        <f t="shared" si="10"/>
        <v>static const CooGUI_tds Pos_SURFT_GTR_Content_Flipped = {238,134,193,140,90,40,283,180};</v>
      </c>
      <c r="U21" t="str">
        <f t="shared" si="11"/>
        <v>const CooGUI_tds* Pos_SURFT_GTR_Content;</v>
      </c>
      <c r="V21">
        <f t="shared" si="12"/>
        <v>3.515625</v>
      </c>
      <c r="W21" t="str">
        <f t="shared" si="13"/>
        <v>Pos_SURFT_GTR_Content = &amp;Pos_SURFT_GTR_Content_Normal;</v>
      </c>
    </row>
    <row r="22" spans="1:23" x14ac:dyDescent="0.35">
      <c r="A22" s="28" t="s">
        <v>122</v>
      </c>
      <c r="B22" s="28" t="str">
        <f t="shared" si="0"/>
        <v>Pos_SURFT_PO2_TxtTittle_Normal</v>
      </c>
      <c r="C22" s="37">
        <v>160</v>
      </c>
      <c r="D22" s="27">
        <f>F22</f>
        <v>120</v>
      </c>
      <c r="E22" s="22">
        <f>C22-(G22/2)</f>
        <v>110</v>
      </c>
      <c r="F22" s="26">
        <f>J19+$B$1</f>
        <v>120</v>
      </c>
      <c r="G22" s="1">
        <v>100</v>
      </c>
      <c r="H22" s="27">
        <f>H3</f>
        <v>20</v>
      </c>
      <c r="I22" s="20">
        <f t="shared" si="1"/>
        <v>210</v>
      </c>
      <c r="J22" s="21">
        <f t="shared" si="2"/>
        <v>140</v>
      </c>
      <c r="K22" t="str">
        <f t="shared" si="3"/>
        <v>static const CooGUI_tds Pos_SURFT_PO2_TxtTittle_Normal = {160,120,110,120,100,20,210,140};</v>
      </c>
      <c r="L22">
        <f t="shared" si="4"/>
        <v>160</v>
      </c>
      <c r="M22">
        <f t="shared" si="5"/>
        <v>120</v>
      </c>
      <c r="N22">
        <f t="shared" si="6"/>
        <v>110</v>
      </c>
      <c r="O22">
        <f t="shared" si="7"/>
        <v>120</v>
      </c>
      <c r="P22">
        <f t="shared" si="8"/>
        <v>100</v>
      </c>
      <c r="Q22">
        <f t="shared" si="9"/>
        <v>20</v>
      </c>
      <c r="R22">
        <f t="shared" si="14"/>
        <v>210</v>
      </c>
      <c r="S22">
        <f t="shared" si="15"/>
        <v>140</v>
      </c>
      <c r="T22" t="str">
        <f t="shared" si="10"/>
        <v>static const CooGUI_tds Pos_SURFT_PO2_TxtTittle_Flipped = {160,120,110,120,100,20,210,140};</v>
      </c>
      <c r="U22" t="str">
        <f t="shared" si="11"/>
        <v>const CooGUI_tds* Pos_SURFT_PO2_TxtTittle;</v>
      </c>
      <c r="V22">
        <f t="shared" si="12"/>
        <v>1.953125</v>
      </c>
      <c r="W22" t="str">
        <f t="shared" si="13"/>
        <v>Pos_SURFT_PO2_TxtTittle = &amp;Pos_SURFT_PO2_TxtTittle_Normal;</v>
      </c>
    </row>
    <row r="23" spans="1:23" x14ac:dyDescent="0.35">
      <c r="A23" s="28" t="s">
        <v>123</v>
      </c>
      <c r="B23" s="28" t="str">
        <f t="shared" si="0"/>
        <v>Pos_SURFT_PO2_Value_Normal</v>
      </c>
      <c r="C23" s="22">
        <f>C22</f>
        <v>160</v>
      </c>
      <c r="D23" s="31">
        <f>F23-$C$1</f>
        <v>134</v>
      </c>
      <c r="E23" s="22">
        <f>C23-(G23/2)</f>
        <v>110</v>
      </c>
      <c r="F23" s="22">
        <f>J22</f>
        <v>140</v>
      </c>
      <c r="G23" s="1">
        <v>100</v>
      </c>
      <c r="H23" s="27">
        <f>H4</f>
        <v>40</v>
      </c>
      <c r="I23" s="20">
        <f t="shared" ref="I23:I37" si="36">E23+G23</f>
        <v>210</v>
      </c>
      <c r="J23" s="21">
        <f t="shared" ref="J23:J31" si="37">F23+H23</f>
        <v>180</v>
      </c>
      <c r="K23" t="str">
        <f t="shared" si="3"/>
        <v>static const CooGUI_tds Pos_SURFT_PO2_Value_Normal = {160,134,110,140,100,40,210,180};</v>
      </c>
      <c r="L23">
        <f t="shared" si="4"/>
        <v>160</v>
      </c>
      <c r="M23">
        <f t="shared" si="5"/>
        <v>134</v>
      </c>
      <c r="N23">
        <f t="shared" si="6"/>
        <v>110</v>
      </c>
      <c r="O23">
        <f t="shared" si="7"/>
        <v>140</v>
      </c>
      <c r="P23">
        <f t="shared" si="8"/>
        <v>100</v>
      </c>
      <c r="Q23">
        <f t="shared" si="9"/>
        <v>40</v>
      </c>
      <c r="R23">
        <f t="shared" si="14"/>
        <v>210</v>
      </c>
      <c r="S23">
        <f t="shared" si="15"/>
        <v>180</v>
      </c>
      <c r="T23" t="str">
        <f t="shared" si="10"/>
        <v>static const CooGUI_tds Pos_SURFT_PO2_Value_Flipped = {160,134,110,140,100,40,210,180};</v>
      </c>
      <c r="U23" t="str">
        <f t="shared" si="11"/>
        <v>const CooGUI_tds* Pos_SURFT_PO2_Value;</v>
      </c>
      <c r="V23">
        <f t="shared" si="12"/>
        <v>3.90625</v>
      </c>
      <c r="W23" t="str">
        <f t="shared" si="13"/>
        <v>Pos_SURFT_PO2_Value = &amp;Pos_SURFT_PO2_Value_Normal;</v>
      </c>
    </row>
    <row r="24" spans="1:23" x14ac:dyDescent="0.35">
      <c r="A24" s="14" t="s">
        <v>169</v>
      </c>
      <c r="B24" s="14" t="str">
        <f t="shared" si="0"/>
        <v>Pos_SURFT_OC_Status_Normal</v>
      </c>
      <c r="C24" s="22">
        <f>ROUND(G24/2+E24, 0)</f>
        <v>110</v>
      </c>
      <c r="D24" s="26">
        <f>F24-$C$1</f>
        <v>134</v>
      </c>
      <c r="E24" s="37">
        <v>10</v>
      </c>
      <c r="F24" s="22">
        <f>F23</f>
        <v>140</v>
      </c>
      <c r="G24" s="1">
        <f>I23-E24</f>
        <v>200</v>
      </c>
      <c r="H24" s="27">
        <f>H23</f>
        <v>40</v>
      </c>
      <c r="I24" s="20">
        <f t="shared" si="36"/>
        <v>210</v>
      </c>
      <c r="J24" s="21">
        <f t="shared" si="37"/>
        <v>180</v>
      </c>
      <c r="K24" t="str">
        <f t="shared" si="3"/>
        <v>static const CooGUI_tds Pos_SURFT_OC_Status_Normal = {110,134,10,140,200,40,210,180};</v>
      </c>
      <c r="L24">
        <f t="shared" si="4"/>
        <v>110</v>
      </c>
      <c r="M24">
        <f t="shared" si="5"/>
        <v>134</v>
      </c>
      <c r="N24">
        <f t="shared" si="6"/>
        <v>10</v>
      </c>
      <c r="O24">
        <f t="shared" si="7"/>
        <v>140</v>
      </c>
      <c r="P24">
        <f t="shared" si="8"/>
        <v>200</v>
      </c>
      <c r="Q24">
        <f t="shared" si="9"/>
        <v>40</v>
      </c>
      <c r="R24">
        <f t="shared" si="14"/>
        <v>210</v>
      </c>
      <c r="S24">
        <f t="shared" si="15"/>
        <v>180</v>
      </c>
      <c r="T24" t="str">
        <f t="shared" si="10"/>
        <v>static const CooGUI_tds Pos_SURFT_OC_Status_Flipped = {110,134,10,140,200,40,210,180};</v>
      </c>
      <c r="U24" t="str">
        <f t="shared" si="11"/>
        <v>const CooGUI_tds* Pos_SURFT_OC_Status;</v>
      </c>
      <c r="V24">
        <f t="shared" si="12"/>
        <v>7.8125</v>
      </c>
      <c r="W24" t="str">
        <f t="shared" si="13"/>
        <v>Pos_SURFT_OC_Status = &amp;Pos_SURFT_OC_Status_Normal;</v>
      </c>
    </row>
    <row r="25" spans="1:23" x14ac:dyDescent="0.35">
      <c r="A25" s="39" t="s">
        <v>165</v>
      </c>
      <c r="B25" s="39" t="str">
        <f t="shared" si="0"/>
        <v>Pos_SURFT_3rdRowRight_TxtTittle_Normal</v>
      </c>
      <c r="C25" s="22">
        <f>ROUND(G25/2+E25, 0)</f>
        <v>252</v>
      </c>
      <c r="D25" s="27">
        <f>F25</f>
        <v>120</v>
      </c>
      <c r="E25" s="22">
        <f>I22</f>
        <v>210</v>
      </c>
      <c r="F25" s="22">
        <f>J19</f>
        <v>120</v>
      </c>
      <c r="G25" s="26">
        <f>320-G89-I22 - 1</f>
        <v>84</v>
      </c>
      <c r="H25" s="27">
        <f>H22</f>
        <v>20</v>
      </c>
      <c r="I25" s="20">
        <f t="shared" si="36"/>
        <v>294</v>
      </c>
      <c r="J25" s="21">
        <f t="shared" si="37"/>
        <v>140</v>
      </c>
      <c r="K25" t="str">
        <f t="shared" si="3"/>
        <v>static const CooGUI_tds Pos_SURFT_3rdRowRight_TxtTittle_Normal = {252,120,210,120,84,20,294,140};</v>
      </c>
      <c r="L25">
        <f t="shared" si="4"/>
        <v>252</v>
      </c>
      <c r="M25">
        <f t="shared" si="5"/>
        <v>120</v>
      </c>
      <c r="N25">
        <f t="shared" si="6"/>
        <v>210</v>
      </c>
      <c r="O25">
        <f t="shared" si="7"/>
        <v>120</v>
      </c>
      <c r="P25">
        <f t="shared" si="8"/>
        <v>84</v>
      </c>
      <c r="Q25">
        <f t="shared" si="9"/>
        <v>20</v>
      </c>
      <c r="R25">
        <f t="shared" si="14"/>
        <v>294</v>
      </c>
      <c r="S25">
        <f t="shared" si="15"/>
        <v>140</v>
      </c>
      <c r="T25" t="str">
        <f t="shared" si="10"/>
        <v>static const CooGUI_tds Pos_SURFT_3rdRowRight_TxtTittle_Flipped = {252,120,210,120,84,20,294,140};</v>
      </c>
      <c r="U25" t="str">
        <f t="shared" si="11"/>
        <v>const CooGUI_tds* Pos_SURFT_3rdRowRight_TxtTittle;</v>
      </c>
      <c r="V25">
        <f t="shared" si="12"/>
        <v>1.640625</v>
      </c>
      <c r="W25" t="str">
        <f t="shared" si="13"/>
        <v>Pos_SURFT_3rdRowRight_TxtTittle = &amp;Pos_SURFT_3rdRowRight_TxtTittle_Normal;</v>
      </c>
    </row>
    <row r="26" spans="1:23" x14ac:dyDescent="0.35">
      <c r="A26" s="39" t="s">
        <v>166</v>
      </c>
      <c r="B26" s="39" t="str">
        <f t="shared" si="0"/>
        <v>Pos_SURFT_3rdRowRight_Value_Normal</v>
      </c>
      <c r="C26" s="22">
        <f>ROUND(G26/2+E26, 0)</f>
        <v>252</v>
      </c>
      <c r="D26" s="27">
        <f>F26</f>
        <v>140</v>
      </c>
      <c r="E26" s="22">
        <f>E25</f>
        <v>210</v>
      </c>
      <c r="F26" s="22">
        <f>J25</f>
        <v>140</v>
      </c>
      <c r="G26" s="26">
        <f>G25</f>
        <v>84</v>
      </c>
      <c r="H26" s="27">
        <f>H23</f>
        <v>40</v>
      </c>
      <c r="I26" s="20">
        <f t="shared" si="36"/>
        <v>294</v>
      </c>
      <c r="J26" s="21">
        <f t="shared" si="37"/>
        <v>180</v>
      </c>
      <c r="K26" t="str">
        <f t="shared" si="3"/>
        <v>static const CooGUI_tds Pos_SURFT_3rdRowRight_Value_Normal = {252,140,210,140,84,40,294,180};</v>
      </c>
      <c r="L26">
        <f t="shared" si="4"/>
        <v>252</v>
      </c>
      <c r="M26">
        <f t="shared" si="5"/>
        <v>140</v>
      </c>
      <c r="N26">
        <f t="shared" si="6"/>
        <v>210</v>
      </c>
      <c r="O26">
        <f t="shared" si="7"/>
        <v>140</v>
      </c>
      <c r="P26">
        <f t="shared" si="8"/>
        <v>84</v>
      </c>
      <c r="Q26">
        <f t="shared" si="9"/>
        <v>40</v>
      </c>
      <c r="R26">
        <f t="shared" si="14"/>
        <v>294</v>
      </c>
      <c r="S26">
        <f t="shared" si="15"/>
        <v>180</v>
      </c>
      <c r="T26" t="str">
        <f t="shared" si="10"/>
        <v>static const CooGUI_tds Pos_SURFT_3rdRowRight_Value_Flipped = {252,140,210,140,84,40,294,180};</v>
      </c>
      <c r="U26" t="str">
        <f t="shared" si="11"/>
        <v>const CooGUI_tds* Pos_SURFT_3rdRowRight_Value;</v>
      </c>
      <c r="V26">
        <f t="shared" si="12"/>
        <v>3.28125</v>
      </c>
      <c r="W26" t="str">
        <f t="shared" si="13"/>
        <v>Pos_SURFT_3rdRowRight_Value = &amp;Pos_SURFT_3rdRowRight_Value_Normal;</v>
      </c>
    </row>
    <row r="27" spans="1:23" ht="14.15" customHeight="1" x14ac:dyDescent="0.35">
      <c r="A27" s="39" t="s">
        <v>243</v>
      </c>
      <c r="B27" s="39" t="str">
        <f>CONCATENATE(A27, "_Normal")</f>
        <v>Pos_SURFT_3rdRowRight_ImperialValue_Normal</v>
      </c>
      <c r="C27" s="22">
        <f>ROUND(G27/2+E27, 0)</f>
        <v>243</v>
      </c>
      <c r="D27" s="27">
        <f>F27</f>
        <v>140</v>
      </c>
      <c r="E27" s="22">
        <f>E26</f>
        <v>210</v>
      </c>
      <c r="F27" s="22">
        <f>F26</f>
        <v>140</v>
      </c>
      <c r="G27" s="9">
        <v>65</v>
      </c>
      <c r="H27" s="27">
        <f>H26</f>
        <v>40</v>
      </c>
      <c r="I27" s="20">
        <f>E27+G27</f>
        <v>275</v>
      </c>
      <c r="J27" s="21">
        <f>F27+H27</f>
        <v>180</v>
      </c>
      <c r="K27" t="str">
        <f>CONCATENATE("static const CooGUI_tds ",A27, "_Normal = {", C27, ",", D27, ",", E27, ",", F27, ",",G27, ",", H27,",",  I27, ",", J27, "};")</f>
        <v>static const CooGUI_tds Pos_SURFT_3rdRowRight_ImperialValue_Normal = {243,140,210,140,65,40,275,180};</v>
      </c>
      <c r="L27">
        <f t="shared" ref="L27:S28" si="38">C27</f>
        <v>243</v>
      </c>
      <c r="M27">
        <f t="shared" si="38"/>
        <v>140</v>
      </c>
      <c r="N27">
        <f t="shared" si="38"/>
        <v>210</v>
      </c>
      <c r="O27">
        <f t="shared" si="38"/>
        <v>140</v>
      </c>
      <c r="P27">
        <f t="shared" si="38"/>
        <v>65</v>
      </c>
      <c r="Q27">
        <f t="shared" si="38"/>
        <v>40</v>
      </c>
      <c r="R27">
        <f t="shared" si="38"/>
        <v>275</v>
      </c>
      <c r="S27">
        <f t="shared" si="38"/>
        <v>180</v>
      </c>
      <c r="T27" t="str">
        <f>CONCATENATE("static const CooGUI_tds ",A27, "_Flipped = {", L27, ",", M27, ",", N27, ",", O27, ",",P27, ",", Q27,",",  R27, ",", S27, "};")</f>
        <v>static const CooGUI_tds Pos_SURFT_3rdRowRight_ImperialValue_Flipped = {243,140,210,140,65,40,275,180};</v>
      </c>
      <c r="U27" t="str">
        <f>CONCATENATE("const CooGUI_tds* ",A27, ";")</f>
        <v>const CooGUI_tds* Pos_SURFT_3rdRowRight_ImperialValue;</v>
      </c>
      <c r="V27">
        <f>(G27*H27)/1024</f>
        <v>2.5390625</v>
      </c>
      <c r="W27" t="str">
        <f>CONCATENATE(A27, " = &amp;", B27,";")</f>
        <v>Pos_SURFT_3rdRowRight_ImperialValue = &amp;Pos_SURFT_3rdRowRight_ImperialValue_Normal;</v>
      </c>
    </row>
    <row r="28" spans="1:23" ht="14.15" customHeight="1" x14ac:dyDescent="0.35">
      <c r="A28" s="39" t="s">
        <v>244</v>
      </c>
      <c r="B28" s="39" t="str">
        <f>CONCATENATE(A28, "_Normal")</f>
        <v>Pos_SURFT_3rdRowRight_Unit_Normal</v>
      </c>
      <c r="C28" s="22">
        <f>E28</f>
        <v>275</v>
      </c>
      <c r="D28" s="27">
        <f>F28+10</f>
        <v>150</v>
      </c>
      <c r="E28" s="22">
        <f>I27</f>
        <v>275</v>
      </c>
      <c r="F28" s="22">
        <f>F26</f>
        <v>140</v>
      </c>
      <c r="G28" s="26">
        <f>G25-G27</f>
        <v>19</v>
      </c>
      <c r="H28" s="27">
        <f>H27</f>
        <v>40</v>
      </c>
      <c r="I28" s="20">
        <f>E28+G28</f>
        <v>294</v>
      </c>
      <c r="J28" s="21">
        <f>F28+H28</f>
        <v>180</v>
      </c>
      <c r="K28" t="str">
        <f>CONCATENATE("static const CooGUI_tds ",A28, "_Normal = {", C28, ",", D28, ",", E28, ",", F28, ",",G28, ",", H28,",",  I28, ",", J28, "};")</f>
        <v>static const CooGUI_tds Pos_SURFT_3rdRowRight_Unit_Normal = {275,150,275,140,19,40,294,180};</v>
      </c>
      <c r="L28">
        <f t="shared" si="38"/>
        <v>275</v>
      </c>
      <c r="M28">
        <f t="shared" si="38"/>
        <v>150</v>
      </c>
      <c r="N28">
        <f t="shared" si="38"/>
        <v>275</v>
      </c>
      <c r="O28">
        <f t="shared" si="38"/>
        <v>140</v>
      </c>
      <c r="P28">
        <f t="shared" si="38"/>
        <v>19</v>
      </c>
      <c r="Q28">
        <f t="shared" si="38"/>
        <v>40</v>
      </c>
      <c r="R28">
        <f t="shared" si="38"/>
        <v>294</v>
      </c>
      <c r="S28">
        <f t="shared" si="38"/>
        <v>180</v>
      </c>
      <c r="T28" t="str">
        <f>CONCATENATE("static const CooGUI_tds ",A28, "_Flipped = {", L28, ",", M28, ",", N28, ",", O28, ",",P28, ",", Q28,",",  R28, ",", S28, "};")</f>
        <v>static const CooGUI_tds Pos_SURFT_3rdRowRight_Unit_Flipped = {275,150,275,140,19,40,294,180};</v>
      </c>
      <c r="U28" t="str">
        <f>CONCATENATE("const CooGUI_tds* ",A28, ";")</f>
        <v>const CooGUI_tds* Pos_SURFT_3rdRowRight_Unit;</v>
      </c>
      <c r="V28">
        <f>(G28*H28)/1024</f>
        <v>0.7421875</v>
      </c>
      <c r="W28" t="str">
        <f>CONCATENATE(A28, " = &amp;", B28,";")</f>
        <v>Pos_SURFT_3rdRowRight_Unit = &amp;Pos_SURFT_3rdRowRight_Unit_Normal;</v>
      </c>
    </row>
    <row r="29" spans="1:23" x14ac:dyDescent="0.35">
      <c r="A29" s="75" t="s">
        <v>201</v>
      </c>
      <c r="B29" s="75" t="str">
        <f t="shared" si="0"/>
        <v>Pos_SURFT_SM_PO2_Value_Normal</v>
      </c>
      <c r="C29" s="22">
        <f>C26</f>
        <v>252</v>
      </c>
      <c r="D29" s="31">
        <f>F29-$C$1</f>
        <v>134</v>
      </c>
      <c r="E29" s="22">
        <f>E26</f>
        <v>210</v>
      </c>
      <c r="F29" s="22">
        <f>F26</f>
        <v>140</v>
      </c>
      <c r="G29" s="26">
        <f>G26</f>
        <v>84</v>
      </c>
      <c r="H29" s="27">
        <f>H26</f>
        <v>40</v>
      </c>
      <c r="I29" s="20">
        <f t="shared" si="36"/>
        <v>294</v>
      </c>
      <c r="J29" s="21">
        <f>F29+H29</f>
        <v>180</v>
      </c>
      <c r="K29" t="str">
        <f t="shared" si="3"/>
        <v>static const CooGUI_tds Pos_SURFT_SM_PO2_Value_Normal = {252,134,210,140,84,40,294,180};</v>
      </c>
      <c r="L29">
        <f t="shared" si="4"/>
        <v>252</v>
      </c>
      <c r="M29">
        <f t="shared" si="5"/>
        <v>134</v>
      </c>
      <c r="N29">
        <f t="shared" si="6"/>
        <v>210</v>
      </c>
      <c r="O29">
        <f t="shared" si="7"/>
        <v>140</v>
      </c>
      <c r="P29">
        <f t="shared" si="8"/>
        <v>84</v>
      </c>
      <c r="Q29">
        <f t="shared" si="9"/>
        <v>40</v>
      </c>
      <c r="R29">
        <f t="shared" si="14"/>
        <v>294</v>
      </c>
      <c r="S29">
        <f t="shared" si="15"/>
        <v>180</v>
      </c>
      <c r="T29" t="str">
        <f t="shared" si="10"/>
        <v>static const CooGUI_tds Pos_SURFT_SM_PO2_Value_Flipped = {252,134,210,140,84,40,294,180};</v>
      </c>
      <c r="U29" t="str">
        <f t="shared" si="11"/>
        <v>const CooGUI_tds* Pos_SURFT_SM_PO2_Value;</v>
      </c>
      <c r="V29">
        <f t="shared" si="12"/>
        <v>3.28125</v>
      </c>
      <c r="W29" t="str">
        <f t="shared" si="13"/>
        <v>Pos_SURFT_SM_PO2_Value = &amp;Pos_SURFT_SM_PO2_Value_Normal;</v>
      </c>
    </row>
    <row r="30" spans="1:23" x14ac:dyDescent="0.35">
      <c r="A30" s="28" t="s">
        <v>167</v>
      </c>
      <c r="B30" s="28" t="str">
        <f t="shared" si="0"/>
        <v>Pos_SURFT_3rdRowLeft_TxtTittle_Normal</v>
      </c>
      <c r="C30" s="22">
        <f>ROUND(G30/2+E30, 0)</f>
        <v>68</v>
      </c>
      <c r="D30" s="27">
        <f>F30</f>
        <v>120</v>
      </c>
      <c r="E30" s="70">
        <f>I90</f>
        <v>25</v>
      </c>
      <c r="F30" s="22">
        <f>F25</f>
        <v>120</v>
      </c>
      <c r="G30" s="26">
        <f>E22-E30</f>
        <v>85</v>
      </c>
      <c r="H30" s="27">
        <f>H25</f>
        <v>20</v>
      </c>
      <c r="I30" s="20">
        <f t="shared" si="36"/>
        <v>110</v>
      </c>
      <c r="J30" s="21">
        <f t="shared" si="37"/>
        <v>140</v>
      </c>
      <c r="K30" t="str">
        <f t="shared" si="3"/>
        <v>static const CooGUI_tds Pos_SURFT_3rdRowLeft_TxtTittle_Normal = {68,120,25,120,85,20,110,140};</v>
      </c>
      <c r="L30">
        <f t="shared" si="4"/>
        <v>68</v>
      </c>
      <c r="M30">
        <f t="shared" si="5"/>
        <v>120</v>
      </c>
      <c r="N30">
        <f t="shared" si="6"/>
        <v>25</v>
      </c>
      <c r="O30">
        <f t="shared" si="7"/>
        <v>120</v>
      </c>
      <c r="P30">
        <f t="shared" si="8"/>
        <v>85</v>
      </c>
      <c r="Q30">
        <f t="shared" si="9"/>
        <v>20</v>
      </c>
      <c r="R30">
        <f t="shared" si="14"/>
        <v>110</v>
      </c>
      <c r="S30">
        <f t="shared" si="15"/>
        <v>140</v>
      </c>
      <c r="T30" t="str">
        <f t="shared" si="10"/>
        <v>static const CooGUI_tds Pos_SURFT_3rdRowLeft_TxtTittle_Flipped = {68,120,25,120,85,20,110,140};</v>
      </c>
      <c r="U30" t="str">
        <f t="shared" si="11"/>
        <v>const CooGUI_tds* Pos_SURFT_3rdRowLeft_TxtTittle;</v>
      </c>
      <c r="V30">
        <f t="shared" si="12"/>
        <v>1.66015625</v>
      </c>
      <c r="W30" t="str">
        <f t="shared" si="13"/>
        <v>Pos_SURFT_3rdRowLeft_TxtTittle = &amp;Pos_SURFT_3rdRowLeft_TxtTittle_Normal;</v>
      </c>
    </row>
    <row r="31" spans="1:23" x14ac:dyDescent="0.35">
      <c r="A31" s="28" t="s">
        <v>168</v>
      </c>
      <c r="B31" s="28" t="str">
        <f t="shared" ref="B31:B66" si="39">CONCATENATE(A31, "_Normal")</f>
        <v>Pos_SURFT_3rdRowLeft_Value_Normal</v>
      </c>
      <c r="C31" s="22">
        <f>ROUND(G31/2+E31, 0)</f>
        <v>68</v>
      </c>
      <c r="D31" s="27">
        <f>F31</f>
        <v>140</v>
      </c>
      <c r="E31" s="23">
        <f>E30</f>
        <v>25</v>
      </c>
      <c r="F31" s="22">
        <f>F26</f>
        <v>140</v>
      </c>
      <c r="G31" s="26">
        <f>G30</f>
        <v>85</v>
      </c>
      <c r="H31" s="27">
        <f>H26</f>
        <v>40</v>
      </c>
      <c r="I31" s="20">
        <f t="shared" si="36"/>
        <v>110</v>
      </c>
      <c r="J31" s="21">
        <f t="shared" si="37"/>
        <v>180</v>
      </c>
      <c r="K31" t="str">
        <f t="shared" ref="K31:K49" si="40">CONCATENATE("static const CooGUI_tds ",A31, "_Normal = {", C31, ",", D31, ",", E31, ",", F31, ",",G31, ",", H31,",",  I31, ",", J31, "};")</f>
        <v>static const CooGUI_tds Pos_SURFT_3rdRowLeft_Value_Normal = {68,140,25,140,85,40,110,180};</v>
      </c>
      <c r="L31">
        <f t="shared" ref="L31:L73" si="41">C31</f>
        <v>68</v>
      </c>
      <c r="M31">
        <f t="shared" ref="M31:M73" si="42">D31</f>
        <v>140</v>
      </c>
      <c r="N31">
        <f t="shared" ref="N31:N73" si="43">E31</f>
        <v>25</v>
      </c>
      <c r="O31">
        <f t="shared" ref="O31:O73" si="44">F31</f>
        <v>140</v>
      </c>
      <c r="P31">
        <f t="shared" ref="P31:P73" si="45">G31</f>
        <v>85</v>
      </c>
      <c r="Q31">
        <f t="shared" ref="Q31:Q73" si="46">H31</f>
        <v>40</v>
      </c>
      <c r="R31">
        <f t="shared" si="14"/>
        <v>110</v>
      </c>
      <c r="S31">
        <f t="shared" si="15"/>
        <v>180</v>
      </c>
      <c r="T31" t="str">
        <f t="shared" ref="T31:T66" si="47">CONCATENATE("static const CooGUI_tds ",A31, "_Flipped = {", L31, ",", M31, ",", N31, ",", O31, ",",P31, ",", Q31,",",  R31, ",", S31, "};")</f>
        <v>static const CooGUI_tds Pos_SURFT_3rdRowLeft_Value_Flipped = {68,140,25,140,85,40,110,180};</v>
      </c>
      <c r="U31" t="str">
        <f t="shared" ref="U31:U66" si="48">CONCATENATE("const CooGUI_tds* ",A31, ";")</f>
        <v>const CooGUI_tds* Pos_SURFT_3rdRowLeft_Value;</v>
      </c>
      <c r="V31">
        <f t="shared" ref="V31:V49" si="49">(G31*H31)/1024</f>
        <v>3.3203125</v>
      </c>
      <c r="W31" t="str">
        <f t="shared" ref="W31:W67" si="50">CONCATENATE(A31, " = &amp;", B31,";")</f>
        <v>Pos_SURFT_3rdRowLeft_Value = &amp;Pos_SURFT_3rdRowLeft_Value_Normal;</v>
      </c>
    </row>
    <row r="32" spans="1:23" x14ac:dyDescent="0.35">
      <c r="A32" s="28" t="s">
        <v>245</v>
      </c>
      <c r="B32" s="28" t="str">
        <f>CONCATENATE(A32, "_Normal")</f>
        <v>Pos_SURFT_3rdRowLeft_ImperialValue_Normal</v>
      </c>
      <c r="C32" s="22">
        <f>ROUND(G32/2+E32, 0)</f>
        <v>58</v>
      </c>
      <c r="D32" s="27">
        <f>F32</f>
        <v>140</v>
      </c>
      <c r="E32" s="22">
        <f>E31</f>
        <v>25</v>
      </c>
      <c r="F32" s="22">
        <f>F31</f>
        <v>140</v>
      </c>
      <c r="G32" s="26">
        <f>G27</f>
        <v>65</v>
      </c>
      <c r="H32" s="27">
        <f>H27</f>
        <v>40</v>
      </c>
      <c r="I32" s="20">
        <f>E32+G32</f>
        <v>90</v>
      </c>
      <c r="J32" s="21">
        <f>F32+H32</f>
        <v>180</v>
      </c>
      <c r="K32" t="str">
        <f>CONCATENATE("static const CooGUI_tds ",A32, "_Normal = {", C32, ",", D32, ",", E32, ",", F32, ",",G32, ",", H32,",",  I32, ",", J32, "};")</f>
        <v>static const CooGUI_tds Pos_SURFT_3rdRowLeft_ImperialValue_Normal = {58,140,25,140,65,40,90,180};</v>
      </c>
      <c r="L32">
        <f t="shared" ref="L32:S33" si="51">C32</f>
        <v>58</v>
      </c>
      <c r="M32">
        <f t="shared" si="51"/>
        <v>140</v>
      </c>
      <c r="N32">
        <f t="shared" si="51"/>
        <v>25</v>
      </c>
      <c r="O32">
        <f t="shared" si="51"/>
        <v>140</v>
      </c>
      <c r="P32">
        <f t="shared" si="51"/>
        <v>65</v>
      </c>
      <c r="Q32">
        <f t="shared" si="51"/>
        <v>40</v>
      </c>
      <c r="R32">
        <f t="shared" si="51"/>
        <v>90</v>
      </c>
      <c r="S32">
        <f t="shared" si="51"/>
        <v>180</v>
      </c>
      <c r="T32" t="str">
        <f>CONCATENATE("static const CooGUI_tds ",A32, "_Flipped = {", L32, ",", M32, ",", N32, ",", O32, ",",P32, ",", Q32,",",  R32, ",", S32, "};")</f>
        <v>static const CooGUI_tds Pos_SURFT_3rdRowLeft_ImperialValue_Flipped = {58,140,25,140,65,40,90,180};</v>
      </c>
      <c r="U32" t="str">
        <f>CONCATENATE("const CooGUI_tds* ",A32, ";")</f>
        <v>const CooGUI_tds* Pos_SURFT_3rdRowLeft_ImperialValue;</v>
      </c>
      <c r="V32">
        <f>(G32*H32)/1024</f>
        <v>2.5390625</v>
      </c>
      <c r="W32" t="str">
        <f>CONCATENATE(A32, " = &amp;", B32,";")</f>
        <v>Pos_SURFT_3rdRowLeft_ImperialValue = &amp;Pos_SURFT_3rdRowLeft_ImperialValue_Normal;</v>
      </c>
    </row>
    <row r="33" spans="1:23" x14ac:dyDescent="0.35">
      <c r="A33" s="28" t="s">
        <v>246</v>
      </c>
      <c r="B33" s="28" t="str">
        <f>CONCATENATE(A33, "_Normal")</f>
        <v>Pos_SURFT_3rdRowLeft_Unit_Normal</v>
      </c>
      <c r="C33" s="22">
        <f>E33</f>
        <v>90</v>
      </c>
      <c r="D33" s="27">
        <f>F33+10</f>
        <v>150</v>
      </c>
      <c r="E33" s="22">
        <f>I32</f>
        <v>90</v>
      </c>
      <c r="F33" s="22">
        <f>F31</f>
        <v>140</v>
      </c>
      <c r="G33" s="26">
        <f>G31-G32</f>
        <v>20</v>
      </c>
      <c r="H33" s="27">
        <f>H28</f>
        <v>40</v>
      </c>
      <c r="I33" s="20">
        <f>E33+G33</f>
        <v>110</v>
      </c>
      <c r="J33" s="21">
        <f>F33+H33</f>
        <v>180</v>
      </c>
      <c r="K33" t="str">
        <f>CONCATENATE("static const CooGUI_tds ",A33, "_Normal = {", C33, ",", D33, ",", E33, ",", F33, ",",G33, ",", H33,",",  I33, ",", J33, "};")</f>
        <v>static const CooGUI_tds Pos_SURFT_3rdRowLeft_Unit_Normal = {90,150,90,140,20,40,110,180};</v>
      </c>
      <c r="L33">
        <f t="shared" si="51"/>
        <v>90</v>
      </c>
      <c r="M33">
        <f t="shared" si="51"/>
        <v>150</v>
      </c>
      <c r="N33">
        <f t="shared" si="51"/>
        <v>90</v>
      </c>
      <c r="O33">
        <f t="shared" si="51"/>
        <v>140</v>
      </c>
      <c r="P33">
        <f t="shared" si="51"/>
        <v>20</v>
      </c>
      <c r="Q33">
        <f t="shared" si="51"/>
        <v>40</v>
      </c>
      <c r="R33">
        <f t="shared" si="51"/>
        <v>110</v>
      </c>
      <c r="S33">
        <f t="shared" si="51"/>
        <v>180</v>
      </c>
      <c r="T33" t="str">
        <f>CONCATENATE("static const CooGUI_tds ",A33, "_Flipped = {", L33, ",", M33, ",", N33, ",", O33, ",",P33, ",", Q33,",",  R33, ",", S33, "};")</f>
        <v>static const CooGUI_tds Pos_SURFT_3rdRowLeft_Unit_Flipped = {90,150,90,140,20,40,110,180};</v>
      </c>
      <c r="U33" t="str">
        <f>CONCATENATE("const CooGUI_tds* ",A33, ";")</f>
        <v>const CooGUI_tds* Pos_SURFT_3rdRowLeft_Unit;</v>
      </c>
      <c r="V33">
        <f>(G33*H33)/1024</f>
        <v>0.78125</v>
      </c>
      <c r="W33" t="str">
        <f>CONCATENATE(A33, " = &amp;", B33,";")</f>
        <v>Pos_SURFT_3rdRowLeft_Unit = &amp;Pos_SURFT_3rdRowLeft_Unit_Normal;</v>
      </c>
    </row>
    <row r="34" spans="1:23" x14ac:dyDescent="0.35">
      <c r="A34" s="32" t="s">
        <v>124</v>
      </c>
      <c r="B34" s="32" t="str">
        <f t="shared" si="39"/>
        <v>Pos_SURFT_Pressure_TxtTittle_Normal</v>
      </c>
      <c r="C34" s="22">
        <f>ROUND(G34/2+E34, 0)</f>
        <v>251</v>
      </c>
      <c r="D34" s="31">
        <f>F34</f>
        <v>180</v>
      </c>
      <c r="E34" s="31">
        <f>I24</f>
        <v>210</v>
      </c>
      <c r="F34" s="22">
        <f>J23</f>
        <v>180</v>
      </c>
      <c r="G34" s="1">
        <v>82</v>
      </c>
      <c r="H34" s="27">
        <f>H3</f>
        <v>20</v>
      </c>
      <c r="I34" s="20">
        <f t="shared" si="36"/>
        <v>292</v>
      </c>
      <c r="J34" s="20">
        <f t="shared" ref="J34:J39" si="52">F34+H34</f>
        <v>200</v>
      </c>
      <c r="K34" t="str">
        <f t="shared" si="40"/>
        <v>static const CooGUI_tds Pos_SURFT_Pressure_TxtTittle_Normal = {251,180,210,180,82,20,292,200};</v>
      </c>
      <c r="L34">
        <f t="shared" si="41"/>
        <v>251</v>
      </c>
      <c r="M34">
        <f t="shared" si="42"/>
        <v>180</v>
      </c>
      <c r="N34">
        <f t="shared" si="43"/>
        <v>210</v>
      </c>
      <c r="O34">
        <f t="shared" si="44"/>
        <v>180</v>
      </c>
      <c r="P34">
        <f t="shared" si="45"/>
        <v>82</v>
      </c>
      <c r="Q34">
        <f t="shared" si="46"/>
        <v>20</v>
      </c>
      <c r="R34">
        <f t="shared" ref="R34:R73" si="53">I34</f>
        <v>292</v>
      </c>
      <c r="S34">
        <f t="shared" ref="S34:S73" si="54">J34</f>
        <v>200</v>
      </c>
      <c r="T34" t="str">
        <f t="shared" si="47"/>
        <v>static const CooGUI_tds Pos_SURFT_Pressure_TxtTittle_Flipped = {251,180,210,180,82,20,292,200};</v>
      </c>
      <c r="U34" t="str">
        <f t="shared" si="48"/>
        <v>const CooGUI_tds* Pos_SURFT_Pressure_TxtTittle;</v>
      </c>
      <c r="V34">
        <f t="shared" si="49"/>
        <v>1.6015625</v>
      </c>
      <c r="W34" t="str">
        <f t="shared" si="50"/>
        <v>Pos_SURFT_Pressure_TxtTittle = &amp;Pos_SURFT_Pressure_TxtTittle_Normal;</v>
      </c>
    </row>
    <row r="35" spans="1:23" x14ac:dyDescent="0.35">
      <c r="A35" s="32" t="s">
        <v>125</v>
      </c>
      <c r="B35" s="32" t="str">
        <f t="shared" si="39"/>
        <v>Pos_SURFT_Pressure_Value_Normal</v>
      </c>
      <c r="C35" s="22">
        <f t="shared" ref="C35:C40" si="55">ROUND(G35/2+E35, 0)</f>
        <v>251</v>
      </c>
      <c r="D35" s="31">
        <f>F35-$C$1</f>
        <v>194</v>
      </c>
      <c r="E35" s="31">
        <f>E34</f>
        <v>210</v>
      </c>
      <c r="F35" s="22">
        <f>J34</f>
        <v>200</v>
      </c>
      <c r="G35" s="76">
        <f>G34</f>
        <v>82</v>
      </c>
      <c r="H35" s="27">
        <f>H4</f>
        <v>40</v>
      </c>
      <c r="I35" s="20">
        <f t="shared" si="36"/>
        <v>292</v>
      </c>
      <c r="J35" s="38">
        <f t="shared" si="52"/>
        <v>240</v>
      </c>
      <c r="K35" t="str">
        <f t="shared" si="40"/>
        <v>static const CooGUI_tds Pos_SURFT_Pressure_Value_Normal = {251,194,210,200,82,40,292,240};</v>
      </c>
      <c r="L35">
        <f t="shared" si="41"/>
        <v>251</v>
      </c>
      <c r="M35">
        <f t="shared" si="42"/>
        <v>194</v>
      </c>
      <c r="N35">
        <f t="shared" si="43"/>
        <v>210</v>
      </c>
      <c r="O35">
        <f t="shared" si="44"/>
        <v>200</v>
      </c>
      <c r="P35">
        <f t="shared" si="45"/>
        <v>82</v>
      </c>
      <c r="Q35">
        <f t="shared" si="46"/>
        <v>40</v>
      </c>
      <c r="R35">
        <f t="shared" si="53"/>
        <v>292</v>
      </c>
      <c r="S35">
        <f t="shared" si="54"/>
        <v>240</v>
      </c>
      <c r="T35" t="str">
        <f t="shared" si="47"/>
        <v>static const CooGUI_tds Pos_SURFT_Pressure_Value_Flipped = {251,194,210,200,82,40,292,240};</v>
      </c>
      <c r="U35" t="str">
        <f t="shared" si="48"/>
        <v>const CooGUI_tds* Pos_SURFT_Pressure_Value;</v>
      </c>
      <c r="V35">
        <f t="shared" si="49"/>
        <v>3.203125</v>
      </c>
      <c r="W35" t="str">
        <f t="shared" si="50"/>
        <v>Pos_SURFT_Pressure_Value = &amp;Pos_SURFT_Pressure_Value_Normal;</v>
      </c>
    </row>
    <row r="36" spans="1:23" x14ac:dyDescent="0.35">
      <c r="A36" s="28" t="s">
        <v>9</v>
      </c>
      <c r="B36" s="28" t="str">
        <f t="shared" si="39"/>
        <v>Pos_SURFT_FO2_Normal</v>
      </c>
      <c r="C36" s="26">
        <f>E36</f>
        <v>28</v>
      </c>
      <c r="D36" s="26">
        <f>F36+H3</f>
        <v>200</v>
      </c>
      <c r="E36" s="2">
        <v>28</v>
      </c>
      <c r="F36" s="31">
        <f>J23</f>
        <v>180</v>
      </c>
      <c r="G36" s="1">
        <v>182</v>
      </c>
      <c r="H36" s="27">
        <f>H4+H3</f>
        <v>60</v>
      </c>
      <c r="I36" s="20">
        <f t="shared" si="36"/>
        <v>210</v>
      </c>
      <c r="J36" s="20">
        <f t="shared" si="52"/>
        <v>240</v>
      </c>
      <c r="K36" t="str">
        <f t="shared" si="40"/>
        <v>static const CooGUI_tds Pos_SURFT_FO2_Normal = {28,200,28,180,182,60,210,240};</v>
      </c>
      <c r="L36">
        <f t="shared" si="41"/>
        <v>28</v>
      </c>
      <c r="M36">
        <f t="shared" si="42"/>
        <v>200</v>
      </c>
      <c r="N36">
        <f t="shared" si="43"/>
        <v>28</v>
      </c>
      <c r="O36">
        <f t="shared" si="44"/>
        <v>180</v>
      </c>
      <c r="P36">
        <f t="shared" si="45"/>
        <v>182</v>
      </c>
      <c r="Q36">
        <f t="shared" si="46"/>
        <v>60</v>
      </c>
      <c r="R36">
        <f t="shared" si="53"/>
        <v>210</v>
      </c>
      <c r="S36">
        <f t="shared" si="54"/>
        <v>240</v>
      </c>
      <c r="T36" t="str">
        <f t="shared" si="47"/>
        <v>static const CooGUI_tds Pos_SURFT_FO2_Flipped = {28,200,28,180,182,60,210,240};</v>
      </c>
      <c r="U36" t="str">
        <f t="shared" si="48"/>
        <v>const CooGUI_tds* Pos_SURFT_FO2;</v>
      </c>
      <c r="V36">
        <f t="shared" si="49"/>
        <v>10.6640625</v>
      </c>
      <c r="W36" t="str">
        <f t="shared" si="50"/>
        <v>Pos_SURFT_FO2 = &amp;Pos_SURFT_FO2_Normal;</v>
      </c>
    </row>
    <row r="37" spans="1:23" x14ac:dyDescent="0.35">
      <c r="A37" s="28" t="s">
        <v>197</v>
      </c>
      <c r="B37" s="28" t="str">
        <f t="shared" si="39"/>
        <v>Pos_SURFT_TMT_Normal</v>
      </c>
      <c r="C37" s="22">
        <f>E37 + 10</f>
        <v>38</v>
      </c>
      <c r="D37" s="26">
        <f>F37+H3</f>
        <v>200</v>
      </c>
      <c r="E37" s="27">
        <f>E3</f>
        <v>28</v>
      </c>
      <c r="F37" s="31">
        <f>F36</f>
        <v>180</v>
      </c>
      <c r="G37" s="23">
        <f>G36</f>
        <v>182</v>
      </c>
      <c r="H37" s="27">
        <f>H36</f>
        <v>60</v>
      </c>
      <c r="I37" s="20">
        <f t="shared" si="36"/>
        <v>210</v>
      </c>
      <c r="J37" s="20">
        <f t="shared" si="52"/>
        <v>240</v>
      </c>
      <c r="K37" t="str">
        <f t="shared" si="40"/>
        <v>static const CooGUI_tds Pos_SURFT_TMT_Normal = {38,200,28,180,182,60,210,240};</v>
      </c>
      <c r="L37">
        <f t="shared" si="41"/>
        <v>38</v>
      </c>
      <c r="M37">
        <f t="shared" si="42"/>
        <v>200</v>
      </c>
      <c r="N37">
        <f t="shared" si="43"/>
        <v>28</v>
      </c>
      <c r="O37">
        <f t="shared" si="44"/>
        <v>180</v>
      </c>
      <c r="P37">
        <f t="shared" si="45"/>
        <v>182</v>
      </c>
      <c r="Q37">
        <f t="shared" si="46"/>
        <v>60</v>
      </c>
      <c r="R37">
        <f t="shared" si="53"/>
        <v>210</v>
      </c>
      <c r="S37">
        <f t="shared" si="54"/>
        <v>240</v>
      </c>
      <c r="T37" t="str">
        <f t="shared" si="47"/>
        <v>static const CooGUI_tds Pos_SURFT_TMT_Flipped = {38,200,28,180,182,60,210,240};</v>
      </c>
      <c r="U37" t="str">
        <f t="shared" si="48"/>
        <v>const CooGUI_tds* Pos_SURFT_TMT;</v>
      </c>
      <c r="V37">
        <f t="shared" si="49"/>
        <v>10.6640625</v>
      </c>
      <c r="W37" t="str">
        <f t="shared" si="50"/>
        <v>Pos_SURFT_TMT = &amp;Pos_SURFT_TMT_Normal;</v>
      </c>
    </row>
    <row r="38" spans="1:23" x14ac:dyDescent="0.35">
      <c r="A38" s="14" t="s">
        <v>126</v>
      </c>
      <c r="B38" s="28" t="str">
        <f t="shared" si="39"/>
        <v>Pos_SURF_Time_TxtTittle_Normal</v>
      </c>
      <c r="C38" s="22">
        <f t="shared" si="55"/>
        <v>75</v>
      </c>
      <c r="D38" s="31">
        <f>F38</f>
        <v>180</v>
      </c>
      <c r="E38" s="50">
        <f>I90</f>
        <v>25</v>
      </c>
      <c r="F38" s="20">
        <f>J23</f>
        <v>180</v>
      </c>
      <c r="G38" s="9">
        <v>100</v>
      </c>
      <c r="H38" s="21">
        <f>H3</f>
        <v>20</v>
      </c>
      <c r="I38" s="20">
        <f t="shared" ref="I38:I46" si="56">E38+G38</f>
        <v>125</v>
      </c>
      <c r="J38" s="20">
        <f t="shared" si="52"/>
        <v>200</v>
      </c>
      <c r="K38" t="str">
        <f t="shared" si="40"/>
        <v>static const CooGUI_tds Pos_SURF_Time_TxtTittle_Normal = {75,180,25,180,100,20,125,200};</v>
      </c>
      <c r="L38">
        <f t="shared" si="41"/>
        <v>75</v>
      </c>
      <c r="M38">
        <f t="shared" si="42"/>
        <v>180</v>
      </c>
      <c r="N38">
        <f t="shared" si="43"/>
        <v>25</v>
      </c>
      <c r="O38">
        <f t="shared" si="44"/>
        <v>180</v>
      </c>
      <c r="P38">
        <f t="shared" si="45"/>
        <v>100</v>
      </c>
      <c r="Q38">
        <f t="shared" si="46"/>
        <v>20</v>
      </c>
      <c r="R38">
        <f t="shared" si="53"/>
        <v>125</v>
      </c>
      <c r="S38">
        <f t="shared" si="54"/>
        <v>200</v>
      </c>
      <c r="T38" t="str">
        <f t="shared" si="47"/>
        <v>static const CooGUI_tds Pos_SURF_Time_TxtTittle_Flipped = {75,180,25,180,100,20,125,200};</v>
      </c>
      <c r="U38" t="str">
        <f t="shared" si="48"/>
        <v>const CooGUI_tds* Pos_SURF_Time_TxtTittle;</v>
      </c>
      <c r="V38">
        <f t="shared" si="49"/>
        <v>1.953125</v>
      </c>
      <c r="W38" t="str">
        <f t="shared" si="50"/>
        <v>Pos_SURF_Time_TxtTittle = &amp;Pos_SURF_Time_TxtTittle_Normal;</v>
      </c>
    </row>
    <row r="39" spans="1:23" x14ac:dyDescent="0.35">
      <c r="A39" s="14" t="s">
        <v>280</v>
      </c>
      <c r="B39" s="28" t="str">
        <f t="shared" si="39"/>
        <v>Pos_SURF_Time_Value_Normal</v>
      </c>
      <c r="C39" s="22">
        <f t="shared" si="55"/>
        <v>75</v>
      </c>
      <c r="D39" s="31">
        <f>F39-$C$1</f>
        <v>194</v>
      </c>
      <c r="E39" s="20">
        <f>E38</f>
        <v>25</v>
      </c>
      <c r="F39" s="22">
        <f>J38</f>
        <v>200</v>
      </c>
      <c r="G39" s="9">
        <v>100</v>
      </c>
      <c r="H39" s="21">
        <f>H4</f>
        <v>40</v>
      </c>
      <c r="I39" s="20">
        <f>E39+G39</f>
        <v>125</v>
      </c>
      <c r="J39" s="20">
        <f t="shared" si="52"/>
        <v>240</v>
      </c>
      <c r="K39" t="str">
        <f t="shared" si="40"/>
        <v>static const CooGUI_tds Pos_SURF_Time_Value_Normal = {75,194,25,200,100,40,125,240};</v>
      </c>
      <c r="L39">
        <f t="shared" si="41"/>
        <v>75</v>
      </c>
      <c r="M39">
        <f t="shared" si="42"/>
        <v>194</v>
      </c>
      <c r="N39">
        <f t="shared" si="43"/>
        <v>25</v>
      </c>
      <c r="O39">
        <f t="shared" si="44"/>
        <v>200</v>
      </c>
      <c r="P39">
        <f t="shared" si="45"/>
        <v>100</v>
      </c>
      <c r="Q39">
        <f t="shared" si="46"/>
        <v>40</v>
      </c>
      <c r="R39">
        <f t="shared" si="53"/>
        <v>125</v>
      </c>
      <c r="S39">
        <f t="shared" si="54"/>
        <v>240</v>
      </c>
      <c r="T39" t="str">
        <f t="shared" si="47"/>
        <v>static const CooGUI_tds Pos_SURF_Time_Value_Flipped = {75,194,25,200,100,40,125,240};</v>
      </c>
      <c r="U39" t="str">
        <f t="shared" si="48"/>
        <v>const CooGUI_tds* Pos_SURF_Time_Value;</v>
      </c>
      <c r="V39">
        <f t="shared" si="49"/>
        <v>3.90625</v>
      </c>
      <c r="W39" t="str">
        <f t="shared" si="50"/>
        <v>Pos_SURF_Time_Value = &amp;Pos_SURF_Time_Value_Normal;</v>
      </c>
    </row>
    <row r="40" spans="1:23" x14ac:dyDescent="0.35">
      <c r="A40" s="39" t="s">
        <v>127</v>
      </c>
      <c r="B40" s="39" t="str">
        <f t="shared" si="39"/>
        <v>Pos_SURF_Temperature_TxtTitle_Normal</v>
      </c>
      <c r="C40" s="22">
        <f t="shared" si="55"/>
        <v>175</v>
      </c>
      <c r="D40" s="31">
        <f>F40</f>
        <v>180</v>
      </c>
      <c r="E40" s="22">
        <f>I39</f>
        <v>125</v>
      </c>
      <c r="F40" s="22">
        <f>J23</f>
        <v>180</v>
      </c>
      <c r="G40" s="9">
        <v>100</v>
      </c>
      <c r="H40" s="21">
        <f>H3</f>
        <v>20</v>
      </c>
      <c r="I40" s="20">
        <f t="shared" si="56"/>
        <v>225</v>
      </c>
      <c r="J40" s="20">
        <f t="shared" ref="J40:J46" si="57">F40+H40</f>
        <v>200</v>
      </c>
      <c r="K40" t="str">
        <f t="shared" si="40"/>
        <v>static const CooGUI_tds Pos_SURF_Temperature_TxtTitle_Normal = {175,180,125,180,100,20,225,200};</v>
      </c>
      <c r="L40">
        <f t="shared" si="41"/>
        <v>175</v>
      </c>
      <c r="M40">
        <f t="shared" si="42"/>
        <v>180</v>
      </c>
      <c r="N40">
        <f t="shared" si="43"/>
        <v>125</v>
      </c>
      <c r="O40">
        <f t="shared" si="44"/>
        <v>180</v>
      </c>
      <c r="P40">
        <f t="shared" si="45"/>
        <v>100</v>
      </c>
      <c r="Q40">
        <f t="shared" si="46"/>
        <v>20</v>
      </c>
      <c r="R40">
        <f t="shared" si="53"/>
        <v>225</v>
      </c>
      <c r="S40">
        <f t="shared" si="54"/>
        <v>200</v>
      </c>
      <c r="T40" t="str">
        <f t="shared" si="47"/>
        <v>static const CooGUI_tds Pos_SURF_Temperature_TxtTitle_Flipped = {175,180,125,180,100,20,225,200};</v>
      </c>
      <c r="U40" t="str">
        <f t="shared" si="48"/>
        <v>const CooGUI_tds* Pos_SURF_Temperature_TxtTitle;</v>
      </c>
      <c r="V40">
        <f t="shared" si="49"/>
        <v>1.953125</v>
      </c>
      <c r="W40" t="str">
        <f t="shared" si="50"/>
        <v>Pos_SURF_Temperature_TxtTitle = &amp;Pos_SURF_Temperature_TxtTitle_Normal;</v>
      </c>
    </row>
    <row r="41" spans="1:23" x14ac:dyDescent="0.35">
      <c r="A41" s="39" t="s">
        <v>128</v>
      </c>
      <c r="B41" s="39" t="str">
        <f t="shared" si="39"/>
        <v>Pos_SURF_Temperature_Value_Normal</v>
      </c>
      <c r="C41" s="22">
        <f>C40</f>
        <v>175</v>
      </c>
      <c r="D41" s="31">
        <f>F41-$C$1</f>
        <v>194</v>
      </c>
      <c r="E41" s="22">
        <f>E40</f>
        <v>125</v>
      </c>
      <c r="F41" s="22">
        <f>J40</f>
        <v>200</v>
      </c>
      <c r="G41" s="22">
        <f>G40</f>
        <v>100</v>
      </c>
      <c r="H41" s="21">
        <f>H4</f>
        <v>40</v>
      </c>
      <c r="I41" s="20">
        <f t="shared" si="56"/>
        <v>225</v>
      </c>
      <c r="J41" s="38">
        <f t="shared" si="57"/>
        <v>240</v>
      </c>
      <c r="K41" t="str">
        <f t="shared" si="40"/>
        <v>static const CooGUI_tds Pos_SURF_Temperature_Value_Normal = {175,194,125,200,100,40,225,240};</v>
      </c>
      <c r="L41">
        <f t="shared" si="41"/>
        <v>175</v>
      </c>
      <c r="M41">
        <f t="shared" si="42"/>
        <v>194</v>
      </c>
      <c r="N41">
        <f t="shared" si="43"/>
        <v>125</v>
      </c>
      <c r="O41">
        <f t="shared" si="44"/>
        <v>200</v>
      </c>
      <c r="P41">
        <f t="shared" si="45"/>
        <v>100</v>
      </c>
      <c r="Q41">
        <f t="shared" si="46"/>
        <v>40</v>
      </c>
      <c r="R41">
        <f t="shared" si="53"/>
        <v>225</v>
      </c>
      <c r="S41">
        <f t="shared" si="54"/>
        <v>240</v>
      </c>
      <c r="T41" t="str">
        <f t="shared" si="47"/>
        <v>static const CooGUI_tds Pos_SURF_Temperature_Value_Flipped = {175,194,125,200,100,40,225,240};</v>
      </c>
      <c r="U41" t="str">
        <f t="shared" si="48"/>
        <v>const CooGUI_tds* Pos_SURF_Temperature_Value;</v>
      </c>
      <c r="V41">
        <f t="shared" si="49"/>
        <v>3.90625</v>
      </c>
      <c r="W41" t="str">
        <f t="shared" si="50"/>
        <v>Pos_SURF_Temperature_Value = &amp;Pos_SURF_Temperature_Value_Normal;</v>
      </c>
    </row>
    <row r="42" spans="1:23" x14ac:dyDescent="0.35">
      <c r="A42" t="s">
        <v>129</v>
      </c>
      <c r="B42" t="str">
        <f t="shared" si="39"/>
        <v>Pos_SURF_PressAtActivation_TxtTitle_Normal</v>
      </c>
      <c r="C42" s="22">
        <f>ROUND(G42/2+E42, 0)</f>
        <v>85</v>
      </c>
      <c r="D42" s="31">
        <f>F42</f>
        <v>180</v>
      </c>
      <c r="E42" s="2">
        <v>10</v>
      </c>
      <c r="F42" s="22">
        <f>J23</f>
        <v>180</v>
      </c>
      <c r="G42" s="9">
        <v>150</v>
      </c>
      <c r="H42" s="27">
        <f>H3</f>
        <v>20</v>
      </c>
      <c r="I42" s="20">
        <f t="shared" si="56"/>
        <v>160</v>
      </c>
      <c r="J42" s="20">
        <f t="shared" si="57"/>
        <v>200</v>
      </c>
      <c r="K42" t="str">
        <f t="shared" si="40"/>
        <v>static const CooGUI_tds Pos_SURF_PressAtActivation_TxtTitle_Normal = {85,180,10,180,150,20,160,200};</v>
      </c>
      <c r="L42">
        <f t="shared" si="41"/>
        <v>85</v>
      </c>
      <c r="M42">
        <f t="shared" si="42"/>
        <v>180</v>
      </c>
      <c r="N42">
        <f t="shared" si="43"/>
        <v>10</v>
      </c>
      <c r="O42">
        <f t="shared" si="44"/>
        <v>180</v>
      </c>
      <c r="P42">
        <f t="shared" si="45"/>
        <v>150</v>
      </c>
      <c r="Q42">
        <f t="shared" si="46"/>
        <v>20</v>
      </c>
      <c r="R42">
        <f t="shared" si="53"/>
        <v>160</v>
      </c>
      <c r="S42">
        <f t="shared" si="54"/>
        <v>200</v>
      </c>
      <c r="T42" t="str">
        <f t="shared" si="47"/>
        <v>static const CooGUI_tds Pos_SURF_PressAtActivation_TxtTitle_Flipped = {85,180,10,180,150,20,160,200};</v>
      </c>
      <c r="U42" t="str">
        <f t="shared" si="48"/>
        <v>const CooGUI_tds* Pos_SURF_PressAtActivation_TxtTitle;</v>
      </c>
      <c r="V42">
        <f t="shared" si="49"/>
        <v>2.9296875</v>
      </c>
      <c r="W42" t="str">
        <f t="shared" si="50"/>
        <v>Pos_SURF_PressAtActivation_TxtTitle = &amp;Pos_SURF_PressAtActivation_TxtTitle_Normal;</v>
      </c>
    </row>
    <row r="43" spans="1:23" x14ac:dyDescent="0.35">
      <c r="A43" t="s">
        <v>130</v>
      </c>
      <c r="B43" t="str">
        <f t="shared" si="39"/>
        <v>Pos_SURF_PressAtActivation_Value_Normal</v>
      </c>
      <c r="C43" s="22">
        <f>I43</f>
        <v>100</v>
      </c>
      <c r="D43" s="31">
        <f>F43-$C$1</f>
        <v>194</v>
      </c>
      <c r="E43" s="22">
        <f>E42</f>
        <v>10</v>
      </c>
      <c r="F43" s="22">
        <f>J42</f>
        <v>200</v>
      </c>
      <c r="G43" s="9">
        <v>90</v>
      </c>
      <c r="H43" s="27">
        <f>H4</f>
        <v>40</v>
      </c>
      <c r="I43" s="20">
        <f t="shared" si="56"/>
        <v>100</v>
      </c>
      <c r="J43" s="20">
        <f t="shared" si="57"/>
        <v>240</v>
      </c>
      <c r="K43" t="str">
        <f t="shared" si="40"/>
        <v>static const CooGUI_tds Pos_SURF_PressAtActivation_Value_Normal = {100,194,10,200,90,40,100,240};</v>
      </c>
      <c r="L43">
        <f t="shared" si="41"/>
        <v>100</v>
      </c>
      <c r="M43">
        <f t="shared" si="42"/>
        <v>194</v>
      </c>
      <c r="N43">
        <f t="shared" si="43"/>
        <v>10</v>
      </c>
      <c r="O43">
        <f t="shared" si="44"/>
        <v>200</v>
      </c>
      <c r="P43">
        <f t="shared" si="45"/>
        <v>90</v>
      </c>
      <c r="Q43">
        <f t="shared" si="46"/>
        <v>40</v>
      </c>
      <c r="R43">
        <f t="shared" si="53"/>
        <v>100</v>
      </c>
      <c r="S43">
        <f t="shared" si="54"/>
        <v>240</v>
      </c>
      <c r="T43" t="str">
        <f t="shared" si="47"/>
        <v>static const CooGUI_tds Pos_SURF_PressAtActivation_Value_Flipped = {100,194,10,200,90,40,100,240};</v>
      </c>
      <c r="U43" t="str">
        <f t="shared" si="48"/>
        <v>const CooGUI_tds* Pos_SURF_PressAtActivation_Value;</v>
      </c>
      <c r="V43">
        <f t="shared" si="49"/>
        <v>3.515625</v>
      </c>
      <c r="W43" t="str">
        <f t="shared" si="50"/>
        <v>Pos_SURF_PressAtActivation_Value = &amp;Pos_SURF_PressAtActivation_Value_Normal;</v>
      </c>
    </row>
    <row r="44" spans="1:23" x14ac:dyDescent="0.35">
      <c r="A44" t="s">
        <v>171</v>
      </c>
      <c r="B44" t="str">
        <f t="shared" si="39"/>
        <v>Pos_SURF_PressAtActivation_Unit_Normal</v>
      </c>
      <c r="C44" s="22">
        <f>E44 + 5</f>
        <v>105</v>
      </c>
      <c r="D44" s="9">
        <v>214</v>
      </c>
      <c r="E44" s="22">
        <f>I43</f>
        <v>100</v>
      </c>
      <c r="F44" s="22">
        <f>F43</f>
        <v>200</v>
      </c>
      <c r="G44" s="26">
        <f>G42-G43</f>
        <v>60</v>
      </c>
      <c r="H44" s="27">
        <f>H43</f>
        <v>40</v>
      </c>
      <c r="I44" s="20">
        <f>E44+G44</f>
        <v>160</v>
      </c>
      <c r="J44" s="20">
        <f>F44+H44</f>
        <v>240</v>
      </c>
      <c r="K44" t="str">
        <f t="shared" si="40"/>
        <v>static const CooGUI_tds Pos_SURF_PressAtActivation_Unit_Normal = {105,214,100,200,60,40,160,240};</v>
      </c>
      <c r="L44">
        <f t="shared" si="41"/>
        <v>105</v>
      </c>
      <c r="M44">
        <f t="shared" si="42"/>
        <v>214</v>
      </c>
      <c r="N44">
        <f t="shared" si="43"/>
        <v>100</v>
      </c>
      <c r="O44">
        <f t="shared" si="44"/>
        <v>200</v>
      </c>
      <c r="P44">
        <f t="shared" si="45"/>
        <v>60</v>
      </c>
      <c r="Q44">
        <f t="shared" si="46"/>
        <v>40</v>
      </c>
      <c r="R44">
        <f t="shared" si="53"/>
        <v>160</v>
      </c>
      <c r="S44">
        <f t="shared" si="54"/>
        <v>240</v>
      </c>
      <c r="T44" t="str">
        <f t="shared" si="47"/>
        <v>static const CooGUI_tds Pos_SURF_PressAtActivation_Unit_Flipped = {105,214,100,200,60,40,160,240};</v>
      </c>
      <c r="U44" t="str">
        <f t="shared" si="48"/>
        <v>const CooGUI_tds* Pos_SURF_PressAtActivation_Unit;</v>
      </c>
      <c r="V44">
        <f t="shared" si="49"/>
        <v>2.34375</v>
      </c>
      <c r="W44" t="str">
        <f t="shared" si="50"/>
        <v>Pos_SURF_PressAtActivation_Unit = &amp;Pos_SURF_PressAtActivation_Unit_Normal;</v>
      </c>
    </row>
    <row r="45" spans="1:23" x14ac:dyDescent="0.35">
      <c r="A45" s="39" t="s">
        <v>131</v>
      </c>
      <c r="B45" s="39" t="str">
        <f t="shared" si="39"/>
        <v>Pos_SURF_CurrentPress_TxtTitle_Normal</v>
      </c>
      <c r="C45" s="22">
        <f>ROUND(G45/2+E45, 0)</f>
        <v>235</v>
      </c>
      <c r="D45" s="31">
        <f>F45</f>
        <v>180</v>
      </c>
      <c r="E45" s="22">
        <f>I42</f>
        <v>160</v>
      </c>
      <c r="F45" s="22">
        <f>J23</f>
        <v>180</v>
      </c>
      <c r="G45" s="9">
        <v>150</v>
      </c>
      <c r="H45" s="27">
        <f>H3</f>
        <v>20</v>
      </c>
      <c r="I45" s="20">
        <f t="shared" si="56"/>
        <v>310</v>
      </c>
      <c r="J45" s="20">
        <f t="shared" si="57"/>
        <v>200</v>
      </c>
      <c r="K45" t="str">
        <f t="shared" si="40"/>
        <v>static const CooGUI_tds Pos_SURF_CurrentPress_TxtTitle_Normal = {235,180,160,180,150,20,310,200};</v>
      </c>
      <c r="L45">
        <f t="shared" si="41"/>
        <v>235</v>
      </c>
      <c r="M45">
        <f t="shared" si="42"/>
        <v>180</v>
      </c>
      <c r="N45">
        <f t="shared" si="43"/>
        <v>160</v>
      </c>
      <c r="O45">
        <f t="shared" si="44"/>
        <v>180</v>
      </c>
      <c r="P45">
        <f t="shared" si="45"/>
        <v>150</v>
      </c>
      <c r="Q45">
        <f t="shared" si="46"/>
        <v>20</v>
      </c>
      <c r="R45">
        <f t="shared" si="53"/>
        <v>310</v>
      </c>
      <c r="S45">
        <f t="shared" si="54"/>
        <v>200</v>
      </c>
      <c r="T45" t="str">
        <f t="shared" si="47"/>
        <v>static const CooGUI_tds Pos_SURF_CurrentPress_TxtTitle_Flipped = {235,180,160,180,150,20,310,200};</v>
      </c>
      <c r="U45" t="str">
        <f t="shared" si="48"/>
        <v>const CooGUI_tds* Pos_SURF_CurrentPress_TxtTitle;</v>
      </c>
      <c r="V45">
        <f t="shared" si="49"/>
        <v>2.9296875</v>
      </c>
      <c r="W45" t="str">
        <f t="shared" si="50"/>
        <v>Pos_SURF_CurrentPress_TxtTitle = &amp;Pos_SURF_CurrentPress_TxtTitle_Normal;</v>
      </c>
    </row>
    <row r="46" spans="1:23" x14ac:dyDescent="0.35">
      <c r="A46" s="39" t="s">
        <v>132</v>
      </c>
      <c r="B46" s="39" t="str">
        <f t="shared" si="39"/>
        <v>Pos_SURF_CurrentPress_Value_Normal</v>
      </c>
      <c r="C46" s="22">
        <f>I46</f>
        <v>250</v>
      </c>
      <c r="D46" s="31">
        <f>F46-$C$1</f>
        <v>194</v>
      </c>
      <c r="E46" s="22">
        <f>E45</f>
        <v>160</v>
      </c>
      <c r="F46" s="22">
        <f>J45</f>
        <v>200</v>
      </c>
      <c r="G46" s="22">
        <f>G43</f>
        <v>90</v>
      </c>
      <c r="H46" s="27">
        <f>H4</f>
        <v>40</v>
      </c>
      <c r="I46" s="20">
        <f t="shared" si="56"/>
        <v>250</v>
      </c>
      <c r="J46" s="20">
        <f t="shared" si="57"/>
        <v>240</v>
      </c>
      <c r="K46" t="str">
        <f t="shared" si="40"/>
        <v>static const CooGUI_tds Pos_SURF_CurrentPress_Value_Normal = {250,194,160,200,90,40,250,240};</v>
      </c>
      <c r="L46">
        <f t="shared" si="41"/>
        <v>250</v>
      </c>
      <c r="M46">
        <f t="shared" si="42"/>
        <v>194</v>
      </c>
      <c r="N46">
        <f t="shared" si="43"/>
        <v>160</v>
      </c>
      <c r="O46">
        <f t="shared" si="44"/>
        <v>200</v>
      </c>
      <c r="P46">
        <f t="shared" si="45"/>
        <v>90</v>
      </c>
      <c r="Q46">
        <f t="shared" si="46"/>
        <v>40</v>
      </c>
      <c r="R46">
        <f t="shared" si="53"/>
        <v>250</v>
      </c>
      <c r="S46">
        <f t="shared" si="54"/>
        <v>240</v>
      </c>
      <c r="T46" t="str">
        <f t="shared" si="47"/>
        <v>static const CooGUI_tds Pos_SURF_CurrentPress_Value_Flipped = {250,194,160,200,90,40,250,240};</v>
      </c>
      <c r="U46" t="str">
        <f t="shared" si="48"/>
        <v>const CooGUI_tds* Pos_SURF_CurrentPress_Value;</v>
      </c>
      <c r="V46">
        <f t="shared" si="49"/>
        <v>3.515625</v>
      </c>
      <c r="W46" t="str">
        <f t="shared" si="50"/>
        <v>Pos_SURF_CurrentPress_Value = &amp;Pos_SURF_CurrentPress_Value_Normal;</v>
      </c>
    </row>
    <row r="47" spans="1:23" x14ac:dyDescent="0.35">
      <c r="A47" s="39" t="s">
        <v>172</v>
      </c>
      <c r="B47" s="39" t="str">
        <f t="shared" si="39"/>
        <v>Pos_SURF_CurrentPress_Unit_Normal</v>
      </c>
      <c r="C47" s="22">
        <f>E47 + 5</f>
        <v>255</v>
      </c>
      <c r="D47" s="31">
        <f>D44</f>
        <v>214</v>
      </c>
      <c r="E47" s="22">
        <f>I46</f>
        <v>250</v>
      </c>
      <c r="F47" s="22">
        <f>F46</f>
        <v>200</v>
      </c>
      <c r="G47" s="26">
        <f>G45-G46</f>
        <v>60</v>
      </c>
      <c r="H47" s="27">
        <f>H5</f>
        <v>40</v>
      </c>
      <c r="I47" s="20">
        <f>E47+G47</f>
        <v>310</v>
      </c>
      <c r="J47" s="20">
        <f>F47+H47</f>
        <v>240</v>
      </c>
      <c r="K47" t="str">
        <f t="shared" si="40"/>
        <v>static const CooGUI_tds Pos_SURF_CurrentPress_Unit_Normal = {255,214,250,200,60,40,310,240};</v>
      </c>
      <c r="L47">
        <f t="shared" si="41"/>
        <v>255</v>
      </c>
      <c r="M47">
        <f t="shared" si="42"/>
        <v>214</v>
      </c>
      <c r="N47">
        <f t="shared" si="43"/>
        <v>250</v>
      </c>
      <c r="O47">
        <f t="shared" si="44"/>
        <v>200</v>
      </c>
      <c r="P47">
        <f t="shared" si="45"/>
        <v>60</v>
      </c>
      <c r="Q47">
        <f t="shared" si="46"/>
        <v>40</v>
      </c>
      <c r="R47">
        <f t="shared" si="53"/>
        <v>310</v>
      </c>
      <c r="S47">
        <f t="shared" si="54"/>
        <v>240</v>
      </c>
      <c r="T47" t="str">
        <f t="shared" si="47"/>
        <v>static const CooGUI_tds Pos_SURF_CurrentPress_Unit_Flipped = {255,214,250,200,60,40,310,240};</v>
      </c>
      <c r="U47" t="str">
        <f t="shared" si="48"/>
        <v>const CooGUI_tds* Pos_SURF_CurrentPress_Unit;</v>
      </c>
      <c r="V47">
        <f t="shared" si="49"/>
        <v>2.34375</v>
      </c>
      <c r="W47" t="str">
        <f t="shared" si="50"/>
        <v>Pos_SURF_CurrentPress_Unit = &amp;Pos_SURF_CurrentPress_Unit_Normal;</v>
      </c>
    </row>
    <row r="48" spans="1:23" x14ac:dyDescent="0.35">
      <c r="A48" t="s">
        <v>37</v>
      </c>
      <c r="B48" t="str">
        <f t="shared" si="39"/>
        <v>Pos_SURF_Tissues_Normal</v>
      </c>
      <c r="C48" s="20">
        <f>C22</f>
        <v>160</v>
      </c>
      <c r="D48" s="34">
        <f>J23</f>
        <v>180</v>
      </c>
      <c r="E48" s="37">
        <v>0</v>
      </c>
      <c r="F48" s="22">
        <f>D48</f>
        <v>180</v>
      </c>
      <c r="G48" s="1">
        <v>320</v>
      </c>
      <c r="H48" s="9">
        <v>30</v>
      </c>
      <c r="I48" s="20">
        <f>G48+E48</f>
        <v>320</v>
      </c>
      <c r="J48" s="20">
        <v>240</v>
      </c>
      <c r="K48" t="str">
        <f t="shared" si="40"/>
        <v>static const CooGUI_tds Pos_SURF_Tissues_Normal = {160,180,0,180,320,30,320,240};</v>
      </c>
      <c r="L48">
        <f t="shared" si="41"/>
        <v>160</v>
      </c>
      <c r="M48">
        <f t="shared" si="42"/>
        <v>180</v>
      </c>
      <c r="N48">
        <f t="shared" si="43"/>
        <v>0</v>
      </c>
      <c r="O48">
        <f t="shared" si="44"/>
        <v>180</v>
      </c>
      <c r="P48">
        <f t="shared" si="45"/>
        <v>320</v>
      </c>
      <c r="Q48">
        <f t="shared" si="46"/>
        <v>30</v>
      </c>
      <c r="R48">
        <f t="shared" si="53"/>
        <v>320</v>
      </c>
      <c r="S48">
        <f t="shared" si="54"/>
        <v>240</v>
      </c>
      <c r="T48" t="str">
        <f t="shared" si="47"/>
        <v>static const CooGUI_tds Pos_SURF_Tissues_Flipped = {160,180,0,180,320,30,320,240};</v>
      </c>
      <c r="U48" t="str">
        <f t="shared" si="48"/>
        <v>const CooGUI_tds* Pos_SURF_Tissues;</v>
      </c>
      <c r="V48">
        <f t="shared" si="49"/>
        <v>9.375</v>
      </c>
      <c r="W48" t="str">
        <f t="shared" si="50"/>
        <v>Pos_SURF_Tissues = &amp;Pos_SURF_Tissues_Normal;</v>
      </c>
    </row>
    <row r="49" spans="1:23" x14ac:dyDescent="0.35">
      <c r="A49" s="71" t="s">
        <v>228</v>
      </c>
      <c r="B49" t="str">
        <f t="shared" si="39"/>
        <v>Pos_Dive_DepthValue_Imperial_Normal</v>
      </c>
      <c r="C49" s="26">
        <f>ROUND(G49/2+E49, 0)</f>
        <v>76</v>
      </c>
      <c r="D49" s="30">
        <f>F49-$C$1</f>
        <v>14</v>
      </c>
      <c r="E49" s="50">
        <f>E3</f>
        <v>28</v>
      </c>
      <c r="F49" s="50">
        <f>J3</f>
        <v>20</v>
      </c>
      <c r="G49" s="9">
        <v>96</v>
      </c>
      <c r="H49" s="70">
        <f>H4</f>
        <v>40</v>
      </c>
      <c r="I49" s="20">
        <f t="shared" ref="I49:I54" si="58">E49+G49</f>
        <v>124</v>
      </c>
      <c r="J49" s="20">
        <f t="shared" ref="J49:J54" si="59">F49+H49</f>
        <v>60</v>
      </c>
      <c r="K49" t="str">
        <f t="shared" si="40"/>
        <v>static const CooGUI_tds Pos_Dive_DepthValue_Imperial_Normal = {76,14,28,20,96,40,124,60};</v>
      </c>
      <c r="L49">
        <f t="shared" si="41"/>
        <v>76</v>
      </c>
      <c r="M49">
        <f t="shared" si="42"/>
        <v>14</v>
      </c>
      <c r="N49">
        <f t="shared" si="43"/>
        <v>28</v>
      </c>
      <c r="O49">
        <f t="shared" si="44"/>
        <v>20</v>
      </c>
      <c r="P49">
        <f t="shared" si="45"/>
        <v>96</v>
      </c>
      <c r="Q49">
        <f t="shared" si="46"/>
        <v>40</v>
      </c>
      <c r="R49">
        <f t="shared" si="53"/>
        <v>124</v>
      </c>
      <c r="S49">
        <f t="shared" si="54"/>
        <v>60</v>
      </c>
      <c r="T49" t="str">
        <f t="shared" si="47"/>
        <v>static const CooGUI_tds Pos_Dive_DepthValue_Imperial_Flipped = {76,14,28,20,96,40,124,60};</v>
      </c>
      <c r="U49" t="str">
        <f t="shared" si="48"/>
        <v>const CooGUI_tds* Pos_Dive_DepthValue_Imperial;</v>
      </c>
      <c r="V49">
        <f t="shared" si="49"/>
        <v>3.75</v>
      </c>
      <c r="W49" t="str">
        <f t="shared" si="50"/>
        <v>Pos_Dive_DepthValue_Imperial = &amp;Pos_Dive_DepthValue_Imperial_Normal;</v>
      </c>
    </row>
    <row r="50" spans="1:23" ht="14.15" customHeight="1" x14ac:dyDescent="0.35">
      <c r="A50" s="71" t="s">
        <v>226</v>
      </c>
      <c r="B50" t="str">
        <f>CONCATENATE(A50, "_Normal")</f>
        <v>Pos_Dive_DepthValue_Metric_Decimal_Normal</v>
      </c>
      <c r="C50" s="22">
        <f>I50</f>
        <v>78</v>
      </c>
      <c r="D50" s="23">
        <f>F50-$C$1</f>
        <v>14</v>
      </c>
      <c r="E50" s="22">
        <f>E49</f>
        <v>28</v>
      </c>
      <c r="F50" s="22">
        <f>F49</f>
        <v>20</v>
      </c>
      <c r="G50" s="37">
        <v>50</v>
      </c>
      <c r="H50" s="27">
        <f>H49</f>
        <v>40</v>
      </c>
      <c r="I50" s="20">
        <f t="shared" si="58"/>
        <v>78</v>
      </c>
      <c r="J50" s="20">
        <f t="shared" si="59"/>
        <v>60</v>
      </c>
      <c r="K50" t="str">
        <f>CONCATENATE("static const CooGUI_tds ",A50, "_Normal = {", C50, ",", D50, ",", E50, ",", F50, ",",G50, ",", H50,",",  I50, ",", J50, "};")</f>
        <v>static const CooGUI_tds Pos_Dive_DepthValue_Metric_Decimal_Normal = {78,14,28,20,50,40,78,60};</v>
      </c>
      <c r="L50">
        <f t="shared" ref="L50:S51" si="60">C50</f>
        <v>78</v>
      </c>
      <c r="M50">
        <f t="shared" si="60"/>
        <v>14</v>
      </c>
      <c r="N50">
        <f t="shared" si="60"/>
        <v>28</v>
      </c>
      <c r="O50">
        <f t="shared" si="60"/>
        <v>20</v>
      </c>
      <c r="P50">
        <f t="shared" si="60"/>
        <v>50</v>
      </c>
      <c r="Q50">
        <f t="shared" si="60"/>
        <v>40</v>
      </c>
      <c r="R50">
        <f t="shared" si="60"/>
        <v>78</v>
      </c>
      <c r="S50">
        <f t="shared" si="60"/>
        <v>60</v>
      </c>
      <c r="T50" t="str">
        <f>CONCATENATE("static const CooGUI_tds ",A50, "_Flipped = {", L50, ",", M50, ",", N50, ",", O50, ",",P50, ",", Q50,",",  R50, ",", S50, "};")</f>
        <v>static const CooGUI_tds Pos_Dive_DepthValue_Metric_Decimal_Flipped = {78,14,28,20,50,40,78,60};</v>
      </c>
      <c r="U50" t="str">
        <f>CONCATENATE("const CooGUI_tds* ",A50, ";")</f>
        <v>const CooGUI_tds* Pos_Dive_DepthValue_Metric_Decimal;</v>
      </c>
      <c r="V50">
        <f>(G50*H50)/1024</f>
        <v>1.953125</v>
      </c>
      <c r="W50" t="str">
        <f>CONCATENATE(A50, " = &amp;", B50,";")</f>
        <v>Pos_Dive_DepthValue_Metric_Decimal = &amp;Pos_Dive_DepthValue_Metric_Decimal_Normal;</v>
      </c>
    </row>
    <row r="51" spans="1:23" ht="14.15" customHeight="1" x14ac:dyDescent="0.35">
      <c r="A51" s="71" t="s">
        <v>225</v>
      </c>
      <c r="B51" t="str">
        <f>CONCATENATE(A51, "_Normal")</f>
        <v>Pos_Dive_DepthValue_Metric_Floating_Normal</v>
      </c>
      <c r="C51" s="22">
        <f>E51</f>
        <v>78</v>
      </c>
      <c r="D51" s="30">
        <f>F51+4</f>
        <v>24</v>
      </c>
      <c r="E51" s="22">
        <f>I50</f>
        <v>78</v>
      </c>
      <c r="F51" s="22">
        <f>F49</f>
        <v>20</v>
      </c>
      <c r="G51" s="50">
        <f>G49-G50</f>
        <v>46</v>
      </c>
      <c r="H51" s="27">
        <f>H50</f>
        <v>40</v>
      </c>
      <c r="I51" s="20">
        <f t="shared" si="58"/>
        <v>124</v>
      </c>
      <c r="J51" s="20">
        <f t="shared" si="59"/>
        <v>60</v>
      </c>
      <c r="K51" t="str">
        <f>CONCATENATE("static const CooGUI_tds ",A51, "_Normal = {", C51, ",", D51, ",", E51, ",", F51, ",",G51, ",", H51,",",  I51, ",", J51, "};")</f>
        <v>static const CooGUI_tds Pos_Dive_DepthValue_Metric_Floating_Normal = {78,24,78,20,46,40,124,60};</v>
      </c>
      <c r="L51">
        <f t="shared" si="60"/>
        <v>78</v>
      </c>
      <c r="M51">
        <f t="shared" si="60"/>
        <v>24</v>
      </c>
      <c r="N51">
        <f t="shared" si="60"/>
        <v>78</v>
      </c>
      <c r="O51">
        <f t="shared" si="60"/>
        <v>20</v>
      </c>
      <c r="P51">
        <f t="shared" si="60"/>
        <v>46</v>
      </c>
      <c r="Q51">
        <f t="shared" si="60"/>
        <v>40</v>
      </c>
      <c r="R51">
        <f t="shared" si="60"/>
        <v>124</v>
      </c>
      <c r="S51">
        <f t="shared" si="60"/>
        <v>60</v>
      </c>
      <c r="T51" t="str">
        <f>CONCATENATE("static const CooGUI_tds ",A51, "_Flipped = {", L51, ",", M51, ",", N51, ",", O51, ",",P51, ",", Q51,",",  R51, ",", S51, "};")</f>
        <v>static const CooGUI_tds Pos_Dive_DepthValue_Metric_Floating_Flipped = {78,24,78,20,46,40,124,60};</v>
      </c>
      <c r="U51" t="str">
        <f>CONCATENATE("const CooGUI_tds* ",A51, ";")</f>
        <v>const CooGUI_tds* Pos_Dive_DepthValue_Metric_Floating;</v>
      </c>
      <c r="V51">
        <f>(G51*H51)/1024</f>
        <v>1.796875</v>
      </c>
      <c r="W51" t="str">
        <f>CONCATENATE(A51, " = &amp;", B51,";")</f>
        <v>Pos_Dive_DepthValue_Metric_Floating = &amp;Pos_Dive_DepthValue_Metric_Floating_Normal;</v>
      </c>
    </row>
    <row r="52" spans="1:23" ht="14.15" customHeight="1" x14ac:dyDescent="0.35">
      <c r="A52" s="92" t="s">
        <v>230</v>
      </c>
      <c r="B52" t="str">
        <f t="shared" si="39"/>
        <v>Pos_Dive_OC_MaxDepthValue_Imperial_Normal</v>
      </c>
      <c r="C52" s="26">
        <f>ROUND(E52+(G52/2), 0)</f>
        <v>63</v>
      </c>
      <c r="D52" s="30">
        <f>F52-$C$1</f>
        <v>194</v>
      </c>
      <c r="E52" s="2">
        <v>15</v>
      </c>
      <c r="F52" s="22">
        <f>J38</f>
        <v>200</v>
      </c>
      <c r="G52" s="9">
        <v>96</v>
      </c>
      <c r="H52" s="27">
        <f>H49</f>
        <v>40</v>
      </c>
      <c r="I52" s="20">
        <f t="shared" si="58"/>
        <v>111</v>
      </c>
      <c r="J52" s="20">
        <f t="shared" si="59"/>
        <v>240</v>
      </c>
      <c r="K52" t="str">
        <f t="shared" ref="K52:K59" si="61">CONCATENATE("static const CooGUI_tds ",A52, "_Normal = {", C52, ",", D52, ",", E52, ",", F52, ",",G52, ",", H52,",",  I52, ",", J52, "};")</f>
        <v>static const CooGUI_tds Pos_Dive_OC_MaxDepthValue_Imperial_Normal = {63,194,15,200,96,40,111,240};</v>
      </c>
      <c r="L52">
        <f t="shared" si="41"/>
        <v>63</v>
      </c>
      <c r="M52">
        <f t="shared" si="42"/>
        <v>194</v>
      </c>
      <c r="N52">
        <f t="shared" si="43"/>
        <v>15</v>
      </c>
      <c r="O52">
        <f t="shared" si="44"/>
        <v>200</v>
      </c>
      <c r="P52">
        <f t="shared" si="45"/>
        <v>96</v>
      </c>
      <c r="Q52">
        <f t="shared" si="46"/>
        <v>40</v>
      </c>
      <c r="R52">
        <f t="shared" si="53"/>
        <v>111</v>
      </c>
      <c r="S52">
        <f t="shared" si="54"/>
        <v>240</v>
      </c>
      <c r="T52" t="str">
        <f t="shared" si="47"/>
        <v>static const CooGUI_tds Pos_Dive_OC_MaxDepthValue_Imperial_Flipped = {63,194,15,200,96,40,111,240};</v>
      </c>
      <c r="U52" t="str">
        <f t="shared" si="48"/>
        <v>const CooGUI_tds* Pos_Dive_OC_MaxDepthValue_Imperial;</v>
      </c>
      <c r="V52">
        <f t="shared" ref="V52:V59" si="62">(G52*H52)/1024</f>
        <v>3.75</v>
      </c>
      <c r="W52" t="str">
        <f t="shared" si="50"/>
        <v>Pos_Dive_OC_MaxDepthValue_Imperial = &amp;Pos_Dive_OC_MaxDepthValue_Imperial_Normal;</v>
      </c>
    </row>
    <row r="53" spans="1:23" ht="14.15" customHeight="1" x14ac:dyDescent="0.35">
      <c r="A53" s="92" t="s">
        <v>227</v>
      </c>
      <c r="B53" t="str">
        <f>CONCATENATE(A53, "_Normal")</f>
        <v>Pos_Dive_OC_MaxDepthValue_Metric_Decimal_Normal</v>
      </c>
      <c r="C53" s="22">
        <f>I53</f>
        <v>70</v>
      </c>
      <c r="D53" s="23">
        <f>F53-$C$1</f>
        <v>194</v>
      </c>
      <c r="E53" s="22">
        <f>E52</f>
        <v>15</v>
      </c>
      <c r="F53" s="22">
        <f>F52</f>
        <v>200</v>
      </c>
      <c r="G53" s="9">
        <v>55</v>
      </c>
      <c r="H53" s="27">
        <f>H52</f>
        <v>40</v>
      </c>
      <c r="I53" s="20">
        <f t="shared" si="58"/>
        <v>70</v>
      </c>
      <c r="J53" s="20">
        <f t="shared" si="59"/>
        <v>240</v>
      </c>
      <c r="K53" t="str">
        <f>CONCATENATE("static const CooGUI_tds ",A53, "_Normal = {", C53, ",", D53, ",", E53, ",", F53, ",",G53, ",", H53,",",  I53, ",", J53, "};")</f>
        <v>static const CooGUI_tds Pos_Dive_OC_MaxDepthValue_Metric_Decimal_Normal = {70,194,15,200,55,40,70,240};</v>
      </c>
      <c r="L53">
        <f t="shared" ref="L53:S54" si="63">C53</f>
        <v>70</v>
      </c>
      <c r="M53">
        <f t="shared" si="63"/>
        <v>194</v>
      </c>
      <c r="N53">
        <f t="shared" si="63"/>
        <v>15</v>
      </c>
      <c r="O53">
        <f t="shared" si="63"/>
        <v>200</v>
      </c>
      <c r="P53">
        <f t="shared" si="63"/>
        <v>55</v>
      </c>
      <c r="Q53">
        <f t="shared" si="63"/>
        <v>40</v>
      </c>
      <c r="R53">
        <f t="shared" si="63"/>
        <v>70</v>
      </c>
      <c r="S53">
        <f t="shared" si="63"/>
        <v>240</v>
      </c>
      <c r="T53" t="str">
        <f>CONCATENATE("static const CooGUI_tds ",A53, "_Flipped = {", L53, ",", M53, ",", N53, ",", O53, ",",P53, ",", Q53,",",  R53, ",", S53, "};")</f>
        <v>static const CooGUI_tds Pos_Dive_OC_MaxDepthValue_Metric_Decimal_Flipped = {70,194,15,200,55,40,70,240};</v>
      </c>
      <c r="U53" t="str">
        <f>CONCATENATE("const CooGUI_tds* ",A53, ";")</f>
        <v>const CooGUI_tds* Pos_Dive_OC_MaxDepthValue_Metric_Decimal;</v>
      </c>
      <c r="V53">
        <f>(G53*H53)/1024</f>
        <v>2.1484375</v>
      </c>
      <c r="W53" t="str">
        <f>CONCATENATE(A53, " = &amp;", B53,";")</f>
        <v>Pos_Dive_OC_MaxDepthValue_Metric_Decimal = &amp;Pos_Dive_OC_MaxDepthValue_Metric_Decimal_Normal;</v>
      </c>
    </row>
    <row r="54" spans="1:23" ht="14.15" customHeight="1" x14ac:dyDescent="0.35">
      <c r="A54" s="92" t="s">
        <v>229</v>
      </c>
      <c r="B54" t="str">
        <f>CONCATENATE(A54, "_Normal")</f>
        <v>Pos_Dive_OC_MaxDepthValue_Metric_Floating_Normal</v>
      </c>
      <c r="C54" s="22">
        <f>E54</f>
        <v>70</v>
      </c>
      <c r="D54" s="30">
        <f>F54+4</f>
        <v>204</v>
      </c>
      <c r="E54" s="22">
        <f>I53</f>
        <v>70</v>
      </c>
      <c r="F54" s="22">
        <f>F52</f>
        <v>200</v>
      </c>
      <c r="G54" s="50">
        <f>G52-G53</f>
        <v>41</v>
      </c>
      <c r="H54" s="27">
        <f t="shared" ref="H54:H57" si="64">H53</f>
        <v>40</v>
      </c>
      <c r="I54" s="20">
        <f t="shared" si="58"/>
        <v>111</v>
      </c>
      <c r="J54" s="20">
        <f t="shared" si="59"/>
        <v>240</v>
      </c>
      <c r="K54" t="str">
        <f>CONCATENATE("static const CooGUI_tds ",A54, "_Normal = {", C54, ",", D54, ",", E54, ",", F54, ",",G54, ",", H54,",",  I54, ",", J54, "};")</f>
        <v>static const CooGUI_tds Pos_Dive_OC_MaxDepthValue_Metric_Floating_Normal = {70,204,70,200,41,40,111,240};</v>
      </c>
      <c r="L54">
        <f t="shared" si="63"/>
        <v>70</v>
      </c>
      <c r="M54">
        <f t="shared" si="63"/>
        <v>204</v>
      </c>
      <c r="N54">
        <f t="shared" si="63"/>
        <v>70</v>
      </c>
      <c r="O54">
        <f t="shared" si="63"/>
        <v>200</v>
      </c>
      <c r="P54">
        <f t="shared" si="63"/>
        <v>41</v>
      </c>
      <c r="Q54">
        <f t="shared" si="63"/>
        <v>40</v>
      </c>
      <c r="R54">
        <f t="shared" si="63"/>
        <v>111</v>
      </c>
      <c r="S54">
        <f t="shared" si="63"/>
        <v>240</v>
      </c>
      <c r="T54" t="str">
        <f>CONCATENATE("static const CooGUI_tds ",A54, "_Flipped = {", L54, ",", M54, ",", N54, ",", O54, ",",P54, ",", Q54,",",  R54, ",", S54, "};")</f>
        <v>static const CooGUI_tds Pos_Dive_OC_MaxDepthValue_Metric_Floating_Flipped = {70,204,70,200,41,40,111,240};</v>
      </c>
      <c r="U54" t="str">
        <f>CONCATENATE("const CooGUI_tds* ",A54, ";")</f>
        <v>const CooGUI_tds* Pos_Dive_OC_MaxDepthValue_Metric_Floating;</v>
      </c>
      <c r="V54">
        <f>(G54*H54)/1024</f>
        <v>1.6015625</v>
      </c>
      <c r="W54" t="str">
        <f>CONCATENATE(A54, " = &amp;", B54,";")</f>
        <v>Pos_Dive_OC_MaxDepthValue_Metric_Floating = &amp;Pos_Dive_OC_MaxDepthValue_Metric_Floating_Normal;</v>
      </c>
    </row>
    <row r="55" spans="1:23" ht="14.15" customHeight="1" x14ac:dyDescent="0.35">
      <c r="A55" s="69" t="s">
        <v>233</v>
      </c>
      <c r="B55" t="str">
        <f t="shared" si="39"/>
        <v>Pos_Dive_OC_AvgDepthValue_Imperial_Normal</v>
      </c>
      <c r="C55" s="26">
        <f>ROUND(E55+(G55/2), 0)</f>
        <v>161</v>
      </c>
      <c r="D55" s="30">
        <f>F55-$C$1</f>
        <v>194</v>
      </c>
      <c r="E55" s="23">
        <f>I52</f>
        <v>111</v>
      </c>
      <c r="F55" s="22">
        <f>F52</f>
        <v>200</v>
      </c>
      <c r="G55" s="50">
        <f>G41</f>
        <v>100</v>
      </c>
      <c r="H55" s="27">
        <f>H52</f>
        <v>40</v>
      </c>
      <c r="I55" s="20">
        <f t="shared" ref="I55:J59" si="65">E55+G55</f>
        <v>211</v>
      </c>
      <c r="J55" s="20">
        <f t="shared" si="65"/>
        <v>240</v>
      </c>
      <c r="K55" t="str">
        <f t="shared" si="61"/>
        <v>static const CooGUI_tds Pos_Dive_OC_AvgDepthValue_Imperial_Normal = {161,194,111,200,100,40,211,240};</v>
      </c>
      <c r="L55">
        <f t="shared" si="41"/>
        <v>161</v>
      </c>
      <c r="M55">
        <f t="shared" si="42"/>
        <v>194</v>
      </c>
      <c r="N55">
        <f t="shared" si="43"/>
        <v>111</v>
      </c>
      <c r="O55">
        <f t="shared" si="44"/>
        <v>200</v>
      </c>
      <c r="P55">
        <f t="shared" si="45"/>
        <v>100</v>
      </c>
      <c r="Q55">
        <f t="shared" si="46"/>
        <v>40</v>
      </c>
      <c r="R55">
        <f t="shared" si="53"/>
        <v>211</v>
      </c>
      <c r="S55">
        <f t="shared" si="54"/>
        <v>240</v>
      </c>
      <c r="T55" t="str">
        <f t="shared" si="47"/>
        <v>static const CooGUI_tds Pos_Dive_OC_AvgDepthValue_Imperial_Flipped = {161,194,111,200,100,40,211,240};</v>
      </c>
      <c r="U55" t="str">
        <f t="shared" si="48"/>
        <v>const CooGUI_tds* Pos_Dive_OC_AvgDepthValue_Imperial;</v>
      </c>
      <c r="V55">
        <f t="shared" si="62"/>
        <v>3.90625</v>
      </c>
      <c r="W55" t="str">
        <f t="shared" si="50"/>
        <v>Pos_Dive_OC_AvgDepthValue_Imperial = &amp;Pos_Dive_OC_AvgDepthValue_Imperial_Normal;</v>
      </c>
    </row>
    <row r="56" spans="1:23" ht="13" customHeight="1" x14ac:dyDescent="0.35">
      <c r="A56" s="69" t="s">
        <v>231</v>
      </c>
      <c r="B56" t="str">
        <f>CONCATENATE(A56, "_Normal")</f>
        <v>Pos_Dive_OC_AvgDepthValue_Metric_Decimal_Normal</v>
      </c>
      <c r="C56" s="22">
        <f>I56</f>
        <v>166</v>
      </c>
      <c r="D56" s="23">
        <f>F56-$C$1</f>
        <v>194</v>
      </c>
      <c r="E56" s="23">
        <f>E55</f>
        <v>111</v>
      </c>
      <c r="F56" s="22">
        <f>F55</f>
        <v>200</v>
      </c>
      <c r="G56" s="9">
        <v>55</v>
      </c>
      <c r="H56" s="27">
        <f>H55</f>
        <v>40</v>
      </c>
      <c r="I56" s="20">
        <f t="shared" ref="I56:J58" si="66">E56+G56</f>
        <v>166</v>
      </c>
      <c r="J56" s="20">
        <f t="shared" si="66"/>
        <v>240</v>
      </c>
      <c r="K56" t="str">
        <f>CONCATENATE("static const CooGUI_tds ",A56, "_Normal = {", C56, ",", D56, ",", E56, ",", F56, ",",G56, ",", H56,",",  I56, ",", J56, "};")</f>
        <v>static const CooGUI_tds Pos_Dive_OC_AvgDepthValue_Metric_Decimal_Normal = {166,194,111,200,55,40,166,240};</v>
      </c>
      <c r="L56">
        <f t="shared" ref="L56:S57" si="67">C56</f>
        <v>166</v>
      </c>
      <c r="M56">
        <f t="shared" si="67"/>
        <v>194</v>
      </c>
      <c r="N56">
        <f t="shared" si="67"/>
        <v>111</v>
      </c>
      <c r="O56">
        <f t="shared" si="67"/>
        <v>200</v>
      </c>
      <c r="P56">
        <f t="shared" si="67"/>
        <v>55</v>
      </c>
      <c r="Q56">
        <f t="shared" si="67"/>
        <v>40</v>
      </c>
      <c r="R56">
        <f t="shared" si="67"/>
        <v>166</v>
      </c>
      <c r="S56">
        <f t="shared" si="67"/>
        <v>240</v>
      </c>
      <c r="T56" t="str">
        <f>CONCATENATE("static const CooGUI_tds ",A56, "_Flipped = {", L56, ",", M56, ",", N56, ",", O56, ",",P56, ",", Q56,",",  R56, ",", S56, "};")</f>
        <v>static const CooGUI_tds Pos_Dive_OC_AvgDepthValue_Metric_Decimal_Flipped = {166,194,111,200,55,40,166,240};</v>
      </c>
      <c r="U56" t="str">
        <f>CONCATENATE("const CooGUI_tds* ",A56, ";")</f>
        <v>const CooGUI_tds* Pos_Dive_OC_AvgDepthValue_Metric_Decimal;</v>
      </c>
      <c r="V56">
        <f>(G56*H56)/1024</f>
        <v>2.1484375</v>
      </c>
      <c r="W56" t="str">
        <f>CONCATENATE(A56, " = &amp;", B56,";")</f>
        <v>Pos_Dive_OC_AvgDepthValue_Metric_Decimal = &amp;Pos_Dive_OC_AvgDepthValue_Metric_Decimal_Normal;</v>
      </c>
    </row>
    <row r="57" spans="1:23" ht="14.15" customHeight="1" x14ac:dyDescent="0.35">
      <c r="A57" s="69" t="s">
        <v>232</v>
      </c>
      <c r="B57" t="str">
        <f>CONCATENATE(A57, "_Normal")</f>
        <v>Pos_Dive_OC_AvgDepthValue_Metric_Floating_Normal</v>
      </c>
      <c r="C57" s="22">
        <f>E57</f>
        <v>166</v>
      </c>
      <c r="D57" s="30">
        <f>F57+4</f>
        <v>204</v>
      </c>
      <c r="E57" s="23">
        <f>I56</f>
        <v>166</v>
      </c>
      <c r="F57" s="22">
        <f>F56</f>
        <v>200</v>
      </c>
      <c r="G57" s="50">
        <f>G55-G56</f>
        <v>45</v>
      </c>
      <c r="H57" s="27">
        <f t="shared" si="64"/>
        <v>40</v>
      </c>
      <c r="I57" s="20">
        <f t="shared" si="66"/>
        <v>211</v>
      </c>
      <c r="J57" s="20">
        <f t="shared" si="66"/>
        <v>240</v>
      </c>
      <c r="K57" t="str">
        <f>CONCATENATE("static const CooGUI_tds ",A57, "_Normal = {", C57, ",", D57, ",", E57, ",", F57, ",",G57, ",", H57,",",  I57, ",", J57, "};")</f>
        <v>static const CooGUI_tds Pos_Dive_OC_AvgDepthValue_Metric_Floating_Normal = {166,204,166,200,45,40,211,240};</v>
      </c>
      <c r="L57">
        <f t="shared" si="67"/>
        <v>166</v>
      </c>
      <c r="M57">
        <f t="shared" si="67"/>
        <v>204</v>
      </c>
      <c r="N57">
        <f t="shared" si="67"/>
        <v>166</v>
      </c>
      <c r="O57">
        <f t="shared" si="67"/>
        <v>200</v>
      </c>
      <c r="P57">
        <f t="shared" si="67"/>
        <v>45</v>
      </c>
      <c r="Q57">
        <f t="shared" si="67"/>
        <v>40</v>
      </c>
      <c r="R57">
        <f t="shared" si="67"/>
        <v>211</v>
      </c>
      <c r="S57">
        <f t="shared" si="67"/>
        <v>240</v>
      </c>
      <c r="T57" t="str">
        <f>CONCATENATE("static const CooGUI_tds ",A57, "_Flipped = {", L57, ",", M57, ",", N57, ",", O57, ",",P57, ",", Q57,",",  R57, ",", S57, "};")</f>
        <v>static const CooGUI_tds Pos_Dive_OC_AvgDepthValue_Metric_Floating_Flipped = {166,204,166,200,45,40,211,240};</v>
      </c>
      <c r="U57" t="str">
        <f>CONCATENATE("const CooGUI_tds* ",A57, ";")</f>
        <v>const CooGUI_tds* Pos_Dive_OC_AvgDepthValue_Metric_Floating;</v>
      </c>
      <c r="V57">
        <f>(G57*H57)/1024</f>
        <v>1.7578125</v>
      </c>
      <c r="W57" t="str">
        <f>CONCATENATE(A57, " = &amp;", B57,";")</f>
        <v>Pos_Dive_OC_AvgDepthValue_Metric_Floating = &amp;Pos_Dive_OC_AvgDepthValue_Metric_Floating_Normal;</v>
      </c>
    </row>
    <row r="58" spans="1:23" ht="14.15" customHeight="1" x14ac:dyDescent="0.35">
      <c r="A58" s="71" t="s">
        <v>237</v>
      </c>
      <c r="B58" t="str">
        <f>CONCATENATE(A58, "_Normal")</f>
        <v>Pos_Dive_OC_Ceiling_TitleTxt_Normal</v>
      </c>
      <c r="C58" s="22">
        <f>ROUND(G58/2+E58, 0)</f>
        <v>254</v>
      </c>
      <c r="D58" s="30">
        <f>F58</f>
        <v>180</v>
      </c>
      <c r="E58" s="23">
        <f>E59</f>
        <v>211</v>
      </c>
      <c r="F58" s="22">
        <f>F34</f>
        <v>180</v>
      </c>
      <c r="G58" s="9">
        <v>85</v>
      </c>
      <c r="H58" s="27">
        <f>H25</f>
        <v>20</v>
      </c>
      <c r="I58" s="20">
        <f t="shared" si="66"/>
        <v>296</v>
      </c>
      <c r="J58" s="20">
        <f t="shared" si="66"/>
        <v>200</v>
      </c>
      <c r="K58" t="str">
        <f>CONCATENATE("static const CooGUI_tds ",A58, "_Normal = {", C58, ",", D58, ",", E58, ",", F58, ",",G58, ",", H58,",",  I58, ",", J58, "};")</f>
        <v>static const CooGUI_tds Pos_Dive_OC_Ceiling_TitleTxt_Normal = {254,180,211,180,85,20,296,200};</v>
      </c>
      <c r="L58">
        <f t="shared" ref="L58:S58" si="68">C58</f>
        <v>254</v>
      </c>
      <c r="M58">
        <f t="shared" si="68"/>
        <v>180</v>
      </c>
      <c r="N58">
        <f t="shared" si="68"/>
        <v>211</v>
      </c>
      <c r="O58">
        <f t="shared" si="68"/>
        <v>180</v>
      </c>
      <c r="P58">
        <f t="shared" si="68"/>
        <v>85</v>
      </c>
      <c r="Q58">
        <f t="shared" si="68"/>
        <v>20</v>
      </c>
      <c r="R58">
        <f t="shared" si="68"/>
        <v>296</v>
      </c>
      <c r="S58">
        <f t="shared" si="68"/>
        <v>200</v>
      </c>
      <c r="T58" t="str">
        <f>CONCATENATE("static const CooGUI_tds ",A58, "_Flipped = {", L58, ",", M58, ",", N58, ",", O58, ",",P58, ",", Q58,",",  R58, ",", S58, "};")</f>
        <v>static const CooGUI_tds Pos_Dive_OC_Ceiling_TitleTxt_Flipped = {254,180,211,180,85,20,296,200};</v>
      </c>
      <c r="U58" t="str">
        <f>CONCATENATE("const CooGUI_tds* ",A58, ";")</f>
        <v>const CooGUI_tds* Pos_Dive_OC_Ceiling_TitleTxt;</v>
      </c>
      <c r="V58">
        <f>(G58*H58)/1024</f>
        <v>1.66015625</v>
      </c>
      <c r="W58" t="str">
        <f>CONCATENATE(A58, " = &amp;", B58,";")</f>
        <v>Pos_Dive_OC_Ceiling_TitleTxt = &amp;Pos_Dive_OC_Ceiling_TitleTxt_Normal;</v>
      </c>
    </row>
    <row r="59" spans="1:23" ht="14.15" customHeight="1" x14ac:dyDescent="0.35">
      <c r="A59" s="71" t="s">
        <v>236</v>
      </c>
      <c r="B59" t="str">
        <f t="shared" si="39"/>
        <v>Pos_Dive_OC_CeilingValue_Imperial_Normal</v>
      </c>
      <c r="C59" s="26">
        <f>ROUND(E59+(G59/2), 0)</f>
        <v>254</v>
      </c>
      <c r="D59" s="30">
        <f>F59-$C$1</f>
        <v>194</v>
      </c>
      <c r="E59" s="23">
        <f>I55</f>
        <v>211</v>
      </c>
      <c r="F59" s="22">
        <f>J58</f>
        <v>200</v>
      </c>
      <c r="G59" s="23">
        <f>G58</f>
        <v>85</v>
      </c>
      <c r="H59" s="27">
        <f>H55</f>
        <v>40</v>
      </c>
      <c r="I59" s="20">
        <f t="shared" si="65"/>
        <v>296</v>
      </c>
      <c r="J59" s="20">
        <f t="shared" si="65"/>
        <v>240</v>
      </c>
      <c r="K59" t="str">
        <f t="shared" si="61"/>
        <v>static const CooGUI_tds Pos_Dive_OC_CeilingValue_Imperial_Normal = {254,194,211,200,85,40,296,240};</v>
      </c>
      <c r="L59">
        <f t="shared" si="41"/>
        <v>254</v>
      </c>
      <c r="M59">
        <f t="shared" si="42"/>
        <v>194</v>
      </c>
      <c r="N59">
        <f t="shared" si="43"/>
        <v>211</v>
      </c>
      <c r="O59">
        <f t="shared" si="44"/>
        <v>200</v>
      </c>
      <c r="P59">
        <f t="shared" si="45"/>
        <v>85</v>
      </c>
      <c r="Q59">
        <f t="shared" si="46"/>
        <v>40</v>
      </c>
      <c r="R59">
        <f t="shared" si="53"/>
        <v>296</v>
      </c>
      <c r="S59">
        <f t="shared" si="54"/>
        <v>240</v>
      </c>
      <c r="T59" t="str">
        <f t="shared" si="47"/>
        <v>static const CooGUI_tds Pos_Dive_OC_CeilingValue_Imperial_Flipped = {254,194,211,200,85,40,296,240};</v>
      </c>
      <c r="U59" t="str">
        <f t="shared" si="48"/>
        <v>const CooGUI_tds* Pos_Dive_OC_CeilingValue_Imperial;</v>
      </c>
      <c r="V59">
        <f t="shared" si="62"/>
        <v>3.3203125</v>
      </c>
      <c r="W59" t="str">
        <f t="shared" si="50"/>
        <v>Pos_Dive_OC_CeilingValue_Imperial = &amp;Pos_Dive_OC_CeilingValue_Imperial_Normal;</v>
      </c>
    </row>
    <row r="60" spans="1:23" ht="14.15" customHeight="1" x14ac:dyDescent="0.35">
      <c r="A60" s="71" t="s">
        <v>234</v>
      </c>
      <c r="B60" t="str">
        <f>CONCATENATE(A60, "_Normal")</f>
        <v>Pos_Dive_OC_CeilingValue_Metric_Decimal_Normal</v>
      </c>
      <c r="C60" s="22">
        <f>I60</f>
        <v>266</v>
      </c>
      <c r="D60" s="23">
        <f>F60-$C$1</f>
        <v>194</v>
      </c>
      <c r="E60" s="23">
        <f>E59</f>
        <v>211</v>
      </c>
      <c r="F60" s="22">
        <f>F59</f>
        <v>200</v>
      </c>
      <c r="G60" s="9">
        <v>55</v>
      </c>
      <c r="H60" s="27">
        <f>H59</f>
        <v>40</v>
      </c>
      <c r="I60" s="20">
        <f t="shared" ref="I60:J64" si="69">E60+G60</f>
        <v>266</v>
      </c>
      <c r="J60" s="20">
        <f t="shared" si="69"/>
        <v>240</v>
      </c>
      <c r="K60" t="str">
        <f t="shared" ref="K60:K64" si="70">CONCATENATE("static const CooGUI_tds ",A60, "_Normal = {", C60, ",", D60, ",", E60, ",", F60, ",",G60, ",", H60,",",  I60, ",", J60, "};")</f>
        <v>static const CooGUI_tds Pos_Dive_OC_CeilingValue_Metric_Decimal_Normal = {266,194,211,200,55,40,266,240};</v>
      </c>
      <c r="L60">
        <f t="shared" ref="L60:S61" si="71">C60</f>
        <v>266</v>
      </c>
      <c r="M60">
        <f t="shared" si="71"/>
        <v>194</v>
      </c>
      <c r="N60">
        <f t="shared" si="71"/>
        <v>211</v>
      </c>
      <c r="O60">
        <f t="shared" si="71"/>
        <v>200</v>
      </c>
      <c r="P60">
        <f t="shared" si="71"/>
        <v>55</v>
      </c>
      <c r="Q60">
        <f t="shared" si="71"/>
        <v>40</v>
      </c>
      <c r="R60">
        <f t="shared" si="71"/>
        <v>266</v>
      </c>
      <c r="S60">
        <f t="shared" si="71"/>
        <v>240</v>
      </c>
      <c r="T60" t="str">
        <f>CONCATENATE("static const CooGUI_tds ",A60, "_Flipped = {", L60, ",", M60, ",", N60, ",", O60, ",",P60, ",", Q60,",",  R60, ",", S60, "};")</f>
        <v>static const CooGUI_tds Pos_Dive_OC_CeilingValue_Metric_Decimal_Flipped = {266,194,211,200,55,40,266,240};</v>
      </c>
      <c r="U60" t="str">
        <f>CONCATENATE("const CooGUI_tds* ",A60, ";")</f>
        <v>const CooGUI_tds* Pos_Dive_OC_CeilingValue_Metric_Decimal;</v>
      </c>
      <c r="V60">
        <f t="shared" ref="V60:V64" si="72">(G60*H60)/1024</f>
        <v>2.1484375</v>
      </c>
      <c r="W60" t="str">
        <f>CONCATENATE(A60, " = &amp;", B60,";")</f>
        <v>Pos_Dive_OC_CeilingValue_Metric_Decimal = &amp;Pos_Dive_OC_CeilingValue_Metric_Decimal_Normal;</v>
      </c>
    </row>
    <row r="61" spans="1:23" ht="14.15" customHeight="1" x14ac:dyDescent="0.35">
      <c r="A61" s="71" t="s">
        <v>235</v>
      </c>
      <c r="B61" t="str">
        <f>CONCATENATE(A61, "_Normal")</f>
        <v>Pos_Dive_OC_CeilingValue_Metric_Floating_Normal</v>
      </c>
      <c r="C61" s="22">
        <f>E61</f>
        <v>266</v>
      </c>
      <c r="D61" s="30">
        <f>F60+4</f>
        <v>204</v>
      </c>
      <c r="E61" s="23">
        <f>I60</f>
        <v>266</v>
      </c>
      <c r="F61" s="22">
        <f>F60 + 10</f>
        <v>210</v>
      </c>
      <c r="G61" s="50">
        <f>G59-G60 + 5</f>
        <v>35</v>
      </c>
      <c r="H61" s="27">
        <f>H60 - 10</f>
        <v>30</v>
      </c>
      <c r="I61" s="20">
        <f t="shared" si="69"/>
        <v>301</v>
      </c>
      <c r="J61" s="20">
        <f t="shared" si="69"/>
        <v>240</v>
      </c>
      <c r="K61" t="str">
        <f t="shared" si="70"/>
        <v>static const CooGUI_tds Pos_Dive_OC_CeilingValue_Metric_Floating_Normal = {266,204,266,210,35,30,301,240};</v>
      </c>
      <c r="L61">
        <f t="shared" si="71"/>
        <v>266</v>
      </c>
      <c r="M61">
        <f t="shared" si="71"/>
        <v>204</v>
      </c>
      <c r="N61">
        <f t="shared" si="71"/>
        <v>266</v>
      </c>
      <c r="O61">
        <f t="shared" si="71"/>
        <v>210</v>
      </c>
      <c r="P61">
        <f t="shared" si="71"/>
        <v>35</v>
      </c>
      <c r="Q61">
        <f t="shared" si="71"/>
        <v>30</v>
      </c>
      <c r="R61">
        <f t="shared" si="71"/>
        <v>301</v>
      </c>
      <c r="S61">
        <f t="shared" si="71"/>
        <v>240</v>
      </c>
      <c r="T61" t="str">
        <f>CONCATENATE("static const CooGUI_tds ",A61, "_Flipped = {", L61, ",", M61, ",", N61, ",", O61, ",",P61, ",", Q61,",",  R61, ",", S61, "};")</f>
        <v>static const CooGUI_tds Pos_Dive_OC_CeilingValue_Metric_Floating_Flipped = {266,204,266,210,35,30,301,240};</v>
      </c>
      <c r="U61" t="str">
        <f>CONCATENATE("const CooGUI_tds* ",A61, ";")</f>
        <v>const CooGUI_tds* Pos_Dive_OC_CeilingValue_Metric_Floating;</v>
      </c>
      <c r="V61">
        <f t="shared" si="72"/>
        <v>1.025390625</v>
      </c>
      <c r="W61" t="str">
        <f>CONCATENATE(A61, " = &amp;", B61,";")</f>
        <v>Pos_Dive_OC_CeilingValue_Metric_Floating = &amp;Pos_Dive_OC_CeilingValue_Metric_Floating_Normal;</v>
      </c>
    </row>
    <row r="62" spans="1:23" ht="14.15" customHeight="1" x14ac:dyDescent="0.35">
      <c r="A62" s="69" t="s">
        <v>198</v>
      </c>
      <c r="B62" t="str">
        <f t="shared" si="39"/>
        <v>Pos_Dive_DepthExtra_Tittle_Normal</v>
      </c>
      <c r="C62" s="26">
        <f t="shared" ref="C62:C65" si="73">ROUND(G62/2+E62, 0)</f>
        <v>73</v>
      </c>
      <c r="D62" s="27">
        <f>F62</f>
        <v>15</v>
      </c>
      <c r="E62" s="22">
        <f>E3</f>
        <v>28</v>
      </c>
      <c r="F62" s="9">
        <v>15</v>
      </c>
      <c r="G62" s="50">
        <f>G3</f>
        <v>90</v>
      </c>
      <c r="H62" s="27">
        <f>H3</f>
        <v>20</v>
      </c>
      <c r="I62" s="20">
        <f t="shared" si="69"/>
        <v>118</v>
      </c>
      <c r="J62" s="20">
        <f t="shared" si="69"/>
        <v>35</v>
      </c>
      <c r="K62" t="str">
        <f t="shared" si="70"/>
        <v>static const CooGUI_tds Pos_Dive_DepthExtra_Tittle_Normal = {73,15,28,15,90,20,118,35};</v>
      </c>
      <c r="L62">
        <f t="shared" si="41"/>
        <v>73</v>
      </c>
      <c r="M62">
        <f t="shared" si="42"/>
        <v>15</v>
      </c>
      <c r="N62">
        <f t="shared" si="43"/>
        <v>28</v>
      </c>
      <c r="O62">
        <f t="shared" si="44"/>
        <v>15</v>
      </c>
      <c r="P62">
        <f t="shared" si="45"/>
        <v>90</v>
      </c>
      <c r="Q62">
        <f t="shared" si="46"/>
        <v>20</v>
      </c>
      <c r="R62">
        <f t="shared" si="53"/>
        <v>118</v>
      </c>
      <c r="S62">
        <f t="shared" si="54"/>
        <v>35</v>
      </c>
      <c r="T62" t="str">
        <f t="shared" si="47"/>
        <v>static const CooGUI_tds Pos_Dive_DepthExtra_Tittle_Flipped = {73,15,28,15,90,20,118,35};</v>
      </c>
      <c r="U62" t="str">
        <f t="shared" si="48"/>
        <v>const CooGUI_tds* Pos_Dive_DepthExtra_Tittle;</v>
      </c>
      <c r="V62">
        <f t="shared" si="72"/>
        <v>1.7578125</v>
      </c>
      <c r="W62" t="str">
        <f t="shared" si="50"/>
        <v>Pos_Dive_DepthExtra_Tittle = &amp;Pos_Dive_DepthExtra_Tittle_Normal;</v>
      </c>
    </row>
    <row r="63" spans="1:23" ht="14.15" customHeight="1" x14ac:dyDescent="0.35">
      <c r="A63" s="69" t="s">
        <v>199</v>
      </c>
      <c r="B63" t="str">
        <f t="shared" si="39"/>
        <v>Pos_Dive_DepthExtra_Value_Normal</v>
      </c>
      <c r="C63" s="26">
        <f t="shared" si="73"/>
        <v>73</v>
      </c>
      <c r="D63" s="27">
        <f>F63-10</f>
        <v>25</v>
      </c>
      <c r="E63" s="22">
        <f>E3</f>
        <v>28</v>
      </c>
      <c r="F63" s="22">
        <f>J62</f>
        <v>35</v>
      </c>
      <c r="G63" s="9">
        <v>90</v>
      </c>
      <c r="H63" s="9">
        <v>80</v>
      </c>
      <c r="I63" s="20">
        <f t="shared" si="69"/>
        <v>118</v>
      </c>
      <c r="J63" s="20">
        <f t="shared" si="69"/>
        <v>115</v>
      </c>
      <c r="K63" t="str">
        <f t="shared" si="70"/>
        <v>static const CooGUI_tds Pos_Dive_DepthExtra_Value_Normal = {73,25,28,35,90,80,118,115};</v>
      </c>
      <c r="L63">
        <f t="shared" si="41"/>
        <v>73</v>
      </c>
      <c r="M63">
        <f t="shared" si="42"/>
        <v>25</v>
      </c>
      <c r="N63">
        <f t="shared" si="43"/>
        <v>28</v>
      </c>
      <c r="O63">
        <f t="shared" si="44"/>
        <v>35</v>
      </c>
      <c r="P63">
        <f t="shared" si="45"/>
        <v>90</v>
      </c>
      <c r="Q63">
        <f t="shared" si="46"/>
        <v>80</v>
      </c>
      <c r="R63">
        <f t="shared" si="53"/>
        <v>118</v>
      </c>
      <c r="S63">
        <f t="shared" si="54"/>
        <v>115</v>
      </c>
      <c r="T63" t="str">
        <f t="shared" si="47"/>
        <v>static const CooGUI_tds Pos_Dive_DepthExtra_Value_Flipped = {73,25,28,35,90,80,118,115};</v>
      </c>
      <c r="U63" t="str">
        <f t="shared" si="48"/>
        <v>const CooGUI_tds* Pos_Dive_DepthExtra_Value;</v>
      </c>
      <c r="V63">
        <f t="shared" si="72"/>
        <v>7.03125</v>
      </c>
      <c r="W63" t="str">
        <f t="shared" si="50"/>
        <v>Pos_Dive_DepthExtra_Value = &amp;Pos_Dive_DepthExtra_Value_Normal;</v>
      </c>
    </row>
    <row r="64" spans="1:23" ht="14.15" customHeight="1" x14ac:dyDescent="0.35">
      <c r="A64" s="69" t="s">
        <v>200</v>
      </c>
      <c r="B64" t="str">
        <f t="shared" si="39"/>
        <v>Pos_Dive_DepthExtra_Unit_Normal</v>
      </c>
      <c r="C64" s="22">
        <f>E64+5</f>
        <v>123</v>
      </c>
      <c r="D64" s="9">
        <v>83</v>
      </c>
      <c r="E64" s="22">
        <f>I63</f>
        <v>118</v>
      </c>
      <c r="F64" s="22">
        <f>F63</f>
        <v>35</v>
      </c>
      <c r="G64" s="9">
        <v>24</v>
      </c>
      <c r="H64" s="27">
        <f>H63</f>
        <v>80</v>
      </c>
      <c r="I64" s="20">
        <f t="shared" si="69"/>
        <v>142</v>
      </c>
      <c r="J64" s="20">
        <f t="shared" si="69"/>
        <v>115</v>
      </c>
      <c r="K64" t="str">
        <f t="shared" si="70"/>
        <v>static const CooGUI_tds Pos_Dive_DepthExtra_Unit_Normal = {123,83,118,35,24,80,142,115};</v>
      </c>
      <c r="L64">
        <f t="shared" si="41"/>
        <v>123</v>
      </c>
      <c r="M64">
        <f t="shared" si="42"/>
        <v>83</v>
      </c>
      <c r="N64">
        <f t="shared" si="43"/>
        <v>118</v>
      </c>
      <c r="O64">
        <f t="shared" si="44"/>
        <v>35</v>
      </c>
      <c r="P64">
        <f t="shared" si="45"/>
        <v>24</v>
      </c>
      <c r="Q64">
        <f t="shared" si="46"/>
        <v>80</v>
      </c>
      <c r="R64">
        <f t="shared" si="53"/>
        <v>142</v>
      </c>
      <c r="S64">
        <f t="shared" si="54"/>
        <v>115</v>
      </c>
      <c r="T64" t="str">
        <f t="shared" si="47"/>
        <v>static const CooGUI_tds Pos_Dive_DepthExtra_Unit_Flipped = {123,83,118,35,24,80,142,115};</v>
      </c>
      <c r="U64" t="str">
        <f t="shared" si="48"/>
        <v>const CooGUI_tds* Pos_Dive_DepthExtra_Unit;</v>
      </c>
      <c r="V64">
        <f t="shared" si="72"/>
        <v>1.875</v>
      </c>
      <c r="W64" t="str">
        <f t="shared" si="50"/>
        <v>Pos_Dive_DepthExtra_Unit = &amp;Pos_Dive_DepthExtra_Unit_Normal;</v>
      </c>
    </row>
    <row r="65" spans="1:23" ht="14.15" customHeight="1" x14ac:dyDescent="0.35">
      <c r="A65" s="71" t="s">
        <v>202</v>
      </c>
      <c r="B65" t="str">
        <f t="shared" si="39"/>
        <v>Pos_Dive_OC_GTR_Value_Normal</v>
      </c>
      <c r="C65" s="26">
        <f t="shared" si="73"/>
        <v>75</v>
      </c>
      <c r="D65" s="31">
        <f>F65-$C$1</f>
        <v>194</v>
      </c>
      <c r="E65" s="22">
        <f>E38</f>
        <v>25</v>
      </c>
      <c r="F65" s="22">
        <f>F39</f>
        <v>200</v>
      </c>
      <c r="G65" s="50">
        <f>G38</f>
        <v>100</v>
      </c>
      <c r="H65" s="27">
        <f>H39</f>
        <v>40</v>
      </c>
      <c r="I65" s="20">
        <f t="shared" ref="I65:J73" si="74">E65+G65</f>
        <v>125</v>
      </c>
      <c r="J65" s="20">
        <f t="shared" si="74"/>
        <v>240</v>
      </c>
      <c r="K65" t="str">
        <f t="shared" ref="K65:K73" si="75">CONCATENATE("static const CooGUI_tds ",A65, "_Normal = {", C65, ",", D65, ",", E65, ",", F65, ",",G65, ",", H65,",",  I65, ",", J65, "};")</f>
        <v>static const CooGUI_tds Pos_Dive_OC_GTR_Value_Normal = {75,194,25,200,100,40,125,240};</v>
      </c>
      <c r="L65">
        <f t="shared" si="41"/>
        <v>75</v>
      </c>
      <c r="M65">
        <f t="shared" si="42"/>
        <v>194</v>
      </c>
      <c r="N65">
        <f t="shared" si="43"/>
        <v>25</v>
      </c>
      <c r="O65">
        <f t="shared" si="44"/>
        <v>200</v>
      </c>
      <c r="P65">
        <f t="shared" si="45"/>
        <v>100</v>
      </c>
      <c r="Q65">
        <f t="shared" si="46"/>
        <v>40</v>
      </c>
      <c r="R65">
        <f t="shared" si="53"/>
        <v>125</v>
      </c>
      <c r="S65">
        <f t="shared" si="54"/>
        <v>240</v>
      </c>
      <c r="T65" t="str">
        <f t="shared" si="47"/>
        <v>static const CooGUI_tds Pos_Dive_OC_GTR_Value_Flipped = {75,194,25,200,100,40,125,240};</v>
      </c>
      <c r="U65" t="str">
        <f t="shared" si="48"/>
        <v>const CooGUI_tds* Pos_Dive_OC_GTR_Value;</v>
      </c>
      <c r="V65">
        <f t="shared" ref="V65:V112" si="76">(G65*H65)/1024</f>
        <v>3.90625</v>
      </c>
      <c r="W65" t="str">
        <f t="shared" si="50"/>
        <v>Pos_Dive_OC_GTR_Value = &amp;Pos_Dive_OC_GTR_Value_Normal;</v>
      </c>
    </row>
    <row r="66" spans="1:23" ht="14.15" customHeight="1" x14ac:dyDescent="0.35">
      <c r="A66" t="s">
        <v>242</v>
      </c>
      <c r="B66" t="str">
        <f t="shared" si="39"/>
        <v>Pos_Dive_NoDeco_Tittle_Normal</v>
      </c>
      <c r="C66" s="26">
        <f>C3</f>
        <v>73</v>
      </c>
      <c r="D66" s="59">
        <f>F66</f>
        <v>60</v>
      </c>
      <c r="E66" s="22">
        <f>E3</f>
        <v>28</v>
      </c>
      <c r="F66" s="22">
        <f>F7</f>
        <v>60</v>
      </c>
      <c r="G66" s="50">
        <f>G13</f>
        <v>152</v>
      </c>
      <c r="H66" s="27">
        <f>H13</f>
        <v>20</v>
      </c>
      <c r="I66" s="20">
        <f>E66+G66</f>
        <v>180</v>
      </c>
      <c r="J66" s="20">
        <f>F66+H66</f>
        <v>80</v>
      </c>
      <c r="K66" t="str">
        <f>CONCATENATE("static const CooGUI_tds ",A66, "_Normal = {", C66, ",", D66, ",", E66, ",", F66, ",",G66, ",", H66,",",  I66, ",", J66, "};")</f>
        <v>static const CooGUI_tds Pos_Dive_NoDeco_Tittle_Normal = {73,60,28,60,152,20,180,80};</v>
      </c>
      <c r="L66">
        <f t="shared" ref="L66:S66" si="77">C66</f>
        <v>73</v>
      </c>
      <c r="M66">
        <f t="shared" si="77"/>
        <v>60</v>
      </c>
      <c r="N66">
        <f t="shared" si="77"/>
        <v>28</v>
      </c>
      <c r="O66">
        <f t="shared" si="77"/>
        <v>60</v>
      </c>
      <c r="P66">
        <f t="shared" si="77"/>
        <v>152</v>
      </c>
      <c r="Q66">
        <f t="shared" si="77"/>
        <v>20</v>
      </c>
      <c r="R66">
        <f t="shared" si="77"/>
        <v>180</v>
      </c>
      <c r="S66">
        <f t="shared" si="77"/>
        <v>80</v>
      </c>
      <c r="T66" t="str">
        <f t="shared" si="47"/>
        <v>static const CooGUI_tds Pos_Dive_NoDeco_Tittle_Flipped = {73,60,28,60,152,20,180,80};</v>
      </c>
      <c r="U66" t="str">
        <f t="shared" si="48"/>
        <v>const CooGUI_tds* Pos_Dive_NoDeco_Tittle;</v>
      </c>
      <c r="V66">
        <f>(G66*H66)/1024</f>
        <v>2.96875</v>
      </c>
      <c r="W66" t="str">
        <f>CONCATENATE(A66, " = &amp;", B66,";")</f>
        <v>Pos_Dive_NoDeco_Tittle = &amp;Pos_Dive_NoDeco_Tittle_Normal;</v>
      </c>
    </row>
    <row r="67" spans="1:23" ht="14.15" customHeight="1" x14ac:dyDescent="0.35">
      <c r="A67" t="s">
        <v>211</v>
      </c>
      <c r="B67" t="str">
        <f t="shared" ref="B67:B77" si="78">CONCATENATE(A67, "_Normal")</f>
        <v>Pos_Dive_NoDeco_Value_Normal</v>
      </c>
      <c r="C67" s="26">
        <f>C66</f>
        <v>73</v>
      </c>
      <c r="D67" s="59">
        <f>F67-$C$1</f>
        <v>74</v>
      </c>
      <c r="E67" s="22">
        <f>E3</f>
        <v>28</v>
      </c>
      <c r="F67" s="22">
        <f>J7</f>
        <v>80</v>
      </c>
      <c r="G67" s="50">
        <f>G13</f>
        <v>152</v>
      </c>
      <c r="H67" s="27">
        <f>H4</f>
        <v>40</v>
      </c>
      <c r="I67" s="20">
        <f>E67+G67</f>
        <v>180</v>
      </c>
      <c r="J67" s="20">
        <f t="shared" si="74"/>
        <v>120</v>
      </c>
      <c r="K67" t="str">
        <f t="shared" si="75"/>
        <v>static const CooGUI_tds Pos_Dive_NoDeco_Value_Normal = {73,74,28,80,152,40,180,120};</v>
      </c>
      <c r="L67">
        <f t="shared" si="41"/>
        <v>73</v>
      </c>
      <c r="M67">
        <f t="shared" si="42"/>
        <v>74</v>
      </c>
      <c r="N67">
        <f t="shared" si="43"/>
        <v>28</v>
      </c>
      <c r="O67">
        <f t="shared" si="44"/>
        <v>80</v>
      </c>
      <c r="P67">
        <f t="shared" si="45"/>
        <v>152</v>
      </c>
      <c r="Q67">
        <f t="shared" si="46"/>
        <v>40</v>
      </c>
      <c r="R67">
        <f t="shared" si="53"/>
        <v>180</v>
      </c>
      <c r="S67">
        <f t="shared" si="54"/>
        <v>120</v>
      </c>
      <c r="T67" t="str">
        <f t="shared" ref="T67:T113" si="79">CONCATENATE("static const CooGUI_tds ",A67, "_Flipped = {", L67, ",", M67, ",", N67, ",", O67, ",",P67, ",", Q67,",",  R67, ",", S67, "};")</f>
        <v>static const CooGUI_tds Pos_Dive_NoDeco_Value_Flipped = {73,74,28,80,152,40,180,120};</v>
      </c>
      <c r="U67" t="str">
        <f t="shared" ref="U67:U113" si="80">CONCATENATE("const CooGUI_tds* ",A67, ";")</f>
        <v>const CooGUI_tds* Pos_Dive_NoDeco_Value;</v>
      </c>
      <c r="V67">
        <f t="shared" si="76"/>
        <v>5.9375</v>
      </c>
      <c r="W67" t="str">
        <f t="shared" si="50"/>
        <v>Pos_Dive_NoDeco_Value = &amp;Pos_Dive_NoDeco_Value_Normal;</v>
      </c>
    </row>
    <row r="68" spans="1:23" ht="14.15" customHeight="1" x14ac:dyDescent="0.35">
      <c r="A68" s="82" t="s">
        <v>272</v>
      </c>
      <c r="B68" s="82" t="str">
        <f t="shared" ref="B68" si="81">CONCATENATE(A68, "_Normal")</f>
        <v>Pos_Dive_ExtraLargeDepthValue_Imperial_Normal</v>
      </c>
      <c r="C68" s="26">
        <f>ROUND(G68/2+E68, 0)</f>
        <v>95</v>
      </c>
      <c r="D68" s="30">
        <f>F68-$C$1</f>
        <v>14</v>
      </c>
      <c r="E68" s="22">
        <f>E49</f>
        <v>28</v>
      </c>
      <c r="F68" s="22">
        <f>F49</f>
        <v>20</v>
      </c>
      <c r="G68" s="9">
        <v>134</v>
      </c>
      <c r="H68" s="27">
        <f>H49+H66+H67</f>
        <v>100</v>
      </c>
      <c r="I68" s="20">
        <f t="shared" ref="I68:I70" si="82">E68+G68</f>
        <v>162</v>
      </c>
      <c r="J68" s="20">
        <f t="shared" ref="J68" si="83">F68+H68</f>
        <v>120</v>
      </c>
      <c r="K68" t="str">
        <f t="shared" ref="K68" si="84">CONCATENATE("static const CooGUI_tds ",A68, "_Normal = {", C68, ",", D68, ",", E68, ",", F68, ",",G68, ",", H68,",",  I68, ",", J68, "};")</f>
        <v>static const CooGUI_tds Pos_Dive_ExtraLargeDepthValue_Imperial_Normal = {95,14,28,20,134,100,162,120};</v>
      </c>
      <c r="L68">
        <f t="shared" ref="L68" si="85">C68</f>
        <v>95</v>
      </c>
      <c r="M68">
        <f t="shared" ref="M68" si="86">D68</f>
        <v>14</v>
      </c>
      <c r="N68">
        <f t="shared" ref="N68" si="87">E68</f>
        <v>28</v>
      </c>
      <c r="O68">
        <f t="shared" ref="O68" si="88">F68</f>
        <v>20</v>
      </c>
      <c r="P68">
        <f t="shared" ref="P68" si="89">G68</f>
        <v>134</v>
      </c>
      <c r="Q68">
        <f t="shared" ref="Q68" si="90">H68</f>
        <v>100</v>
      </c>
      <c r="R68">
        <f t="shared" ref="R68" si="91">I68</f>
        <v>162</v>
      </c>
      <c r="S68">
        <f t="shared" ref="S68" si="92">J68</f>
        <v>120</v>
      </c>
      <c r="T68" t="str">
        <f t="shared" ref="T68" si="93">CONCATENATE("static const CooGUI_tds ",A68, "_Flipped = {", L68, ",", M68, ",", N68, ",", O68, ",",P68, ",", Q68,",",  R68, ",", S68, "};")</f>
        <v>static const CooGUI_tds Pos_Dive_ExtraLargeDepthValue_Imperial_Flipped = {95,14,28,20,134,100,162,120};</v>
      </c>
      <c r="U68" t="str">
        <f t="shared" ref="U68" si="94">CONCATENATE("const CooGUI_tds* ",A68, ";")</f>
        <v>const CooGUI_tds* Pos_Dive_ExtraLargeDepthValue_Imperial;</v>
      </c>
      <c r="V68">
        <f t="shared" ref="V68" si="95">(G68*H68)/1024</f>
        <v>13.0859375</v>
      </c>
      <c r="W68" t="str">
        <f t="shared" ref="W68" si="96">CONCATENATE(A68, " = &amp;", B68,";")</f>
        <v>Pos_Dive_ExtraLargeDepthValue_Imperial = &amp;Pos_Dive_ExtraLargeDepthValue_Imperial_Normal;</v>
      </c>
    </row>
    <row r="69" spans="1:23" ht="14.15" customHeight="1" x14ac:dyDescent="0.35">
      <c r="A69" s="82" t="s">
        <v>273</v>
      </c>
      <c r="B69" s="82" t="str">
        <f t="shared" ref="B69" si="97">CONCATENATE(A69, "_Normal")</f>
        <v>Pos_Dive_ExtraLargeDepthValue_Metric_Decimal_Normal</v>
      </c>
      <c r="C69" s="22">
        <f>I69</f>
        <v>108</v>
      </c>
      <c r="D69" s="30">
        <f>F69-$C$1</f>
        <v>14</v>
      </c>
      <c r="E69" s="22">
        <f>E50</f>
        <v>28</v>
      </c>
      <c r="F69" s="22">
        <f>F68</f>
        <v>20</v>
      </c>
      <c r="G69" s="9">
        <v>80</v>
      </c>
      <c r="H69" s="27">
        <f>H68</f>
        <v>100</v>
      </c>
      <c r="I69" s="20">
        <f t="shared" si="82"/>
        <v>108</v>
      </c>
      <c r="J69" s="20">
        <f t="shared" ref="J69" si="98">F69+H69</f>
        <v>120</v>
      </c>
      <c r="K69" t="str">
        <f t="shared" ref="K69" si="99">CONCATENATE("static const CooGUI_tds ",A69, "_Normal = {", C69, ",", D69, ",", E69, ",", F69, ",",G69, ",", H69,",",  I69, ",", J69, "};")</f>
        <v>static const CooGUI_tds Pos_Dive_ExtraLargeDepthValue_Metric_Decimal_Normal = {108,14,28,20,80,100,108,120};</v>
      </c>
      <c r="L69">
        <f t="shared" ref="L69" si="100">C69</f>
        <v>108</v>
      </c>
      <c r="M69">
        <f t="shared" ref="M69" si="101">D69</f>
        <v>14</v>
      </c>
      <c r="N69">
        <f t="shared" ref="N69" si="102">E69</f>
        <v>28</v>
      </c>
      <c r="O69">
        <f t="shared" ref="O69" si="103">F69</f>
        <v>20</v>
      </c>
      <c r="P69">
        <f t="shared" ref="P69" si="104">G69</f>
        <v>80</v>
      </c>
      <c r="Q69">
        <f t="shared" ref="Q69" si="105">H69</f>
        <v>100</v>
      </c>
      <c r="R69">
        <f t="shared" ref="R69" si="106">I69</f>
        <v>108</v>
      </c>
      <c r="S69">
        <f t="shared" ref="S69" si="107">J69</f>
        <v>120</v>
      </c>
      <c r="T69" t="str">
        <f t="shared" ref="T69" si="108">CONCATENATE("static const CooGUI_tds ",A69, "_Flipped = {", L69, ",", M69, ",", N69, ",", O69, ",",P69, ",", Q69,",",  R69, ",", S69, "};")</f>
        <v>static const CooGUI_tds Pos_Dive_ExtraLargeDepthValue_Metric_Decimal_Flipped = {108,14,28,20,80,100,108,120};</v>
      </c>
      <c r="U69" t="str">
        <f t="shared" ref="U69" si="109">CONCATENATE("const CooGUI_tds* ",A69, ";")</f>
        <v>const CooGUI_tds* Pos_Dive_ExtraLargeDepthValue_Metric_Decimal;</v>
      </c>
      <c r="V69">
        <f t="shared" ref="V69" si="110">(G69*H69)/1024</f>
        <v>7.8125</v>
      </c>
      <c r="W69" t="str">
        <f t="shared" ref="W69" si="111">CONCATENATE(A69, " = &amp;", B69,";")</f>
        <v>Pos_Dive_ExtraLargeDepthValue_Metric_Decimal = &amp;Pos_Dive_ExtraLargeDepthValue_Metric_Decimal_Normal;</v>
      </c>
    </row>
    <row r="70" spans="1:23" ht="14.15" customHeight="1" x14ac:dyDescent="0.35">
      <c r="A70" s="82" t="s">
        <v>274</v>
      </c>
      <c r="B70" s="82" t="str">
        <f t="shared" ref="B70" si="112">CONCATENATE(A70, "_Normal")</f>
        <v>Pos_Dive_ExtraLargeDepthValue_Metric_Floating_Normal</v>
      </c>
      <c r="C70" s="22">
        <f>E70</f>
        <v>108</v>
      </c>
      <c r="D70" s="30">
        <f>F70 + 30</f>
        <v>50</v>
      </c>
      <c r="E70" s="22">
        <f>I69</f>
        <v>108</v>
      </c>
      <c r="F70" s="22">
        <f>F68</f>
        <v>20</v>
      </c>
      <c r="G70" s="50">
        <f>G68-G69</f>
        <v>54</v>
      </c>
      <c r="H70" s="27">
        <f>H69</f>
        <v>100</v>
      </c>
      <c r="I70" s="20">
        <f t="shared" si="82"/>
        <v>162</v>
      </c>
      <c r="J70" s="20">
        <f t="shared" ref="J70" si="113">F70+H70</f>
        <v>120</v>
      </c>
      <c r="K70" t="str">
        <f t="shared" ref="K70" si="114">CONCATENATE("static const CooGUI_tds ",A70, "_Normal = {", C70, ",", D70, ",", E70, ",", F70, ",",G70, ",", H70,",",  I70, ",", J70, "};")</f>
        <v>static const CooGUI_tds Pos_Dive_ExtraLargeDepthValue_Metric_Floating_Normal = {108,50,108,20,54,100,162,120};</v>
      </c>
      <c r="L70">
        <f t="shared" ref="L70" si="115">C70</f>
        <v>108</v>
      </c>
      <c r="M70">
        <f t="shared" ref="M70" si="116">D70</f>
        <v>50</v>
      </c>
      <c r="N70">
        <f t="shared" ref="N70" si="117">E70</f>
        <v>108</v>
      </c>
      <c r="O70">
        <f t="shared" ref="O70" si="118">F70</f>
        <v>20</v>
      </c>
      <c r="P70">
        <f t="shared" ref="P70" si="119">G70</f>
        <v>54</v>
      </c>
      <c r="Q70">
        <f t="shared" ref="Q70" si="120">H70</f>
        <v>100</v>
      </c>
      <c r="R70">
        <f t="shared" ref="R70" si="121">I70</f>
        <v>162</v>
      </c>
      <c r="S70">
        <f t="shared" ref="S70" si="122">J70</f>
        <v>120</v>
      </c>
      <c r="T70" t="str">
        <f t="shared" ref="T70" si="123">CONCATENATE("static const CooGUI_tds ",A70, "_Flipped = {", L70, ",", M70, ",", N70, ",", O70, ",",P70, ",", Q70,",",  R70, ",", S70, "};")</f>
        <v>static const CooGUI_tds Pos_Dive_ExtraLargeDepthValue_Metric_Floating_Flipped = {108,50,108,20,54,100,162,120};</v>
      </c>
      <c r="U70" t="str">
        <f t="shared" ref="U70" si="124">CONCATENATE("const CooGUI_tds* ",A70, ";")</f>
        <v>const CooGUI_tds* Pos_Dive_ExtraLargeDepthValue_Metric_Floating;</v>
      </c>
      <c r="V70">
        <f t="shared" ref="V70" si="125">(G70*H70)/1024</f>
        <v>5.2734375</v>
      </c>
      <c r="W70" t="str">
        <f t="shared" ref="W70" si="126">CONCATENATE(A70, " = &amp;", B70,";")</f>
        <v>Pos_Dive_ExtraLargeDepthValue_Metric_Floating = &amp;Pos_Dive_ExtraLargeDepthValue_Metric_Floating_Normal;</v>
      </c>
    </row>
    <row r="71" spans="1:23" s="83" customFormat="1" x14ac:dyDescent="0.35">
      <c r="A71" s="83" t="s">
        <v>279</v>
      </c>
      <c r="B71" s="84" t="str">
        <f t="shared" ref="B71" si="127">CONCATENATE(A71, "_Normal")</f>
        <v>Pos_Dive_Extralarge_DiveTime_Normal</v>
      </c>
      <c r="C71" s="85">
        <f t="shared" ref="C71" si="128">ROUND(G71/2+E71, 0)</f>
        <v>233</v>
      </c>
      <c r="D71" s="86">
        <f>D68</f>
        <v>14</v>
      </c>
      <c r="E71" s="87">
        <f>I192</f>
        <v>170</v>
      </c>
      <c r="F71" s="91">
        <f>J11</f>
        <v>20</v>
      </c>
      <c r="G71" s="88">
        <f>E89-I192</f>
        <v>125</v>
      </c>
      <c r="H71" s="90">
        <v>75</v>
      </c>
      <c r="I71" s="89">
        <f t="shared" ref="I71" si="129">E71+G71</f>
        <v>295</v>
      </c>
      <c r="J71" s="89">
        <f t="shared" ref="J71" si="130">F71+H71</f>
        <v>95</v>
      </c>
      <c r="K71" s="83" t="str">
        <f t="shared" ref="K71" si="131">CONCATENATE("static const CooGUI_tds ",A71, "_Normal = {", C71, ",", D71, ",", E71, ",", F71, ",",G71, ",", H71,",",  I71, ",", J71, "};")</f>
        <v>static const CooGUI_tds Pos_Dive_Extralarge_DiveTime_Normal = {233,14,170,20,125,75,295,95};</v>
      </c>
      <c r="L71" s="83">
        <f t="shared" ref="L71" si="132">C71</f>
        <v>233</v>
      </c>
      <c r="M71" s="83">
        <f t="shared" ref="M71" si="133">D71</f>
        <v>14</v>
      </c>
      <c r="N71" s="83">
        <f t="shared" ref="N71" si="134">E71</f>
        <v>170</v>
      </c>
      <c r="O71" s="83">
        <f t="shared" ref="O71" si="135">F71</f>
        <v>20</v>
      </c>
      <c r="P71" s="83">
        <f t="shared" ref="P71" si="136">G71</f>
        <v>125</v>
      </c>
      <c r="Q71" s="83">
        <f t="shared" ref="Q71" si="137">H71</f>
        <v>75</v>
      </c>
      <c r="R71" s="83">
        <f t="shared" ref="R71" si="138">I71</f>
        <v>295</v>
      </c>
      <c r="S71" s="83">
        <f t="shared" ref="S71" si="139">J71</f>
        <v>95</v>
      </c>
      <c r="T71" s="83" t="str">
        <f t="shared" ref="T71" si="140">CONCATENATE("static const CooGUI_tds ",A71, "_Flipped = {", L71, ",", M71, ",", N71, ",", O71, ",",P71, ",", Q71,",",  R71, ",", S71, "};")</f>
        <v>static const CooGUI_tds Pos_Dive_Extralarge_DiveTime_Flipped = {233,14,170,20,125,75,295,95};</v>
      </c>
      <c r="U71" s="83" t="str">
        <f t="shared" ref="U71" si="141">CONCATENATE("const CooGUI_tds* ",A71, ";")</f>
        <v>const CooGUI_tds* Pos_Dive_Extralarge_DiveTime;</v>
      </c>
      <c r="V71" s="83">
        <f t="shared" ref="V71" si="142">(G71*H71)/1024</f>
        <v>9.1552734375</v>
      </c>
      <c r="W71" s="83" t="str">
        <f t="shared" ref="W71" si="143">CONCATENATE(A71, " = &amp;", B71,";")</f>
        <v>Pos_Dive_Extralarge_DiveTime = &amp;Pos_Dive_Extralarge_DiveTime_Normal;</v>
      </c>
    </row>
    <row r="72" spans="1:23" ht="14.15" customHeight="1" x14ac:dyDescent="0.35">
      <c r="A72" s="83" t="s">
        <v>275</v>
      </c>
      <c r="B72" s="83" t="str">
        <f t="shared" ref="B72" si="144">CONCATENATE(A72, "_Normal")</f>
        <v>Pos_Dive_NoDecoOnRight_Value_Normal</v>
      </c>
      <c r="C72" s="26">
        <f>C19</f>
        <v>238</v>
      </c>
      <c r="D72" s="59">
        <f>D19</f>
        <v>74</v>
      </c>
      <c r="E72" s="22">
        <f>E15</f>
        <v>162</v>
      </c>
      <c r="F72" s="22">
        <f>F15</f>
        <v>80</v>
      </c>
      <c r="G72" s="50">
        <f>G15</f>
        <v>133</v>
      </c>
      <c r="H72" s="27">
        <f>H15</f>
        <v>40</v>
      </c>
      <c r="I72" s="20">
        <f t="shared" ref="I72" si="145">E72+G72</f>
        <v>295</v>
      </c>
      <c r="J72" s="20">
        <f t="shared" ref="J72" si="146">F72+H72</f>
        <v>120</v>
      </c>
      <c r="K72" t="str">
        <f t="shared" ref="K72" si="147">CONCATENATE("static const CooGUI_tds ",A72, "_Normal = {", C72, ",", D72, ",", E72, ",", F72, ",",G72, ",", H72,",",  I72, ",", J72, "};")</f>
        <v>static const CooGUI_tds Pos_Dive_NoDecoOnRight_Value_Normal = {238,74,162,80,133,40,295,120};</v>
      </c>
      <c r="L72">
        <f t="shared" ref="L72" si="148">C72</f>
        <v>238</v>
      </c>
      <c r="M72">
        <f t="shared" ref="M72" si="149">D72</f>
        <v>74</v>
      </c>
      <c r="N72">
        <f t="shared" ref="N72" si="150">E72</f>
        <v>162</v>
      </c>
      <c r="O72">
        <f t="shared" ref="O72" si="151">F72</f>
        <v>80</v>
      </c>
      <c r="P72">
        <f t="shared" ref="P72" si="152">G72</f>
        <v>133</v>
      </c>
      <c r="Q72">
        <f t="shared" ref="Q72" si="153">H72</f>
        <v>40</v>
      </c>
      <c r="R72">
        <f t="shared" ref="R72" si="154">I72</f>
        <v>295</v>
      </c>
      <c r="S72">
        <f t="shared" ref="S72" si="155">J72</f>
        <v>120</v>
      </c>
      <c r="T72" t="str">
        <f t="shared" ref="T72" si="156">CONCATENATE("static const CooGUI_tds ",A72, "_Flipped = {", L72, ",", M72, ",", N72, ",", O72, ",",P72, ",", Q72,",",  R72, ",", S72, "};")</f>
        <v>static const CooGUI_tds Pos_Dive_NoDecoOnRight_Value_Flipped = {238,74,162,80,133,40,295,120};</v>
      </c>
      <c r="U72" t="str">
        <f t="shared" ref="U72" si="157">CONCATENATE("const CooGUI_tds* ",A72, ";")</f>
        <v>const CooGUI_tds* Pos_Dive_NoDecoOnRight_Value;</v>
      </c>
      <c r="V72">
        <f t="shared" ref="V72" si="158">(G72*H72)/1024</f>
        <v>5.1953125</v>
      </c>
      <c r="W72" t="str">
        <f t="shared" ref="W72" si="159">CONCATENATE(A72, " = &amp;", B72,";")</f>
        <v>Pos_Dive_NoDecoOnRight_Value = &amp;Pos_Dive_NoDecoOnRight_Value_Normal;</v>
      </c>
    </row>
    <row r="73" spans="1:23" x14ac:dyDescent="0.35">
      <c r="A73" t="s">
        <v>38</v>
      </c>
      <c r="B73" t="str">
        <f t="shared" si="78"/>
        <v>Pos_RightSelectValue_Normal</v>
      </c>
      <c r="C73" s="1">
        <v>250</v>
      </c>
      <c r="D73" s="2">
        <v>60</v>
      </c>
      <c r="E73" s="1">
        <f>C73-(G73/2)</f>
        <v>225</v>
      </c>
      <c r="F73" s="1">
        <f>D73</f>
        <v>60</v>
      </c>
      <c r="G73" s="1">
        <v>50</v>
      </c>
      <c r="H73" s="1">
        <v>70</v>
      </c>
      <c r="I73" s="20">
        <f t="shared" si="74"/>
        <v>275</v>
      </c>
      <c r="J73" s="20">
        <f t="shared" si="74"/>
        <v>130</v>
      </c>
      <c r="K73" t="str">
        <f t="shared" si="75"/>
        <v>static const CooGUI_tds Pos_RightSelectValue_Normal = {250,60,225,60,50,70,275,130};</v>
      </c>
      <c r="L73">
        <f t="shared" si="41"/>
        <v>250</v>
      </c>
      <c r="M73">
        <f t="shared" si="42"/>
        <v>60</v>
      </c>
      <c r="N73">
        <f t="shared" si="43"/>
        <v>225</v>
      </c>
      <c r="O73">
        <f t="shared" si="44"/>
        <v>60</v>
      </c>
      <c r="P73">
        <f t="shared" si="45"/>
        <v>50</v>
      </c>
      <c r="Q73">
        <f t="shared" si="46"/>
        <v>70</v>
      </c>
      <c r="R73">
        <f t="shared" si="53"/>
        <v>275</v>
      </c>
      <c r="S73">
        <f t="shared" si="54"/>
        <v>130</v>
      </c>
      <c r="T73" t="str">
        <f t="shared" si="79"/>
        <v>static const CooGUI_tds Pos_RightSelectValue_Flipped = {250,60,225,60,50,70,275,130};</v>
      </c>
      <c r="U73" t="str">
        <f t="shared" si="80"/>
        <v>const CooGUI_tds* Pos_RightSelectValue;</v>
      </c>
      <c r="V73">
        <f t="shared" si="76"/>
        <v>3.41796875</v>
      </c>
      <c r="W73" t="str">
        <f>CONCATENATE(A73, " = &amp;", B73,";")</f>
        <v>Pos_RightSelectValue = &amp;Pos_RightSelectValue_Normal;</v>
      </c>
    </row>
    <row r="74" spans="1:23" s="14" customFormat="1" x14ac:dyDescent="0.35">
      <c r="A74" s="14" t="s">
        <v>24</v>
      </c>
      <c r="B74" s="14" t="str">
        <f t="shared" si="78"/>
        <v>Pos_TopTitle_Normal</v>
      </c>
      <c r="C74" s="18">
        <v>160</v>
      </c>
      <c r="D74" s="7">
        <v>0</v>
      </c>
      <c r="E74" s="8">
        <v>0</v>
      </c>
      <c r="F74" s="8">
        <v>0</v>
      </c>
      <c r="G74" s="8">
        <v>320</v>
      </c>
      <c r="H74" s="7">
        <v>26</v>
      </c>
      <c r="I74" s="24">
        <f>G74+E74</f>
        <v>320</v>
      </c>
      <c r="J74" s="24">
        <f t="shared" ref="J74:J84" si="160">F74+H74</f>
        <v>26</v>
      </c>
      <c r="K74" s="14" t="str">
        <f>CONCATENATE("static const CooGUI_tds ",A74, "_Normal = {", C74, ",", D74, ",", E74, ",", F74, ",",G74, ",", H74,",",  I74, ",", J74, "};")</f>
        <v>static const CooGUI_tds Pos_TopTitle_Normal = {160,0,0,0,320,26,320,26};</v>
      </c>
      <c r="L74" s="14">
        <f t="shared" ref="L74:L89" si="161">C74</f>
        <v>160</v>
      </c>
      <c r="M74" s="14">
        <f t="shared" ref="M74:M85" si="162">D74 + $D$1</f>
        <v>24</v>
      </c>
      <c r="N74" s="14">
        <f t="shared" ref="N74:N89" si="163">E74</f>
        <v>0</v>
      </c>
      <c r="O74" s="14">
        <f t="shared" ref="O74:O84" si="164">F74+$D$1</f>
        <v>24</v>
      </c>
      <c r="P74" s="14">
        <f t="shared" ref="P74:P84" si="165">G74</f>
        <v>320</v>
      </c>
      <c r="Q74" s="14">
        <f t="shared" ref="Q74:Q84" si="166">H74</f>
        <v>26</v>
      </c>
      <c r="R74" s="24">
        <f>P74+N74</f>
        <v>320</v>
      </c>
      <c r="S74" s="24">
        <f t="shared" ref="S74:S94" si="167">O74+Q74</f>
        <v>50</v>
      </c>
      <c r="T74" s="14" t="str">
        <f t="shared" si="79"/>
        <v>static const CooGUI_tds Pos_TopTitle_Flipped = {160,24,0,24,320,26,320,50};</v>
      </c>
      <c r="U74" s="14" t="str">
        <f t="shared" si="80"/>
        <v>const CooGUI_tds* Pos_TopTitle;</v>
      </c>
      <c r="V74" s="14">
        <f t="shared" si="76"/>
        <v>8.125</v>
      </c>
      <c r="W74" s="14" t="str">
        <f>CONCATENATE(A74, " = &amp;", B74,";")</f>
        <v>Pos_TopTitle = &amp;Pos_TopTitle_Normal;</v>
      </c>
    </row>
    <row r="75" spans="1:23" s="14" customFormat="1" x14ac:dyDescent="0.35">
      <c r="A75" s="14" t="s">
        <v>264</v>
      </c>
      <c r="B75" s="14" t="str">
        <f t="shared" si="78"/>
        <v>Pos_DepthLimits_TopTittle_Normal</v>
      </c>
      <c r="C75" s="18">
        <v>160</v>
      </c>
      <c r="D75" s="7">
        <v>0</v>
      </c>
      <c r="E75" s="8">
        <v>20</v>
      </c>
      <c r="F75" s="8">
        <v>0</v>
      </c>
      <c r="G75" s="8">
        <v>300</v>
      </c>
      <c r="H75" s="7">
        <f>H74 - 2</f>
        <v>24</v>
      </c>
      <c r="I75" s="24">
        <f>G75+E75</f>
        <v>320</v>
      </c>
      <c r="J75" s="24">
        <f>F75+H75</f>
        <v>24</v>
      </c>
      <c r="K75" s="14" t="str">
        <f>CONCATENATE("static const CooGUI_tds ",A75, "_Normal = {", C75, ",", D75, ",", E75, ",", F75, ",",G75, ",", H75,",",  I75, ",", J75, "};")</f>
        <v>static const CooGUI_tds Pos_DepthLimits_TopTittle_Normal = {160,0,20,0,300,24,320,24};</v>
      </c>
      <c r="L75" s="14">
        <f t="shared" ref="L75:Q75" si="168">C75</f>
        <v>160</v>
      </c>
      <c r="M75" s="14">
        <f t="shared" si="168"/>
        <v>0</v>
      </c>
      <c r="N75" s="14">
        <f t="shared" si="168"/>
        <v>20</v>
      </c>
      <c r="O75" s="14">
        <f t="shared" si="168"/>
        <v>0</v>
      </c>
      <c r="P75" s="14">
        <f t="shared" si="168"/>
        <v>300</v>
      </c>
      <c r="Q75" s="14">
        <f t="shared" si="168"/>
        <v>24</v>
      </c>
      <c r="R75" s="24">
        <f>P75+N75</f>
        <v>320</v>
      </c>
      <c r="S75" s="24">
        <f>O75+Q75</f>
        <v>24</v>
      </c>
      <c r="T75" s="14" t="str">
        <f>CONCATENATE("static const CooGUI_tds ",A75, "_Flipped = {", L75, ",", M75, ",", N75, ",", O75, ",",P75, ",", Q75,",",  R75, ",", S75, "};")</f>
        <v>static const CooGUI_tds Pos_DepthLimits_TopTittle_Flipped = {160,0,20,0,300,24,320,24};</v>
      </c>
      <c r="U75" s="14" t="str">
        <f>CONCATENATE("const CooGUI_tds* ",A75, ";")</f>
        <v>const CooGUI_tds* Pos_DepthLimits_TopTittle;</v>
      </c>
      <c r="V75" s="14">
        <f>(G75*H75)/1024</f>
        <v>7.03125</v>
      </c>
      <c r="W75" s="14" t="str">
        <f>CONCATENATE(A75, " = &amp;", B75,";")</f>
        <v>Pos_DepthLimits_TopTittle = &amp;Pos_DepthLimits_TopTittle_Normal;</v>
      </c>
    </row>
    <row r="76" spans="1:23" s="14" customFormat="1" x14ac:dyDescent="0.35">
      <c r="A76" s="14" t="s">
        <v>265</v>
      </c>
      <c r="B76" s="14" t="str">
        <f t="shared" si="78"/>
        <v>Pos_DepthTopOnTheRight_Normal</v>
      </c>
      <c r="C76" s="18">
        <f>I76</f>
        <v>300</v>
      </c>
      <c r="D76" s="7">
        <v>0</v>
      </c>
      <c r="E76" s="8">
        <v>240</v>
      </c>
      <c r="F76" s="8">
        <f>F74</f>
        <v>0</v>
      </c>
      <c r="G76" s="8">
        <v>60</v>
      </c>
      <c r="H76" s="93">
        <f>H75</f>
        <v>24</v>
      </c>
      <c r="I76" s="24">
        <f>G76+E76</f>
        <v>300</v>
      </c>
      <c r="J76" s="24">
        <f>F76+H76</f>
        <v>24</v>
      </c>
      <c r="K76" s="14" t="str">
        <f>CONCATENATE("static const CooGUI_tds ",A76, "_Normal = {", C76, ",", D76, ",", E76, ",", F76, ",",G76, ",", H76,",",  I76, ",", J76, "};")</f>
        <v>static const CooGUI_tds Pos_DepthTopOnTheRight_Normal = {300,0,240,0,60,24,300,24};</v>
      </c>
      <c r="L76" s="14">
        <f>C76</f>
        <v>300</v>
      </c>
      <c r="M76" s="14">
        <f t="shared" si="162"/>
        <v>24</v>
      </c>
      <c r="N76" s="14">
        <f>E76</f>
        <v>240</v>
      </c>
      <c r="O76" s="14">
        <f>F76</f>
        <v>0</v>
      </c>
      <c r="P76" s="14">
        <f>G76</f>
        <v>60</v>
      </c>
      <c r="Q76" s="14">
        <f>H76</f>
        <v>24</v>
      </c>
      <c r="R76" s="24">
        <f>P76+N76</f>
        <v>300</v>
      </c>
      <c r="S76" s="24">
        <f>O76+Q76</f>
        <v>24</v>
      </c>
      <c r="T76" s="14" t="str">
        <f>CONCATENATE("static const CooGUI_tds ",A76, "_Flipped = {", L76, ",", M76, ",", N76, ",", O76, ",",P76, ",", Q76,",",  R76, ",", S76, "};")</f>
        <v>static const CooGUI_tds Pos_DepthTopOnTheRight_Flipped = {300,24,240,0,60,24,300,24};</v>
      </c>
      <c r="U76" s="14" t="str">
        <f>CONCATENATE("const CooGUI_tds* ",A76, ";")</f>
        <v>const CooGUI_tds* Pos_DepthTopOnTheRight;</v>
      </c>
      <c r="V76" s="14">
        <f>(G76*H76)/1024</f>
        <v>1.40625</v>
      </c>
      <c r="W76" s="14" t="str">
        <f>CONCATENATE(A76, " = &amp;", B76,";")</f>
        <v>Pos_DepthTopOnTheRight = &amp;Pos_DepthTopOnTheRight_Normal;</v>
      </c>
    </row>
    <row r="77" spans="1:23" s="46" customFormat="1" x14ac:dyDescent="0.35">
      <c r="A77" s="46" t="s">
        <v>141</v>
      </c>
      <c r="B77" s="46" t="str">
        <f t="shared" si="78"/>
        <v>Pos_Setting_Title_Line_0_Normal</v>
      </c>
      <c r="C77" s="49">
        <f>C74</f>
        <v>160</v>
      </c>
      <c r="D77" s="47">
        <f>F77-5</f>
        <v>30</v>
      </c>
      <c r="E77" s="47">
        <v>0</v>
      </c>
      <c r="F77" s="48">
        <v>35</v>
      </c>
      <c r="G77" s="47">
        <v>320</v>
      </c>
      <c r="H77" s="47">
        <v>45</v>
      </c>
      <c r="I77" s="47">
        <f>G77+E77</f>
        <v>320</v>
      </c>
      <c r="J77" s="47">
        <f t="shared" si="160"/>
        <v>80</v>
      </c>
      <c r="K77" s="46" t="str">
        <f>CONCATENATE("static const CooGUI_tds ",A77, "_Normal = {", C77, ",", D77, ",", E77, ",", F77, ",",G77, ",", H77,",",  I77, ",", J77, "};")</f>
        <v>static const CooGUI_tds Pos_Setting_Title_Line_0_Normal = {160,30,0,35,320,45,320,80};</v>
      </c>
      <c r="L77" s="46">
        <f t="shared" si="161"/>
        <v>160</v>
      </c>
      <c r="M77" s="47">
        <f t="shared" si="162"/>
        <v>54</v>
      </c>
      <c r="N77" s="46">
        <f t="shared" si="163"/>
        <v>0</v>
      </c>
      <c r="O77" s="46">
        <f t="shared" si="164"/>
        <v>59</v>
      </c>
      <c r="P77" s="46">
        <f t="shared" si="165"/>
        <v>320</v>
      </c>
      <c r="Q77" s="46">
        <f t="shared" si="166"/>
        <v>45</v>
      </c>
      <c r="R77" s="47">
        <f t="shared" ref="R77:R87" si="169">P77+N77</f>
        <v>320</v>
      </c>
      <c r="S77" s="47">
        <f t="shared" si="167"/>
        <v>104</v>
      </c>
      <c r="T77" s="46" t="str">
        <f t="shared" si="79"/>
        <v>static const CooGUI_tds Pos_Setting_Title_Line_0_Flipped = {160,54,0,59,320,45,320,104};</v>
      </c>
      <c r="U77" s="46" t="str">
        <f t="shared" si="80"/>
        <v>const CooGUI_tds* Pos_Setting_Title_Line_0;</v>
      </c>
      <c r="V77" s="46">
        <f t="shared" si="76"/>
        <v>14.0625</v>
      </c>
      <c r="W77" s="46" t="str">
        <f>CONCATENATE(A77, " = &amp;", B77,";")</f>
        <v>Pos_Setting_Title_Line_0 = &amp;Pos_Setting_Title_Line_0_Normal;</v>
      </c>
    </row>
    <row r="78" spans="1:23" s="14" customFormat="1" x14ac:dyDescent="0.35">
      <c r="A78" s="14" t="s">
        <v>142</v>
      </c>
      <c r="B78" s="14" t="str">
        <f t="shared" ref="B78:B83" si="170">CONCATENATE(A78, "_Normal")</f>
        <v>Pos_Setting_Title_Line_1_Normal</v>
      </c>
      <c r="C78" s="49">
        <f t="shared" ref="C78:C85" si="171">C77</f>
        <v>160</v>
      </c>
      <c r="D78" s="43">
        <f>F78-5</f>
        <v>75</v>
      </c>
      <c r="E78" s="8">
        <v>0</v>
      </c>
      <c r="F78" s="24">
        <f>J77</f>
        <v>80</v>
      </c>
      <c r="G78" s="8">
        <v>320</v>
      </c>
      <c r="H78" s="49">
        <f>H77</f>
        <v>45</v>
      </c>
      <c r="I78" s="24">
        <f t="shared" ref="I78:I83" si="172">G78+E78</f>
        <v>320</v>
      </c>
      <c r="J78" s="24">
        <f t="shared" si="160"/>
        <v>125</v>
      </c>
      <c r="K78" s="14" t="str">
        <f t="shared" ref="K78:K83" si="173">CONCATENATE("static const CooGUI_tds ",A78, "_Normal = {", C78, ",", D78, ",", E78, ",", F78, ",",G78, ",", H78,",",  I78, ",", J78, "};")</f>
        <v>static const CooGUI_tds Pos_Setting_Title_Line_1_Normal = {160,75,0,80,320,45,320,125};</v>
      </c>
      <c r="L78" s="14">
        <f t="shared" si="161"/>
        <v>160</v>
      </c>
      <c r="M78" s="47">
        <f t="shared" si="162"/>
        <v>99</v>
      </c>
      <c r="N78" s="14">
        <f t="shared" si="163"/>
        <v>0</v>
      </c>
      <c r="O78" s="14">
        <f t="shared" si="164"/>
        <v>104</v>
      </c>
      <c r="P78" s="14">
        <f t="shared" si="165"/>
        <v>320</v>
      </c>
      <c r="Q78" s="14">
        <f t="shared" si="166"/>
        <v>45</v>
      </c>
      <c r="R78" s="24">
        <f t="shared" ref="R78:R83" si="174">P78+N78</f>
        <v>320</v>
      </c>
      <c r="S78" s="24">
        <f t="shared" si="167"/>
        <v>149</v>
      </c>
      <c r="T78" s="14" t="str">
        <f t="shared" si="79"/>
        <v>static const CooGUI_tds Pos_Setting_Title_Line_1_Flipped = {160,99,0,104,320,45,320,149};</v>
      </c>
      <c r="U78" s="14" t="str">
        <f t="shared" si="80"/>
        <v>const CooGUI_tds* Pos_Setting_Title_Line_1;</v>
      </c>
      <c r="V78" s="14">
        <f t="shared" si="76"/>
        <v>14.0625</v>
      </c>
      <c r="W78" s="14" t="str">
        <f t="shared" ref="W78:W83" si="175">CONCATENATE(A78, " = &amp;", B78,";")</f>
        <v>Pos_Setting_Title_Line_1 = &amp;Pos_Setting_Title_Line_1_Normal;</v>
      </c>
    </row>
    <row r="79" spans="1:23" s="14" customFormat="1" x14ac:dyDescent="0.35">
      <c r="A79" s="14" t="s">
        <v>143</v>
      </c>
      <c r="B79" s="14" t="str">
        <f t="shared" si="170"/>
        <v>Pos_Setting_Title_Line_2_Normal</v>
      </c>
      <c r="C79" s="49">
        <f t="shared" si="171"/>
        <v>160</v>
      </c>
      <c r="D79" s="43">
        <f>F79-5</f>
        <v>120</v>
      </c>
      <c r="E79" s="8">
        <v>0</v>
      </c>
      <c r="F79" s="24">
        <f>J78</f>
        <v>125</v>
      </c>
      <c r="G79" s="8">
        <v>320</v>
      </c>
      <c r="H79" s="49">
        <f>H77</f>
        <v>45</v>
      </c>
      <c r="I79" s="24">
        <f t="shared" si="172"/>
        <v>320</v>
      </c>
      <c r="J79" s="24">
        <f t="shared" si="160"/>
        <v>170</v>
      </c>
      <c r="K79" s="14" t="str">
        <f t="shared" si="173"/>
        <v>static const CooGUI_tds Pos_Setting_Title_Line_2_Normal = {160,120,0,125,320,45,320,170};</v>
      </c>
      <c r="L79" s="14">
        <f t="shared" si="161"/>
        <v>160</v>
      </c>
      <c r="M79" s="47">
        <f t="shared" si="162"/>
        <v>144</v>
      </c>
      <c r="N79" s="14">
        <f t="shared" si="163"/>
        <v>0</v>
      </c>
      <c r="O79" s="14">
        <f t="shared" si="164"/>
        <v>149</v>
      </c>
      <c r="P79" s="14">
        <f t="shared" si="165"/>
        <v>320</v>
      </c>
      <c r="Q79" s="14">
        <f t="shared" si="166"/>
        <v>45</v>
      </c>
      <c r="R79" s="24">
        <f t="shared" si="174"/>
        <v>320</v>
      </c>
      <c r="S79" s="24">
        <f t="shared" si="167"/>
        <v>194</v>
      </c>
      <c r="T79" s="14" t="str">
        <f t="shared" si="79"/>
        <v>static const CooGUI_tds Pos_Setting_Title_Line_2_Flipped = {160,144,0,149,320,45,320,194};</v>
      </c>
      <c r="U79" s="14" t="str">
        <f t="shared" si="80"/>
        <v>const CooGUI_tds* Pos_Setting_Title_Line_2;</v>
      </c>
      <c r="V79" s="14">
        <f t="shared" si="76"/>
        <v>14.0625</v>
      </c>
      <c r="W79" s="14" t="str">
        <f t="shared" si="175"/>
        <v>Pos_Setting_Title_Line_2 = &amp;Pos_Setting_Title_Line_2_Normal;</v>
      </c>
    </row>
    <row r="80" spans="1:23" s="14" customFormat="1" x14ac:dyDescent="0.35">
      <c r="A80" s="14" t="s">
        <v>144</v>
      </c>
      <c r="B80" s="14" t="str">
        <f t="shared" si="170"/>
        <v>Pos_Setting_Title_Line_3_Normal</v>
      </c>
      <c r="C80" s="49">
        <f t="shared" si="171"/>
        <v>160</v>
      </c>
      <c r="D80" s="43">
        <f>F80-5</f>
        <v>165</v>
      </c>
      <c r="E80" s="8">
        <v>0</v>
      </c>
      <c r="F80" s="24">
        <f>J79</f>
        <v>170</v>
      </c>
      <c r="G80" s="8">
        <v>320</v>
      </c>
      <c r="H80" s="49">
        <f>H77</f>
        <v>45</v>
      </c>
      <c r="I80" s="24">
        <f t="shared" si="172"/>
        <v>320</v>
      </c>
      <c r="J80" s="24">
        <f t="shared" si="160"/>
        <v>215</v>
      </c>
      <c r="K80" s="14" t="str">
        <f t="shared" si="173"/>
        <v>static const CooGUI_tds Pos_Setting_Title_Line_3_Normal = {160,165,0,170,320,45,320,215};</v>
      </c>
      <c r="L80" s="14">
        <f t="shared" si="161"/>
        <v>160</v>
      </c>
      <c r="M80" s="47">
        <f t="shared" si="162"/>
        <v>189</v>
      </c>
      <c r="N80" s="14">
        <f t="shared" si="163"/>
        <v>0</v>
      </c>
      <c r="O80" s="14">
        <f t="shared" si="164"/>
        <v>194</v>
      </c>
      <c r="P80" s="14">
        <f t="shared" si="165"/>
        <v>320</v>
      </c>
      <c r="Q80" s="14">
        <f t="shared" si="166"/>
        <v>45</v>
      </c>
      <c r="R80" s="24">
        <f t="shared" si="174"/>
        <v>320</v>
      </c>
      <c r="S80" s="24">
        <f t="shared" si="167"/>
        <v>239</v>
      </c>
      <c r="T80" s="14" t="str">
        <f t="shared" si="79"/>
        <v>static const CooGUI_tds Pos_Setting_Title_Line_3_Flipped = {160,189,0,194,320,45,320,239};</v>
      </c>
      <c r="U80" s="14" t="str">
        <f t="shared" si="80"/>
        <v>const CooGUI_tds* Pos_Setting_Title_Line_3;</v>
      </c>
      <c r="V80" s="14">
        <f t="shared" si="76"/>
        <v>14.0625</v>
      </c>
      <c r="W80" s="14" t="str">
        <f t="shared" si="175"/>
        <v>Pos_Setting_Title_Line_3 = &amp;Pos_Setting_Title_Line_3_Normal;</v>
      </c>
    </row>
    <row r="81" spans="1:23" ht="16.399999999999999" customHeight="1" x14ac:dyDescent="0.35">
      <c r="A81" t="s">
        <v>147</v>
      </c>
      <c r="B81" t="str">
        <f t="shared" si="170"/>
        <v>Pos_Setting_Value_BelowLine_00_Normal</v>
      </c>
      <c r="C81" s="50">
        <f t="shared" si="171"/>
        <v>160</v>
      </c>
      <c r="D81" s="23">
        <f>F81-12</f>
        <v>55</v>
      </c>
      <c r="E81" s="22">
        <f>C81-(G81/2)</f>
        <v>60</v>
      </c>
      <c r="F81" s="25">
        <f>J77-13</f>
        <v>67</v>
      </c>
      <c r="G81" s="1">
        <v>200</v>
      </c>
      <c r="H81" s="1">
        <v>58</v>
      </c>
      <c r="I81" s="25">
        <f t="shared" si="172"/>
        <v>260</v>
      </c>
      <c r="J81" s="25">
        <f t="shared" si="160"/>
        <v>125</v>
      </c>
      <c r="K81" t="str">
        <f t="shared" si="173"/>
        <v>static const CooGUI_tds Pos_Setting_Value_BelowLine_00_Normal = {160,55,60,67,200,58,260,125};</v>
      </c>
      <c r="L81">
        <f t="shared" si="161"/>
        <v>160</v>
      </c>
      <c r="M81" s="47">
        <f t="shared" si="162"/>
        <v>79</v>
      </c>
      <c r="N81">
        <f t="shared" si="163"/>
        <v>60</v>
      </c>
      <c r="O81">
        <f t="shared" si="164"/>
        <v>91</v>
      </c>
      <c r="P81">
        <f t="shared" si="165"/>
        <v>200</v>
      </c>
      <c r="Q81">
        <f t="shared" si="166"/>
        <v>58</v>
      </c>
      <c r="R81" s="25">
        <f t="shared" si="174"/>
        <v>260</v>
      </c>
      <c r="S81" s="25">
        <f t="shared" si="167"/>
        <v>149</v>
      </c>
      <c r="T81" t="str">
        <f t="shared" si="79"/>
        <v>static const CooGUI_tds Pos_Setting_Value_BelowLine_00_Flipped = {160,79,60,91,200,58,260,149};</v>
      </c>
      <c r="U81" t="str">
        <f t="shared" si="80"/>
        <v>const CooGUI_tds* Pos_Setting_Value_BelowLine_00;</v>
      </c>
      <c r="V81">
        <f t="shared" si="76"/>
        <v>11.328125</v>
      </c>
      <c r="W81" t="str">
        <f t="shared" si="175"/>
        <v>Pos_Setting_Value_BelowLine_00 = &amp;Pos_Setting_Value_BelowLine_00_Normal;</v>
      </c>
    </row>
    <row r="82" spans="1:23" ht="15.65" customHeight="1" x14ac:dyDescent="0.35">
      <c r="A82" t="s">
        <v>145</v>
      </c>
      <c r="B82" t="str">
        <f t="shared" si="170"/>
        <v>Pos_Setting_Value_BelowLine_01_Normal</v>
      </c>
      <c r="C82" s="50">
        <f t="shared" si="171"/>
        <v>160</v>
      </c>
      <c r="D82" s="23">
        <f>F82-12</f>
        <v>113</v>
      </c>
      <c r="E82" s="22">
        <f>C82-(G82/2)</f>
        <v>60</v>
      </c>
      <c r="F82" s="25">
        <f>J78</f>
        <v>125</v>
      </c>
      <c r="G82" s="1">
        <v>200</v>
      </c>
      <c r="H82" s="23">
        <f>H81</f>
        <v>58</v>
      </c>
      <c r="I82" s="25">
        <f t="shared" si="172"/>
        <v>260</v>
      </c>
      <c r="J82" s="25">
        <f t="shared" si="160"/>
        <v>183</v>
      </c>
      <c r="K82" t="str">
        <f t="shared" si="173"/>
        <v>static const CooGUI_tds Pos_Setting_Value_BelowLine_01_Normal = {160,113,60,125,200,58,260,183};</v>
      </c>
      <c r="L82">
        <f t="shared" si="161"/>
        <v>160</v>
      </c>
      <c r="M82" s="47">
        <f t="shared" si="162"/>
        <v>137</v>
      </c>
      <c r="N82">
        <f t="shared" si="163"/>
        <v>60</v>
      </c>
      <c r="O82">
        <f t="shared" si="164"/>
        <v>149</v>
      </c>
      <c r="P82">
        <f t="shared" si="165"/>
        <v>200</v>
      </c>
      <c r="Q82">
        <f t="shared" si="166"/>
        <v>58</v>
      </c>
      <c r="R82" s="25">
        <f t="shared" si="174"/>
        <v>260</v>
      </c>
      <c r="S82" s="25">
        <f t="shared" si="167"/>
        <v>207</v>
      </c>
      <c r="T82" t="str">
        <f t="shared" si="79"/>
        <v>static const CooGUI_tds Pos_Setting_Value_BelowLine_01_Flipped = {160,137,60,149,200,58,260,207};</v>
      </c>
      <c r="U82" t="str">
        <f t="shared" si="80"/>
        <v>const CooGUI_tds* Pos_Setting_Value_BelowLine_01;</v>
      </c>
      <c r="V82">
        <f t="shared" si="76"/>
        <v>11.328125</v>
      </c>
      <c r="W82" t="str">
        <f t="shared" si="175"/>
        <v>Pos_Setting_Value_BelowLine_01 = &amp;Pos_Setting_Value_BelowLine_01_Normal;</v>
      </c>
    </row>
    <row r="83" spans="1:23" ht="15.65" customHeight="1" x14ac:dyDescent="0.35">
      <c r="A83" t="s">
        <v>146</v>
      </c>
      <c r="B83" t="str">
        <f t="shared" si="170"/>
        <v>Pos_Setting_Value_BelowLine_02_Normal</v>
      </c>
      <c r="C83" s="50">
        <f t="shared" si="171"/>
        <v>160</v>
      </c>
      <c r="D83" s="23">
        <f>F83-12</f>
        <v>145</v>
      </c>
      <c r="E83" s="22">
        <f>C83-(G83/2)</f>
        <v>60</v>
      </c>
      <c r="F83" s="25">
        <f>J79-13</f>
        <v>157</v>
      </c>
      <c r="G83" s="1">
        <v>200</v>
      </c>
      <c r="H83" s="23">
        <f>H81</f>
        <v>58</v>
      </c>
      <c r="I83" s="25">
        <f t="shared" si="172"/>
        <v>260</v>
      </c>
      <c r="J83" s="25">
        <f t="shared" si="160"/>
        <v>215</v>
      </c>
      <c r="K83" t="str">
        <f t="shared" si="173"/>
        <v>static const CooGUI_tds Pos_Setting_Value_BelowLine_02_Normal = {160,145,60,157,200,58,260,215};</v>
      </c>
      <c r="L83">
        <f t="shared" si="161"/>
        <v>160</v>
      </c>
      <c r="M83" s="47">
        <f t="shared" si="162"/>
        <v>169</v>
      </c>
      <c r="N83">
        <f t="shared" si="163"/>
        <v>60</v>
      </c>
      <c r="O83">
        <f t="shared" si="164"/>
        <v>181</v>
      </c>
      <c r="P83">
        <f t="shared" si="165"/>
        <v>200</v>
      </c>
      <c r="Q83">
        <f t="shared" si="166"/>
        <v>58</v>
      </c>
      <c r="R83" s="25">
        <f t="shared" si="174"/>
        <v>260</v>
      </c>
      <c r="S83" s="25">
        <f t="shared" si="167"/>
        <v>239</v>
      </c>
      <c r="T83" t="str">
        <f t="shared" si="79"/>
        <v>static const CooGUI_tds Pos_Setting_Value_BelowLine_02_Flipped = {160,169,60,181,200,58,260,239};</v>
      </c>
      <c r="U83" t="str">
        <f t="shared" si="80"/>
        <v>const CooGUI_tds* Pos_Setting_Value_BelowLine_02;</v>
      </c>
      <c r="V83">
        <f t="shared" si="76"/>
        <v>11.328125</v>
      </c>
      <c r="W83" t="str">
        <f t="shared" si="175"/>
        <v>Pos_Setting_Value_BelowLine_02 = &amp;Pos_Setting_Value_BelowLine_02_Normal;</v>
      </c>
    </row>
    <row r="84" spans="1:23" s="46" customFormat="1" x14ac:dyDescent="0.35">
      <c r="A84" s="44" t="s">
        <v>99</v>
      </c>
      <c r="B84" s="44" t="str">
        <f t="shared" ref="B84:B109" si="176">CONCATENATE(A84, "_Normal")</f>
        <v>Pos_Setting_SubTitle_Normal</v>
      </c>
      <c r="C84" s="49">
        <f>C81</f>
        <v>160</v>
      </c>
      <c r="D84" s="45">
        <f>F84</f>
        <v>80</v>
      </c>
      <c r="E84" s="45">
        <v>0</v>
      </c>
      <c r="F84" s="45">
        <f>J77</f>
        <v>80</v>
      </c>
      <c r="G84" s="45">
        <v>320</v>
      </c>
      <c r="H84" s="45">
        <v>35</v>
      </c>
      <c r="I84" s="45">
        <f>G84+E84</f>
        <v>320</v>
      </c>
      <c r="J84" s="45">
        <f t="shared" si="160"/>
        <v>115</v>
      </c>
      <c r="K84" s="46" t="str">
        <f>CONCATENATE("static const CooGUI_tds ",A84, "_Normal = {", C84, ",", D84, ",", E84, ",", F84, ",",G84, ",", H84,",",  I84, ",", J84, "};")</f>
        <v>static const CooGUI_tds Pos_Setting_SubTitle_Normal = {160,80,0,80,320,35,320,115};</v>
      </c>
      <c r="L84" s="46">
        <f t="shared" si="161"/>
        <v>160</v>
      </c>
      <c r="M84" s="46">
        <f t="shared" si="162"/>
        <v>104</v>
      </c>
      <c r="N84" s="46">
        <f t="shared" si="163"/>
        <v>0</v>
      </c>
      <c r="O84" s="46">
        <f t="shared" si="164"/>
        <v>104</v>
      </c>
      <c r="P84" s="46">
        <f t="shared" si="165"/>
        <v>320</v>
      </c>
      <c r="Q84" s="46">
        <f t="shared" si="166"/>
        <v>35</v>
      </c>
      <c r="R84" s="47">
        <f t="shared" si="169"/>
        <v>320</v>
      </c>
      <c r="S84" s="47">
        <f t="shared" si="167"/>
        <v>139</v>
      </c>
      <c r="T84" s="46" t="str">
        <f t="shared" si="79"/>
        <v>static const CooGUI_tds Pos_Setting_SubTitle_Flipped = {160,104,0,104,320,35,320,139};</v>
      </c>
      <c r="U84" s="46" t="str">
        <f t="shared" si="80"/>
        <v>const CooGUI_tds* Pos_Setting_SubTitle;</v>
      </c>
      <c r="V84" s="46">
        <f t="shared" si="76"/>
        <v>10.9375</v>
      </c>
      <c r="W84" s="46" t="str">
        <f t="shared" ref="W84:W109" si="177">CONCATENATE(A84, " = &amp;", B84,";")</f>
        <v>Pos_Setting_SubTitle = &amp;Pos_Setting_SubTitle_Normal;</v>
      </c>
    </row>
    <row r="85" spans="1:23" s="14" customFormat="1" x14ac:dyDescent="0.35">
      <c r="A85" t="s">
        <v>25</v>
      </c>
      <c r="B85" t="str">
        <f t="shared" si="176"/>
        <v>Pos_BottomContent_Normal</v>
      </c>
      <c r="C85" s="49">
        <f t="shared" si="171"/>
        <v>160</v>
      </c>
      <c r="D85" s="1">
        <v>44</v>
      </c>
      <c r="E85" s="1">
        <v>0</v>
      </c>
      <c r="F85" s="22">
        <f>240-H85</f>
        <v>216</v>
      </c>
      <c r="G85" s="1">
        <v>320</v>
      </c>
      <c r="H85" s="53">
        <f>$D$1</f>
        <v>24</v>
      </c>
      <c r="I85" s="25">
        <f>G85+E85</f>
        <v>320</v>
      </c>
      <c r="J85" s="25">
        <f>F85+$D$1</f>
        <v>240</v>
      </c>
      <c r="K85" s="14" t="str">
        <f>CONCATENATE("static const CooGUI_tds ",A85, "_Normal = {", C85, ",", D85, ",", E85, ",", F85, ",",G85, ",", H85,",",  I85, ",", J85, "};")</f>
        <v>static const CooGUI_tds Pos_BottomContent_Normal = {160,44,0,216,320,24,320,240};</v>
      </c>
      <c r="L85" s="14">
        <f t="shared" si="161"/>
        <v>160</v>
      </c>
      <c r="M85" s="46">
        <f t="shared" si="162"/>
        <v>68</v>
      </c>
      <c r="N85" s="14">
        <f t="shared" si="163"/>
        <v>0</v>
      </c>
      <c r="O85" s="16">
        <v>0</v>
      </c>
      <c r="P85" s="14">
        <f t="shared" ref="P85:P108" si="178">G85</f>
        <v>320</v>
      </c>
      <c r="Q85" s="14">
        <f>$D$1</f>
        <v>24</v>
      </c>
      <c r="R85" s="24">
        <f t="shared" si="169"/>
        <v>320</v>
      </c>
      <c r="S85" s="24">
        <f t="shared" si="167"/>
        <v>24</v>
      </c>
      <c r="T85" s="14" t="str">
        <f t="shared" si="79"/>
        <v>static const CooGUI_tds Pos_BottomContent_Flipped = {160,68,0,0,320,24,320,24};</v>
      </c>
      <c r="U85" s="14" t="str">
        <f t="shared" si="80"/>
        <v>const CooGUI_tds* Pos_BottomContent;</v>
      </c>
      <c r="V85" s="14">
        <f t="shared" si="76"/>
        <v>7.5</v>
      </c>
      <c r="W85" s="14" t="str">
        <f t="shared" si="177"/>
        <v>Pos_BottomContent = &amp;Pos_BottomContent_Normal;</v>
      </c>
    </row>
    <row r="86" spans="1:23" s="19" customFormat="1" x14ac:dyDescent="0.35">
      <c r="A86" s="19" t="s">
        <v>26</v>
      </c>
      <c r="B86" s="19" t="str">
        <f t="shared" si="176"/>
        <v>Pos_TimeLimit_List_Normal</v>
      </c>
      <c r="C86" s="9">
        <v>0</v>
      </c>
      <c r="D86" s="9">
        <v>0</v>
      </c>
      <c r="E86" s="9">
        <v>40</v>
      </c>
      <c r="F86" s="9">
        <f>F87</f>
        <v>26</v>
      </c>
      <c r="G86" s="9">
        <f>320-(E86*2)</f>
        <v>240</v>
      </c>
      <c r="H86" s="9">
        <f>H87</f>
        <v>26</v>
      </c>
      <c r="I86" s="25">
        <f>G86+E86</f>
        <v>280</v>
      </c>
      <c r="J86" s="25">
        <f t="shared" ref="J86:J132" si="179">F86+H86</f>
        <v>52</v>
      </c>
      <c r="K86" s="19" t="str">
        <f>CONCATENATE("static const CooGUI_tds ",A86, "_Normal = {", C86, ",", D86, ",", E86, ",", F86, ",",G86, ",", H86,",",  I86, ",", J86, "};")</f>
        <v>static const CooGUI_tds Pos_TimeLimit_List_Normal = {0,0,40,26,240,26,280,52};</v>
      </c>
      <c r="L86" s="19">
        <f t="shared" si="161"/>
        <v>0</v>
      </c>
      <c r="M86" s="19">
        <f>D86</f>
        <v>0</v>
      </c>
      <c r="N86" s="19">
        <f t="shared" si="163"/>
        <v>40</v>
      </c>
      <c r="O86" s="19">
        <f>F86</f>
        <v>26</v>
      </c>
      <c r="P86" s="19">
        <f t="shared" si="178"/>
        <v>240</v>
      </c>
      <c r="Q86" s="19">
        <f t="shared" ref="Q86:Q109" si="180">H86</f>
        <v>26</v>
      </c>
      <c r="R86" s="24">
        <f t="shared" si="169"/>
        <v>280</v>
      </c>
      <c r="S86" s="24">
        <f t="shared" si="167"/>
        <v>52</v>
      </c>
      <c r="T86" s="19" t="str">
        <f t="shared" si="79"/>
        <v>static const CooGUI_tds Pos_TimeLimit_List_Flipped = {0,0,40,26,240,26,280,52};</v>
      </c>
      <c r="U86" s="19" t="str">
        <f t="shared" si="80"/>
        <v>const CooGUI_tds* Pos_TimeLimit_List;</v>
      </c>
      <c r="V86" s="19">
        <f t="shared" si="76"/>
        <v>6.09375</v>
      </c>
      <c r="W86" s="19" t="str">
        <f t="shared" si="177"/>
        <v>Pos_TimeLimit_List = &amp;Pos_TimeLimit_List_Normal;</v>
      </c>
    </row>
    <row r="87" spans="1:23" s="17" customFormat="1" x14ac:dyDescent="0.35">
      <c r="A87" s="19" t="s">
        <v>11</v>
      </c>
      <c r="B87" s="19" t="str">
        <f t="shared" si="176"/>
        <v>Pos_Item_Select_List_Normal</v>
      </c>
      <c r="C87" s="9">
        <v>190</v>
      </c>
      <c r="D87" s="9">
        <v>44</v>
      </c>
      <c r="E87" s="9">
        <v>15</v>
      </c>
      <c r="F87" s="9">
        <f>H74</f>
        <v>26</v>
      </c>
      <c r="G87" s="9">
        <v>290</v>
      </c>
      <c r="H87" s="9">
        <f>H74</f>
        <v>26</v>
      </c>
      <c r="I87" s="25">
        <f>G87+E87</f>
        <v>305</v>
      </c>
      <c r="J87" s="25">
        <f t="shared" si="179"/>
        <v>52</v>
      </c>
      <c r="K87" s="17" t="str">
        <f>CONCATENATE("static const CooGUI_tds ",A87, "_Normal = {", C87, ",", D87, ",", E87, ",", F87, ",",G87, ",", H87,",",  I87, ",", J87, "};")</f>
        <v>static const CooGUI_tds Pos_Item_Select_List_Normal = {190,44,15,26,290,26,305,52};</v>
      </c>
      <c r="L87" s="17">
        <f t="shared" si="161"/>
        <v>190</v>
      </c>
      <c r="M87" s="17">
        <f>D87  + $D$1</f>
        <v>68</v>
      </c>
      <c r="N87" s="17">
        <f t="shared" si="163"/>
        <v>15</v>
      </c>
      <c r="O87" s="17">
        <f>F87 + $D$1</f>
        <v>50</v>
      </c>
      <c r="P87" s="17">
        <f t="shared" si="178"/>
        <v>290</v>
      </c>
      <c r="Q87" s="17">
        <f t="shared" si="180"/>
        <v>26</v>
      </c>
      <c r="R87" s="24">
        <f t="shared" si="169"/>
        <v>305</v>
      </c>
      <c r="S87" s="24">
        <f t="shared" si="167"/>
        <v>76</v>
      </c>
      <c r="T87" s="17" t="str">
        <f t="shared" si="79"/>
        <v>static const CooGUI_tds Pos_Item_Select_List_Flipped = {190,68,15,50,290,26,305,76};</v>
      </c>
      <c r="U87" s="17" t="str">
        <f t="shared" si="80"/>
        <v>const CooGUI_tds* Pos_Item_Select_List;</v>
      </c>
      <c r="V87" s="17">
        <f t="shared" si="76"/>
        <v>7.36328125</v>
      </c>
      <c r="W87" s="17" t="str">
        <f t="shared" si="177"/>
        <v>Pos_Item_Select_List = &amp;Pos_Item_Select_List_Normal;</v>
      </c>
    </row>
    <row r="88" spans="1:23" s="17" customFormat="1" x14ac:dyDescent="0.35">
      <c r="A88" s="19" t="s">
        <v>196</v>
      </c>
      <c r="B88" s="19" t="str">
        <f t="shared" si="176"/>
        <v>Pos_Item_Select_List_OnlyLeft_Normal</v>
      </c>
      <c r="C88" s="23">
        <f>C87</f>
        <v>190</v>
      </c>
      <c r="D88" s="23">
        <f>D87</f>
        <v>44</v>
      </c>
      <c r="E88" s="23">
        <f>E87</f>
        <v>15</v>
      </c>
      <c r="F88" s="23">
        <f>F87</f>
        <v>26</v>
      </c>
      <c r="G88" s="9">
        <v>140</v>
      </c>
      <c r="H88" s="23">
        <f>H87</f>
        <v>26</v>
      </c>
      <c r="I88" s="25">
        <f>G88+E88</f>
        <v>155</v>
      </c>
      <c r="J88" s="25">
        <f t="shared" si="179"/>
        <v>52</v>
      </c>
      <c r="K88" s="17" t="str">
        <f t="shared" ref="K88:K134" si="181">CONCATENATE("static const CooGUI_tds ",A88, "_Normal = {", C88, ",", D88, ",", E88, ",", F88, ",",G88, ",", H88,",",  I88, ",", J88, "};")</f>
        <v>static const CooGUI_tds Pos_Item_Select_List_OnlyLeft_Normal = {190,44,15,26,140,26,155,52};</v>
      </c>
      <c r="L88" s="17">
        <f t="shared" si="161"/>
        <v>190</v>
      </c>
      <c r="M88" s="17">
        <f>D88  + $D$1</f>
        <v>68</v>
      </c>
      <c r="N88" s="17">
        <f t="shared" si="163"/>
        <v>15</v>
      </c>
      <c r="O88" s="17">
        <f>F88 + $D$1</f>
        <v>50</v>
      </c>
      <c r="P88" s="17">
        <f t="shared" si="178"/>
        <v>140</v>
      </c>
      <c r="Q88" s="17">
        <f t="shared" si="180"/>
        <v>26</v>
      </c>
      <c r="R88" s="24">
        <f>P88+N88</f>
        <v>155</v>
      </c>
      <c r="S88" s="24">
        <f t="shared" si="167"/>
        <v>76</v>
      </c>
      <c r="T88" s="17" t="str">
        <f t="shared" si="79"/>
        <v>static const CooGUI_tds Pos_Item_Select_List_OnlyLeft_Flipped = {190,68,15,50,140,26,155,76};</v>
      </c>
      <c r="U88" s="17" t="str">
        <f t="shared" si="80"/>
        <v>const CooGUI_tds* Pos_Item_Select_List_OnlyLeft;</v>
      </c>
      <c r="V88" s="17">
        <f t="shared" si="76"/>
        <v>3.5546875</v>
      </c>
      <c r="W88" s="17" t="str">
        <f t="shared" si="177"/>
        <v>Pos_Item_Select_List_OnlyLeft = &amp;Pos_Item_Select_List_OnlyLeft_Normal;</v>
      </c>
    </row>
    <row r="89" spans="1:23" x14ac:dyDescent="0.35">
      <c r="A89" t="s">
        <v>35</v>
      </c>
      <c r="B89" t="str">
        <f t="shared" si="176"/>
        <v>Pos_GFBar_Normal</v>
      </c>
      <c r="C89" s="26">
        <f>ROUND(E89+(G89/2), 0)</f>
        <v>308</v>
      </c>
      <c r="D89" s="1">
        <v>175</v>
      </c>
      <c r="E89" s="26">
        <f>320-G89</f>
        <v>295</v>
      </c>
      <c r="F89" s="1">
        <v>52</v>
      </c>
      <c r="G89" s="2">
        <v>25</v>
      </c>
      <c r="H89" s="2">
        <v>158</v>
      </c>
      <c r="I89" s="25">
        <f t="shared" ref="I89:I140" si="182">E89+G89</f>
        <v>320</v>
      </c>
      <c r="J89" s="25">
        <f t="shared" si="179"/>
        <v>210</v>
      </c>
      <c r="K89" t="str">
        <f t="shared" si="181"/>
        <v>static const CooGUI_tds Pos_GFBar_Normal = {308,175,295,52,25,158,320,210};</v>
      </c>
      <c r="L89">
        <f t="shared" si="161"/>
        <v>308</v>
      </c>
      <c r="M89">
        <f>D89</f>
        <v>175</v>
      </c>
      <c r="N89">
        <f t="shared" si="163"/>
        <v>295</v>
      </c>
      <c r="O89">
        <f>F89</f>
        <v>52</v>
      </c>
      <c r="P89">
        <f t="shared" si="178"/>
        <v>25</v>
      </c>
      <c r="Q89">
        <f t="shared" si="180"/>
        <v>158</v>
      </c>
      <c r="R89" s="24">
        <f t="shared" ref="R89:R94" si="183">P89+N89</f>
        <v>320</v>
      </c>
      <c r="S89" s="24">
        <f t="shared" si="167"/>
        <v>210</v>
      </c>
      <c r="T89" t="str">
        <f t="shared" si="79"/>
        <v>static const CooGUI_tds Pos_GFBar_Flipped = {308,175,295,52,25,158,320,210};</v>
      </c>
      <c r="U89" t="str">
        <f t="shared" si="80"/>
        <v>const CooGUI_tds* Pos_GFBar;</v>
      </c>
      <c r="V89">
        <f t="shared" si="76"/>
        <v>3.857421875</v>
      </c>
      <c r="W89" t="str">
        <f t="shared" si="177"/>
        <v>Pos_GFBar = &amp;Pos_GFBar_Normal;</v>
      </c>
    </row>
    <row r="90" spans="1:23" x14ac:dyDescent="0.35">
      <c r="A90" t="s">
        <v>36</v>
      </c>
      <c r="B90" t="str">
        <f t="shared" si="176"/>
        <v>Pos_ARBar_Normal</v>
      </c>
      <c r="C90" s="9">
        <v>0</v>
      </c>
      <c r="D90" s="9">
        <v>180</v>
      </c>
      <c r="E90" s="1">
        <v>0</v>
      </c>
      <c r="F90" s="26">
        <f>J93</f>
        <v>26</v>
      </c>
      <c r="G90" s="22">
        <f>G89</f>
        <v>25</v>
      </c>
      <c r="H90" s="9">
        <v>176</v>
      </c>
      <c r="I90" s="20">
        <f t="shared" si="182"/>
        <v>25</v>
      </c>
      <c r="J90" s="20">
        <f t="shared" si="179"/>
        <v>202</v>
      </c>
      <c r="K90" t="str">
        <f t="shared" si="181"/>
        <v>static const CooGUI_tds Pos_ARBar_Normal = {0,180,0,26,25,176,25,202};</v>
      </c>
      <c r="L90">
        <f t="shared" ref="L90:L109" si="184">C90</f>
        <v>0</v>
      </c>
      <c r="M90">
        <f>D90</f>
        <v>180</v>
      </c>
      <c r="N90">
        <f t="shared" ref="N90:N109" si="185">E90</f>
        <v>0</v>
      </c>
      <c r="O90">
        <f>F90</f>
        <v>26</v>
      </c>
      <c r="P90">
        <f t="shared" si="178"/>
        <v>25</v>
      </c>
      <c r="Q90">
        <f t="shared" si="180"/>
        <v>176</v>
      </c>
      <c r="R90" s="24">
        <f t="shared" si="183"/>
        <v>25</v>
      </c>
      <c r="S90" s="24">
        <f t="shared" si="167"/>
        <v>202</v>
      </c>
      <c r="T90" t="str">
        <f t="shared" si="79"/>
        <v>static const CooGUI_tds Pos_ARBar_Flipped = {0,180,0,26,25,176,25,202};</v>
      </c>
      <c r="U90" t="str">
        <f t="shared" si="80"/>
        <v>const CooGUI_tds* Pos_ARBar;</v>
      </c>
      <c r="V90">
        <f t="shared" si="76"/>
        <v>4.296875</v>
      </c>
      <c r="W90" t="str">
        <f t="shared" si="177"/>
        <v>Pos_ARBar = &amp;Pos_ARBar_Normal;</v>
      </c>
    </row>
    <row r="91" spans="1:23" x14ac:dyDescent="0.35">
      <c r="A91" t="s">
        <v>163</v>
      </c>
      <c r="B91" t="str">
        <f t="shared" si="176"/>
        <v>Pos_SurfaceBattery_Normal</v>
      </c>
      <c r="C91" s="26">
        <f>C89</f>
        <v>308</v>
      </c>
      <c r="D91" s="9">
        <v>35</v>
      </c>
      <c r="E91" s="26">
        <f>320-G91</f>
        <v>295</v>
      </c>
      <c r="F91" s="1">
        <v>0</v>
      </c>
      <c r="G91" s="9">
        <v>25</v>
      </c>
      <c r="H91" s="22">
        <f>F89</f>
        <v>52</v>
      </c>
      <c r="I91" s="20">
        <f t="shared" si="182"/>
        <v>320</v>
      </c>
      <c r="J91" s="20">
        <f t="shared" si="179"/>
        <v>52</v>
      </c>
      <c r="K91" t="str">
        <f t="shared" si="181"/>
        <v>static const CooGUI_tds Pos_SurfaceBattery_Normal = {308,35,295,0,25,52,320,52};</v>
      </c>
      <c r="L91">
        <f t="shared" si="184"/>
        <v>308</v>
      </c>
      <c r="M91">
        <f>D91</f>
        <v>35</v>
      </c>
      <c r="N91">
        <f t="shared" si="185"/>
        <v>295</v>
      </c>
      <c r="O91">
        <f>F91</f>
        <v>0</v>
      </c>
      <c r="P91">
        <f t="shared" si="178"/>
        <v>25</v>
      </c>
      <c r="Q91">
        <f t="shared" si="180"/>
        <v>52</v>
      </c>
      <c r="R91" s="24">
        <f>P91+N91</f>
        <v>320</v>
      </c>
      <c r="S91" s="24">
        <f t="shared" si="167"/>
        <v>52</v>
      </c>
      <c r="T91" t="str">
        <f t="shared" si="79"/>
        <v>static const CooGUI_tds Pos_SurfaceBattery_Flipped = {308,35,295,0,25,52,320,52};</v>
      </c>
      <c r="U91" t="str">
        <f t="shared" si="80"/>
        <v>const CooGUI_tds* Pos_SurfaceBattery;</v>
      </c>
      <c r="V91">
        <f t="shared" si="76"/>
        <v>1.26953125</v>
      </c>
      <c r="W91" t="str">
        <f t="shared" si="177"/>
        <v>Pos_SurfaceBattery = &amp;Pos_SurfaceBattery_Normal;</v>
      </c>
    </row>
    <row r="92" spans="1:23" x14ac:dyDescent="0.35">
      <c r="A92" t="s">
        <v>170</v>
      </c>
      <c r="B92" t="str">
        <f t="shared" si="176"/>
        <v>Pos_SurfaceBattery_Charging_Normal</v>
      </c>
      <c r="C92" s="1">
        <v>292</v>
      </c>
      <c r="D92" s="9">
        <v>7</v>
      </c>
      <c r="E92" s="26">
        <f>E91-G92</f>
        <v>283</v>
      </c>
      <c r="F92" s="1">
        <v>0</v>
      </c>
      <c r="G92" s="9">
        <v>12</v>
      </c>
      <c r="H92" s="9">
        <v>35</v>
      </c>
      <c r="I92" s="20">
        <f t="shared" si="182"/>
        <v>295</v>
      </c>
      <c r="J92" s="20">
        <f t="shared" si="179"/>
        <v>35</v>
      </c>
      <c r="K92" t="str">
        <f t="shared" si="181"/>
        <v>static const CooGUI_tds Pos_SurfaceBattery_Charging_Normal = {292,7,283,0,12,35,295,35};</v>
      </c>
      <c r="L92">
        <f t="shared" si="184"/>
        <v>292</v>
      </c>
      <c r="M92">
        <f>D92</f>
        <v>7</v>
      </c>
      <c r="N92">
        <f t="shared" si="185"/>
        <v>283</v>
      </c>
      <c r="O92">
        <f>F92</f>
        <v>0</v>
      </c>
      <c r="P92">
        <f t="shared" si="178"/>
        <v>12</v>
      </c>
      <c r="Q92">
        <f t="shared" si="180"/>
        <v>35</v>
      </c>
      <c r="R92" s="24">
        <f>P92+N92</f>
        <v>295</v>
      </c>
      <c r="S92" s="24">
        <f t="shared" si="167"/>
        <v>35</v>
      </c>
      <c r="T92" t="str">
        <f t="shared" si="79"/>
        <v>static const CooGUI_tds Pos_SurfaceBattery_Charging_Flipped = {292,7,283,0,12,35,295,35};</v>
      </c>
      <c r="U92" t="str">
        <f t="shared" si="80"/>
        <v>const CooGUI_tds* Pos_SurfaceBattery_Charging;</v>
      </c>
      <c r="V92">
        <f t="shared" si="76"/>
        <v>0.41015625</v>
      </c>
      <c r="W92" t="str">
        <f t="shared" si="177"/>
        <v>Pos_SurfaceBattery_Charging = &amp;Pos_SurfaceBattery_Charging_Normal;</v>
      </c>
    </row>
    <row r="93" spans="1:23" x14ac:dyDescent="0.35">
      <c r="A93" t="s">
        <v>164</v>
      </c>
      <c r="B93" t="str">
        <f t="shared" si="176"/>
        <v>Pos_SurfaceBluetooth_Normal</v>
      </c>
      <c r="C93" s="9">
        <v>10</v>
      </c>
      <c r="D93" s="9">
        <v>12</v>
      </c>
      <c r="E93" s="9">
        <v>6</v>
      </c>
      <c r="F93" s="9">
        <v>6</v>
      </c>
      <c r="G93" s="9">
        <v>17</v>
      </c>
      <c r="H93" s="9">
        <v>20</v>
      </c>
      <c r="I93" s="20">
        <f t="shared" si="182"/>
        <v>23</v>
      </c>
      <c r="J93" s="20">
        <f t="shared" si="179"/>
        <v>26</v>
      </c>
      <c r="K93" t="str">
        <f t="shared" si="181"/>
        <v>static const CooGUI_tds Pos_SurfaceBluetooth_Normal = {10,12,6,6,17,20,23,26};</v>
      </c>
      <c r="L93">
        <f t="shared" si="184"/>
        <v>10</v>
      </c>
      <c r="M93">
        <f>D93</f>
        <v>12</v>
      </c>
      <c r="N93">
        <f t="shared" si="185"/>
        <v>6</v>
      </c>
      <c r="O93">
        <f>F93</f>
        <v>6</v>
      </c>
      <c r="P93">
        <f t="shared" si="178"/>
        <v>17</v>
      </c>
      <c r="Q93">
        <f t="shared" si="180"/>
        <v>20</v>
      </c>
      <c r="R93" s="24">
        <f>P93+N93</f>
        <v>23</v>
      </c>
      <c r="S93" s="24">
        <f t="shared" si="167"/>
        <v>26</v>
      </c>
      <c r="T93" t="str">
        <f t="shared" si="79"/>
        <v>static const CooGUI_tds Pos_SurfaceBluetooth_Flipped = {10,12,6,6,17,20,23,26};</v>
      </c>
      <c r="U93" t="str">
        <f t="shared" si="80"/>
        <v>const CooGUI_tds* Pos_SurfaceBluetooth;</v>
      </c>
      <c r="V93">
        <f t="shared" si="76"/>
        <v>0.33203125</v>
      </c>
      <c r="W93" t="str">
        <f t="shared" si="177"/>
        <v>Pos_SurfaceBluetooth = &amp;Pos_SurfaceBluetooth_Normal;</v>
      </c>
    </row>
    <row r="94" spans="1:23" x14ac:dyDescent="0.35">
      <c r="A94" t="s">
        <v>39</v>
      </c>
      <c r="B94" t="str">
        <f t="shared" si="176"/>
        <v>Pos_LogData01_Title_Normal</v>
      </c>
      <c r="C94" s="1">
        <v>120</v>
      </c>
      <c r="D94" s="1">
        <v>0</v>
      </c>
      <c r="E94" s="1">
        <v>0</v>
      </c>
      <c r="F94" s="1">
        <v>0</v>
      </c>
      <c r="G94" s="1">
        <v>220</v>
      </c>
      <c r="H94" s="1">
        <f>H74</f>
        <v>26</v>
      </c>
      <c r="I94" s="20">
        <f t="shared" si="182"/>
        <v>220</v>
      </c>
      <c r="J94" s="20">
        <f t="shared" si="179"/>
        <v>26</v>
      </c>
      <c r="K94" t="str">
        <f t="shared" si="181"/>
        <v>static const CooGUI_tds Pos_LogData01_Title_Normal = {120,0,0,0,220,26,220,26};</v>
      </c>
      <c r="L94">
        <f t="shared" si="184"/>
        <v>120</v>
      </c>
      <c r="M94">
        <f t="shared" ref="M94:M108" si="186">D94 + $D$1</f>
        <v>24</v>
      </c>
      <c r="N94">
        <f t="shared" si="185"/>
        <v>0</v>
      </c>
      <c r="O94">
        <f t="shared" ref="O94:O108" si="187">F94 + $D$1</f>
        <v>24</v>
      </c>
      <c r="P94">
        <f t="shared" si="178"/>
        <v>220</v>
      </c>
      <c r="Q94">
        <f t="shared" si="180"/>
        <v>26</v>
      </c>
      <c r="R94" s="24">
        <f t="shared" si="183"/>
        <v>220</v>
      </c>
      <c r="S94" s="24">
        <f t="shared" si="167"/>
        <v>50</v>
      </c>
      <c r="T94" t="str">
        <f t="shared" si="79"/>
        <v>static const CooGUI_tds Pos_LogData01_Title_Flipped = {120,24,0,24,220,26,220,50};</v>
      </c>
      <c r="U94" t="str">
        <f t="shared" si="80"/>
        <v>const CooGUI_tds* Pos_LogData01_Title;</v>
      </c>
      <c r="V94">
        <f t="shared" si="76"/>
        <v>5.5859375</v>
      </c>
      <c r="W94" t="str">
        <f t="shared" si="177"/>
        <v>Pos_LogData01_Title = &amp;Pos_LogData01_Title_Normal;</v>
      </c>
    </row>
    <row r="95" spans="1:23" x14ac:dyDescent="0.35">
      <c r="A95" t="s">
        <v>40</v>
      </c>
      <c r="B95" t="str">
        <f t="shared" si="176"/>
        <v>Pos_LogData01_List_Normal</v>
      </c>
      <c r="C95" s="1">
        <v>0</v>
      </c>
      <c r="D95" s="1">
        <f>J94</f>
        <v>26</v>
      </c>
      <c r="E95" s="1">
        <v>0</v>
      </c>
      <c r="F95" s="1">
        <f>D95</f>
        <v>26</v>
      </c>
      <c r="G95" s="1">
        <f>G94</f>
        <v>220</v>
      </c>
      <c r="H95" s="1">
        <f>H94</f>
        <v>26</v>
      </c>
      <c r="I95" s="20">
        <f t="shared" si="182"/>
        <v>220</v>
      </c>
      <c r="J95" s="20">
        <f t="shared" si="179"/>
        <v>52</v>
      </c>
      <c r="K95" t="str">
        <f t="shared" si="181"/>
        <v>static const CooGUI_tds Pos_LogData01_List_Normal = {0,26,0,26,220,26,220,52};</v>
      </c>
      <c r="L95">
        <f t="shared" si="184"/>
        <v>0</v>
      </c>
      <c r="M95">
        <f t="shared" si="186"/>
        <v>50</v>
      </c>
      <c r="N95">
        <f t="shared" si="185"/>
        <v>0</v>
      </c>
      <c r="O95">
        <f t="shared" si="187"/>
        <v>50</v>
      </c>
      <c r="P95">
        <f t="shared" si="178"/>
        <v>220</v>
      </c>
      <c r="Q95">
        <f t="shared" si="180"/>
        <v>26</v>
      </c>
      <c r="R95">
        <f t="shared" ref="R95:R109" si="188">I95</f>
        <v>220</v>
      </c>
      <c r="S95">
        <f t="shared" ref="S95:S132" si="189">J95</f>
        <v>52</v>
      </c>
      <c r="T95" t="str">
        <f t="shared" si="79"/>
        <v>static const CooGUI_tds Pos_LogData01_List_Flipped = {0,50,0,50,220,26,220,52};</v>
      </c>
      <c r="U95" t="str">
        <f t="shared" si="80"/>
        <v>const CooGUI_tds* Pos_LogData01_List;</v>
      </c>
      <c r="V95">
        <f t="shared" si="76"/>
        <v>5.5859375</v>
      </c>
      <c r="W95" t="str">
        <f t="shared" si="177"/>
        <v>Pos_LogData01_List = &amp;Pos_LogData01_List_Normal;</v>
      </c>
    </row>
    <row r="96" spans="1:23" x14ac:dyDescent="0.35">
      <c r="A96" t="s">
        <v>45</v>
      </c>
      <c r="B96" t="str">
        <f t="shared" si="176"/>
        <v>Pos_LogData01_RightContent_Normal</v>
      </c>
      <c r="C96" s="26">
        <f>ROUND(E96+(G96/2), 0)</f>
        <v>271</v>
      </c>
      <c r="D96" s="41">
        <f>F96+$B$1 + 18</f>
        <v>18</v>
      </c>
      <c r="E96" s="26">
        <f>I94+1</f>
        <v>221</v>
      </c>
      <c r="F96" s="1">
        <v>0</v>
      </c>
      <c r="G96" s="26">
        <f>320-E96</f>
        <v>99</v>
      </c>
      <c r="H96" s="2">
        <v>43</v>
      </c>
      <c r="I96" s="20">
        <f t="shared" si="182"/>
        <v>320</v>
      </c>
      <c r="J96" s="20">
        <f t="shared" si="179"/>
        <v>43</v>
      </c>
      <c r="K96" t="str">
        <f t="shared" si="181"/>
        <v>static const CooGUI_tds Pos_LogData01_RightContent_Normal = {271,18,221,0,99,43,320,43};</v>
      </c>
      <c r="L96">
        <f t="shared" si="184"/>
        <v>271</v>
      </c>
      <c r="M96">
        <f t="shared" si="186"/>
        <v>42</v>
      </c>
      <c r="N96">
        <f t="shared" si="185"/>
        <v>221</v>
      </c>
      <c r="O96">
        <f t="shared" si="187"/>
        <v>24</v>
      </c>
      <c r="P96">
        <f t="shared" si="178"/>
        <v>99</v>
      </c>
      <c r="Q96">
        <f t="shared" si="180"/>
        <v>43</v>
      </c>
      <c r="R96">
        <f t="shared" si="188"/>
        <v>320</v>
      </c>
      <c r="S96">
        <f t="shared" si="189"/>
        <v>43</v>
      </c>
      <c r="T96" t="str">
        <f t="shared" si="79"/>
        <v>static const CooGUI_tds Pos_LogData01_RightContent_Flipped = {271,42,221,24,99,43,320,43};</v>
      </c>
      <c r="U96" t="str">
        <f t="shared" si="80"/>
        <v>const CooGUI_tds* Pos_LogData01_RightContent;</v>
      </c>
      <c r="V96">
        <f t="shared" si="76"/>
        <v>4.1572265625</v>
      </c>
      <c r="W96" t="str">
        <f t="shared" si="177"/>
        <v>Pos_LogData01_RightContent = &amp;Pos_LogData01_RightContent_Normal;</v>
      </c>
    </row>
    <row r="97" spans="1:23" x14ac:dyDescent="0.35">
      <c r="A97" s="51" t="s">
        <v>253</v>
      </c>
      <c r="B97" t="str">
        <f t="shared" si="176"/>
        <v>Pos_LogData03_UnitTextOnLeft_Normal</v>
      </c>
      <c r="C97" s="26">
        <f>I97</f>
        <v>15</v>
      </c>
      <c r="D97" s="76">
        <f>F97</f>
        <v>34</v>
      </c>
      <c r="E97" s="9">
        <v>0</v>
      </c>
      <c r="F97" s="76">
        <f>J74 + 8</f>
        <v>34</v>
      </c>
      <c r="G97" s="9">
        <v>15</v>
      </c>
      <c r="H97" s="9">
        <v>20</v>
      </c>
      <c r="I97" s="20">
        <f t="shared" ref="I97:I107" si="190">E97+G97</f>
        <v>15</v>
      </c>
      <c r="J97" s="20">
        <f t="shared" si="179"/>
        <v>54</v>
      </c>
      <c r="K97" t="str">
        <f t="shared" ref="K97:K107" si="191">CONCATENATE("static const CooGUI_tds ",A97, "_Normal = {", C97, ",", D97, ",", E97, ",", F97, ",",G97, ",", H97,",",  I97, ",", J97, "};")</f>
        <v>static const CooGUI_tds Pos_LogData03_UnitTextOnLeft_Normal = {15,34,0,34,15,20,15,54};</v>
      </c>
      <c r="L97">
        <f t="shared" si="184"/>
        <v>15</v>
      </c>
      <c r="M97">
        <f t="shared" si="186"/>
        <v>58</v>
      </c>
      <c r="N97">
        <f t="shared" si="185"/>
        <v>0</v>
      </c>
      <c r="O97">
        <f t="shared" si="187"/>
        <v>58</v>
      </c>
      <c r="P97">
        <f t="shared" ref="P97:P107" si="192">G97</f>
        <v>15</v>
      </c>
      <c r="Q97">
        <f t="shared" si="180"/>
        <v>20</v>
      </c>
      <c r="R97">
        <f t="shared" si="188"/>
        <v>15</v>
      </c>
      <c r="S97">
        <f t="shared" ref="S97:S107" si="193">J97</f>
        <v>54</v>
      </c>
      <c r="T97" t="str">
        <f t="shared" ref="T97:T107" si="194">CONCATENATE("static const CooGUI_tds ",A97, "_Flipped = {", L97, ",", M97, ",", N97, ",", O97, ",",P97, ",", Q97,",",  R97, ",", S97, "};")</f>
        <v>static const CooGUI_tds Pos_LogData03_UnitTextOnLeft_Flipped = {15,58,0,58,15,20,15,54};</v>
      </c>
      <c r="U97" t="str">
        <f t="shared" ref="U97:U107" si="195">CONCATENATE("const CooGUI_tds* ",A97, ";")</f>
        <v>const CooGUI_tds* Pos_LogData03_UnitTextOnLeft;</v>
      </c>
      <c r="V97">
        <f t="shared" ref="V97:V107" si="196">(G97*H97)/1024</f>
        <v>0.29296875</v>
      </c>
      <c r="W97" t="str">
        <f t="shared" si="177"/>
        <v>Pos_LogData03_UnitTextOnLeft = &amp;Pos_LogData03_UnitTextOnLeft_Normal;</v>
      </c>
    </row>
    <row r="98" spans="1:23" x14ac:dyDescent="0.35">
      <c r="A98" s="69" t="s">
        <v>255</v>
      </c>
      <c r="B98" t="str">
        <f t="shared" si="176"/>
        <v>Pos_LogData03_MinValueOnRight_Normal</v>
      </c>
      <c r="C98" s="26">
        <f>E98</f>
        <v>275</v>
      </c>
      <c r="D98" s="76">
        <f>F98</f>
        <v>34</v>
      </c>
      <c r="E98" s="9">
        <v>275</v>
      </c>
      <c r="F98" s="76">
        <f>F97</f>
        <v>34</v>
      </c>
      <c r="G98" s="76">
        <f>320-E98</f>
        <v>45</v>
      </c>
      <c r="H98" s="9">
        <v>22</v>
      </c>
      <c r="I98" s="20">
        <f t="shared" si="190"/>
        <v>320</v>
      </c>
      <c r="J98" s="20">
        <f t="shared" si="179"/>
        <v>56</v>
      </c>
      <c r="K98" t="str">
        <f t="shared" si="191"/>
        <v>static const CooGUI_tds Pos_LogData03_MinValueOnRight_Normal = {275,34,275,34,45,22,320,56};</v>
      </c>
      <c r="L98">
        <f t="shared" si="184"/>
        <v>275</v>
      </c>
      <c r="M98">
        <f t="shared" si="186"/>
        <v>58</v>
      </c>
      <c r="N98">
        <f t="shared" si="185"/>
        <v>275</v>
      </c>
      <c r="O98">
        <f t="shared" si="187"/>
        <v>58</v>
      </c>
      <c r="P98">
        <f t="shared" si="192"/>
        <v>45</v>
      </c>
      <c r="Q98">
        <f t="shared" si="180"/>
        <v>22</v>
      </c>
      <c r="R98">
        <f t="shared" si="188"/>
        <v>320</v>
      </c>
      <c r="S98">
        <f t="shared" si="193"/>
        <v>56</v>
      </c>
      <c r="T98" t="str">
        <f t="shared" si="194"/>
        <v>static const CooGUI_tds Pos_LogData03_MinValueOnRight_Flipped = {275,58,275,58,45,22,320,56};</v>
      </c>
      <c r="U98" t="str">
        <f t="shared" si="195"/>
        <v>const CooGUI_tds* Pos_LogData03_MinValueOnRight;</v>
      </c>
      <c r="V98">
        <f t="shared" si="196"/>
        <v>0.966796875</v>
      </c>
      <c r="W98" t="str">
        <f t="shared" si="177"/>
        <v>Pos_LogData03_MinValueOnRight = &amp;Pos_LogData03_MinValueOnRight_Normal;</v>
      </c>
    </row>
    <row r="99" spans="1:23" x14ac:dyDescent="0.35">
      <c r="A99" s="69" t="s">
        <v>254</v>
      </c>
      <c r="B99" t="str">
        <f t="shared" si="176"/>
        <v>Pos_LogData03_MinTextOnRight_Normal</v>
      </c>
      <c r="C99" s="26">
        <f>E99</f>
        <v>275</v>
      </c>
      <c r="D99" s="76">
        <f>F99</f>
        <v>56</v>
      </c>
      <c r="E99" s="76">
        <f>E98</f>
        <v>275</v>
      </c>
      <c r="F99" s="76">
        <f>J98</f>
        <v>56</v>
      </c>
      <c r="G99" s="76">
        <f t="shared" ref="G99:H101" si="197">G98</f>
        <v>45</v>
      </c>
      <c r="H99" s="76">
        <f t="shared" si="197"/>
        <v>22</v>
      </c>
      <c r="I99" s="20">
        <f t="shared" si="190"/>
        <v>320</v>
      </c>
      <c r="J99" s="20">
        <f t="shared" si="179"/>
        <v>78</v>
      </c>
      <c r="K99" t="str">
        <f t="shared" si="191"/>
        <v>static const CooGUI_tds Pos_LogData03_MinTextOnRight_Normal = {275,56,275,56,45,22,320,78};</v>
      </c>
      <c r="L99">
        <f t="shared" si="184"/>
        <v>275</v>
      </c>
      <c r="M99">
        <f t="shared" si="186"/>
        <v>80</v>
      </c>
      <c r="N99">
        <f t="shared" si="185"/>
        <v>275</v>
      </c>
      <c r="O99">
        <f t="shared" si="187"/>
        <v>80</v>
      </c>
      <c r="P99">
        <f t="shared" si="192"/>
        <v>45</v>
      </c>
      <c r="Q99">
        <f t="shared" si="180"/>
        <v>22</v>
      </c>
      <c r="R99">
        <f t="shared" si="188"/>
        <v>320</v>
      </c>
      <c r="S99">
        <f t="shared" si="193"/>
        <v>78</v>
      </c>
      <c r="T99" t="str">
        <f t="shared" si="194"/>
        <v>static const CooGUI_tds Pos_LogData03_MinTextOnRight_Flipped = {275,80,275,80,45,22,320,78};</v>
      </c>
      <c r="U99" t="str">
        <f t="shared" si="195"/>
        <v>const CooGUI_tds* Pos_LogData03_MinTextOnRight;</v>
      </c>
      <c r="V99">
        <f t="shared" si="196"/>
        <v>0.966796875</v>
      </c>
      <c r="W99" t="str">
        <f t="shared" si="177"/>
        <v>Pos_LogData03_MinTextOnRight = &amp;Pos_LogData03_MinTextOnRight_Normal;</v>
      </c>
    </row>
    <row r="100" spans="1:23" x14ac:dyDescent="0.35">
      <c r="A100" s="69" t="s">
        <v>256</v>
      </c>
      <c r="B100" t="str">
        <f t="shared" si="176"/>
        <v>Pos_LogData03_MaxDepthValueOnRight_Normal</v>
      </c>
      <c r="C100" s="26">
        <f>E100</f>
        <v>275</v>
      </c>
      <c r="D100" s="76">
        <f>F100</f>
        <v>170</v>
      </c>
      <c r="E100" s="76">
        <f>E99</f>
        <v>275</v>
      </c>
      <c r="F100" s="9">
        <v>170</v>
      </c>
      <c r="G100" s="76">
        <f t="shared" si="197"/>
        <v>45</v>
      </c>
      <c r="H100" s="76">
        <f t="shared" si="197"/>
        <v>22</v>
      </c>
      <c r="I100" s="20">
        <f t="shared" si="190"/>
        <v>320</v>
      </c>
      <c r="J100" s="20">
        <f t="shared" si="179"/>
        <v>192</v>
      </c>
      <c r="K100" t="str">
        <f t="shared" si="191"/>
        <v>static const CooGUI_tds Pos_LogData03_MaxDepthValueOnRight_Normal = {275,170,275,170,45,22,320,192};</v>
      </c>
      <c r="L100">
        <f t="shared" si="184"/>
        <v>275</v>
      </c>
      <c r="M100">
        <f t="shared" si="186"/>
        <v>194</v>
      </c>
      <c r="N100">
        <f t="shared" si="185"/>
        <v>275</v>
      </c>
      <c r="O100">
        <f t="shared" si="187"/>
        <v>194</v>
      </c>
      <c r="P100">
        <f t="shared" si="192"/>
        <v>45</v>
      </c>
      <c r="Q100">
        <f t="shared" si="180"/>
        <v>22</v>
      </c>
      <c r="R100">
        <f t="shared" si="188"/>
        <v>320</v>
      </c>
      <c r="S100">
        <f t="shared" si="193"/>
        <v>192</v>
      </c>
      <c r="T100" t="str">
        <f t="shared" si="194"/>
        <v>static const CooGUI_tds Pos_LogData03_MaxDepthValueOnRight_Flipped = {275,194,275,194,45,22,320,192};</v>
      </c>
      <c r="U100" t="str">
        <f t="shared" si="195"/>
        <v>const CooGUI_tds* Pos_LogData03_MaxDepthValueOnRight;</v>
      </c>
      <c r="V100">
        <f t="shared" si="196"/>
        <v>0.966796875</v>
      </c>
      <c r="W100" t="str">
        <f t="shared" si="177"/>
        <v>Pos_LogData03_MaxDepthValueOnRight = &amp;Pos_LogData03_MaxDepthValueOnRight_Normal;</v>
      </c>
    </row>
    <row r="101" spans="1:23" x14ac:dyDescent="0.35">
      <c r="A101" s="69" t="s">
        <v>257</v>
      </c>
      <c r="B101" t="str">
        <f t="shared" si="176"/>
        <v>Pos_LogData03_MaxDepthTextOnRight_Normal</v>
      </c>
      <c r="C101" s="26">
        <f>E101</f>
        <v>275</v>
      </c>
      <c r="D101" s="76">
        <f>F101</f>
        <v>192</v>
      </c>
      <c r="E101" s="76">
        <f>E100</f>
        <v>275</v>
      </c>
      <c r="F101" s="76">
        <f>J100</f>
        <v>192</v>
      </c>
      <c r="G101" s="76">
        <f t="shared" si="197"/>
        <v>45</v>
      </c>
      <c r="H101" s="76">
        <f t="shared" si="197"/>
        <v>22</v>
      </c>
      <c r="I101" s="20">
        <f t="shared" si="190"/>
        <v>320</v>
      </c>
      <c r="J101" s="20">
        <f t="shared" si="179"/>
        <v>214</v>
      </c>
      <c r="K101" t="str">
        <f t="shared" si="191"/>
        <v>static const CooGUI_tds Pos_LogData03_MaxDepthTextOnRight_Normal = {275,192,275,192,45,22,320,214};</v>
      </c>
      <c r="L101">
        <f t="shared" si="184"/>
        <v>275</v>
      </c>
      <c r="M101">
        <f t="shared" si="186"/>
        <v>216</v>
      </c>
      <c r="N101">
        <f t="shared" si="185"/>
        <v>275</v>
      </c>
      <c r="O101">
        <f t="shared" si="187"/>
        <v>216</v>
      </c>
      <c r="P101">
        <f t="shared" si="192"/>
        <v>45</v>
      </c>
      <c r="Q101">
        <f t="shared" si="180"/>
        <v>22</v>
      </c>
      <c r="R101">
        <f t="shared" si="188"/>
        <v>320</v>
      </c>
      <c r="S101">
        <f t="shared" si="193"/>
        <v>214</v>
      </c>
      <c r="T101" t="str">
        <f t="shared" si="194"/>
        <v>static const CooGUI_tds Pos_LogData03_MaxDepthTextOnRight_Flipped = {275,216,275,216,45,22,320,214};</v>
      </c>
      <c r="U101" t="str">
        <f t="shared" si="195"/>
        <v>const CooGUI_tds* Pos_LogData03_MaxDepthTextOnRight;</v>
      </c>
      <c r="V101">
        <f t="shared" si="196"/>
        <v>0.966796875</v>
      </c>
      <c r="W101" t="str">
        <f t="shared" si="177"/>
        <v>Pos_LogData03_MaxDepthTextOnRight = &amp;Pos_LogData03_MaxDepthTextOnRight_Normal;</v>
      </c>
    </row>
    <row r="102" spans="1:23" x14ac:dyDescent="0.35">
      <c r="A102" s="55" t="s">
        <v>270</v>
      </c>
      <c r="B102" t="str">
        <f t="shared" si="176"/>
        <v>Pos_DiveGraph_UnitTextOnLeft_Normal</v>
      </c>
      <c r="C102" s="26">
        <f>G102</f>
        <v>15</v>
      </c>
      <c r="D102" s="9">
        <v>50</v>
      </c>
      <c r="E102" s="9">
        <v>0</v>
      </c>
      <c r="F102" s="76">
        <f>D102</f>
        <v>50</v>
      </c>
      <c r="G102" s="26">
        <f t="shared" ref="G102:H106" si="198">G97</f>
        <v>15</v>
      </c>
      <c r="H102" s="26">
        <f t="shared" si="198"/>
        <v>20</v>
      </c>
      <c r="I102" s="20">
        <f t="shared" si="190"/>
        <v>15</v>
      </c>
      <c r="J102" s="20">
        <f t="shared" si="179"/>
        <v>70</v>
      </c>
      <c r="K102" t="str">
        <f t="shared" si="191"/>
        <v>static const CooGUI_tds Pos_DiveGraph_UnitTextOnLeft_Normal = {15,50,0,50,15,20,15,70};</v>
      </c>
      <c r="L102">
        <f t="shared" si="184"/>
        <v>15</v>
      </c>
      <c r="M102">
        <f t="shared" ref="M102:M107" si="199">D102 + $D$1</f>
        <v>74</v>
      </c>
      <c r="N102">
        <f t="shared" si="185"/>
        <v>0</v>
      </c>
      <c r="O102">
        <f t="shared" ref="O102:O107" si="200">F102 + $D$1</f>
        <v>74</v>
      </c>
      <c r="P102">
        <f t="shared" si="192"/>
        <v>15</v>
      </c>
      <c r="Q102">
        <f t="shared" si="180"/>
        <v>20</v>
      </c>
      <c r="R102">
        <f t="shared" si="188"/>
        <v>15</v>
      </c>
      <c r="S102">
        <f t="shared" si="193"/>
        <v>70</v>
      </c>
      <c r="T102" t="str">
        <f t="shared" si="194"/>
        <v>static const CooGUI_tds Pos_DiveGraph_UnitTextOnLeft_Flipped = {15,74,0,74,15,20,15,70};</v>
      </c>
      <c r="U102" t="str">
        <f t="shared" si="195"/>
        <v>const CooGUI_tds* Pos_DiveGraph_UnitTextOnLeft;</v>
      </c>
      <c r="V102">
        <f t="shared" si="196"/>
        <v>0.29296875</v>
      </c>
      <c r="W102" t="str">
        <f t="shared" si="177"/>
        <v>Pos_DiveGraph_UnitTextOnLeft = &amp;Pos_DiveGraph_UnitTextOnLeft_Normal;</v>
      </c>
    </row>
    <row r="103" spans="1:23" x14ac:dyDescent="0.35">
      <c r="A103" s="55" t="s">
        <v>267</v>
      </c>
      <c r="B103" t="str">
        <f t="shared" si="176"/>
        <v>Pos_DiveGraph_MinValueOnRight_Normal</v>
      </c>
      <c r="C103" s="26">
        <f>E103</f>
        <v>274</v>
      </c>
      <c r="D103" s="76">
        <f>D102</f>
        <v>50</v>
      </c>
      <c r="E103" s="9">
        <v>274</v>
      </c>
      <c r="F103" s="76">
        <f>D103</f>
        <v>50</v>
      </c>
      <c r="G103" s="76">
        <f t="shared" si="198"/>
        <v>45</v>
      </c>
      <c r="H103" s="76">
        <f t="shared" si="198"/>
        <v>22</v>
      </c>
      <c r="I103" s="20">
        <f t="shared" si="190"/>
        <v>319</v>
      </c>
      <c r="J103" s="20">
        <f t="shared" si="179"/>
        <v>72</v>
      </c>
      <c r="K103" t="str">
        <f t="shared" si="191"/>
        <v>static const CooGUI_tds Pos_DiveGraph_MinValueOnRight_Normal = {274,50,274,50,45,22,319,72};</v>
      </c>
      <c r="L103">
        <f t="shared" si="184"/>
        <v>274</v>
      </c>
      <c r="M103">
        <f t="shared" si="199"/>
        <v>74</v>
      </c>
      <c r="N103">
        <f t="shared" si="185"/>
        <v>274</v>
      </c>
      <c r="O103">
        <f t="shared" si="200"/>
        <v>74</v>
      </c>
      <c r="P103">
        <f t="shared" si="192"/>
        <v>45</v>
      </c>
      <c r="Q103">
        <f t="shared" si="180"/>
        <v>22</v>
      </c>
      <c r="R103">
        <f t="shared" si="188"/>
        <v>319</v>
      </c>
      <c r="S103">
        <f t="shared" si="193"/>
        <v>72</v>
      </c>
      <c r="T103" t="str">
        <f t="shared" si="194"/>
        <v>static const CooGUI_tds Pos_DiveGraph_MinValueOnRight_Flipped = {274,74,274,74,45,22,319,72};</v>
      </c>
      <c r="U103" t="str">
        <f t="shared" si="195"/>
        <v>const CooGUI_tds* Pos_DiveGraph_MinValueOnRight;</v>
      </c>
      <c r="V103">
        <f t="shared" si="196"/>
        <v>0.966796875</v>
      </c>
      <c r="W103" t="str">
        <f t="shared" si="177"/>
        <v>Pos_DiveGraph_MinValueOnRight = &amp;Pos_DiveGraph_MinValueOnRight_Normal;</v>
      </c>
    </row>
    <row r="104" spans="1:23" x14ac:dyDescent="0.35">
      <c r="A104" s="55" t="s">
        <v>268</v>
      </c>
      <c r="B104" t="str">
        <f t="shared" si="176"/>
        <v>Pos_DiveGraph_MinTextOnRight_Normal</v>
      </c>
      <c r="C104" s="26">
        <f>E104</f>
        <v>274</v>
      </c>
      <c r="D104" s="76">
        <f>F104</f>
        <v>72</v>
      </c>
      <c r="E104" s="76">
        <f>E103</f>
        <v>274</v>
      </c>
      <c r="F104" s="76">
        <f>J103</f>
        <v>72</v>
      </c>
      <c r="G104" s="76">
        <f t="shared" si="198"/>
        <v>45</v>
      </c>
      <c r="H104" s="76">
        <f t="shared" si="198"/>
        <v>22</v>
      </c>
      <c r="I104" s="20">
        <f t="shared" si="190"/>
        <v>319</v>
      </c>
      <c r="J104" s="20">
        <f t="shared" si="179"/>
        <v>94</v>
      </c>
      <c r="K104" t="str">
        <f t="shared" si="191"/>
        <v>static const CooGUI_tds Pos_DiveGraph_MinTextOnRight_Normal = {274,72,274,72,45,22,319,94};</v>
      </c>
      <c r="L104">
        <f t="shared" si="184"/>
        <v>274</v>
      </c>
      <c r="M104">
        <f t="shared" si="199"/>
        <v>96</v>
      </c>
      <c r="N104">
        <f t="shared" si="185"/>
        <v>274</v>
      </c>
      <c r="O104">
        <f t="shared" si="200"/>
        <v>96</v>
      </c>
      <c r="P104">
        <f t="shared" si="192"/>
        <v>45</v>
      </c>
      <c r="Q104">
        <f t="shared" si="180"/>
        <v>22</v>
      </c>
      <c r="R104">
        <f t="shared" si="188"/>
        <v>319</v>
      </c>
      <c r="S104">
        <f t="shared" si="193"/>
        <v>94</v>
      </c>
      <c r="T104" t="str">
        <f t="shared" si="194"/>
        <v>static const CooGUI_tds Pos_DiveGraph_MinTextOnRight_Flipped = {274,96,274,96,45,22,319,94};</v>
      </c>
      <c r="U104" t="str">
        <f t="shared" si="195"/>
        <v>const CooGUI_tds* Pos_DiveGraph_MinTextOnRight;</v>
      </c>
      <c r="V104">
        <f t="shared" si="196"/>
        <v>0.966796875</v>
      </c>
      <c r="W104" t="str">
        <f t="shared" si="177"/>
        <v>Pos_DiveGraph_MinTextOnRight = &amp;Pos_DiveGraph_MinTextOnRight_Normal;</v>
      </c>
    </row>
    <row r="105" spans="1:23" x14ac:dyDescent="0.35">
      <c r="A105" s="55" t="s">
        <v>269</v>
      </c>
      <c r="B105" t="str">
        <f t="shared" si="176"/>
        <v>Pos_DiveGraph_MaxDepthValueOnRight_Normal</v>
      </c>
      <c r="C105" s="26">
        <f>E105</f>
        <v>274</v>
      </c>
      <c r="D105" s="76">
        <f>F105</f>
        <v>188</v>
      </c>
      <c r="E105" s="76">
        <f>E104</f>
        <v>274</v>
      </c>
      <c r="F105" s="37">
        <v>188</v>
      </c>
      <c r="G105" s="76">
        <f t="shared" si="198"/>
        <v>45</v>
      </c>
      <c r="H105" s="76">
        <f t="shared" si="198"/>
        <v>22</v>
      </c>
      <c r="I105" s="20">
        <f t="shared" si="190"/>
        <v>319</v>
      </c>
      <c r="J105" s="20">
        <f t="shared" si="179"/>
        <v>210</v>
      </c>
      <c r="K105" t="str">
        <f t="shared" si="191"/>
        <v>static const CooGUI_tds Pos_DiveGraph_MaxDepthValueOnRight_Normal = {274,188,274,188,45,22,319,210};</v>
      </c>
      <c r="L105">
        <f t="shared" si="184"/>
        <v>274</v>
      </c>
      <c r="M105">
        <f t="shared" si="199"/>
        <v>212</v>
      </c>
      <c r="N105">
        <f t="shared" si="185"/>
        <v>274</v>
      </c>
      <c r="O105">
        <f t="shared" si="200"/>
        <v>212</v>
      </c>
      <c r="P105">
        <f t="shared" si="192"/>
        <v>45</v>
      </c>
      <c r="Q105">
        <f t="shared" si="180"/>
        <v>22</v>
      </c>
      <c r="R105">
        <f t="shared" si="188"/>
        <v>319</v>
      </c>
      <c r="S105">
        <f t="shared" si="193"/>
        <v>210</v>
      </c>
      <c r="T105" t="str">
        <f t="shared" si="194"/>
        <v>static const CooGUI_tds Pos_DiveGraph_MaxDepthValueOnRight_Flipped = {274,212,274,212,45,22,319,210};</v>
      </c>
      <c r="U105" t="str">
        <f t="shared" si="195"/>
        <v>const CooGUI_tds* Pos_DiveGraph_MaxDepthValueOnRight;</v>
      </c>
      <c r="V105">
        <f t="shared" si="196"/>
        <v>0.966796875</v>
      </c>
      <c r="W105" t="str">
        <f t="shared" si="177"/>
        <v>Pos_DiveGraph_MaxDepthValueOnRight = &amp;Pos_DiveGraph_MaxDepthValueOnRight_Normal;</v>
      </c>
    </row>
    <row r="106" spans="1:23" x14ac:dyDescent="0.35">
      <c r="A106" s="55" t="s">
        <v>266</v>
      </c>
      <c r="B106" t="str">
        <f t="shared" si="176"/>
        <v>Pos_DiveGraph_MaxDepthTextOnRight_Normal</v>
      </c>
      <c r="C106" s="26">
        <f>E106</f>
        <v>274</v>
      </c>
      <c r="D106" s="76">
        <f>F106</f>
        <v>210</v>
      </c>
      <c r="E106" s="76">
        <f>E105</f>
        <v>274</v>
      </c>
      <c r="F106" s="76">
        <f>J105</f>
        <v>210</v>
      </c>
      <c r="G106" s="76">
        <f t="shared" si="198"/>
        <v>45</v>
      </c>
      <c r="H106" s="76">
        <f t="shared" si="198"/>
        <v>22</v>
      </c>
      <c r="I106" s="20">
        <f t="shared" si="190"/>
        <v>319</v>
      </c>
      <c r="J106" s="20">
        <f t="shared" si="179"/>
        <v>232</v>
      </c>
      <c r="K106" t="str">
        <f t="shared" si="191"/>
        <v>static const CooGUI_tds Pos_DiveGraph_MaxDepthTextOnRight_Normal = {274,210,274,210,45,22,319,232};</v>
      </c>
      <c r="L106">
        <f t="shared" si="184"/>
        <v>274</v>
      </c>
      <c r="M106">
        <f t="shared" si="199"/>
        <v>234</v>
      </c>
      <c r="N106">
        <f t="shared" si="185"/>
        <v>274</v>
      </c>
      <c r="O106">
        <f t="shared" si="200"/>
        <v>234</v>
      </c>
      <c r="P106">
        <f t="shared" si="192"/>
        <v>45</v>
      </c>
      <c r="Q106">
        <f t="shared" si="180"/>
        <v>22</v>
      </c>
      <c r="R106">
        <f t="shared" si="188"/>
        <v>319</v>
      </c>
      <c r="S106">
        <f t="shared" si="193"/>
        <v>232</v>
      </c>
      <c r="T106" t="str">
        <f t="shared" si="194"/>
        <v>static const CooGUI_tds Pos_DiveGraph_MaxDepthTextOnRight_Flipped = {274,234,274,234,45,22,319,232};</v>
      </c>
      <c r="U106" t="str">
        <f t="shared" si="195"/>
        <v>const CooGUI_tds* Pos_DiveGraph_MaxDepthTextOnRight;</v>
      </c>
      <c r="V106">
        <f t="shared" si="196"/>
        <v>0.966796875</v>
      </c>
      <c r="W106" t="str">
        <f t="shared" si="177"/>
        <v>Pos_DiveGraph_MaxDepthTextOnRight = &amp;Pos_DiveGraph_MaxDepthTextOnRight_Normal;</v>
      </c>
    </row>
    <row r="107" spans="1:23" x14ac:dyDescent="0.35">
      <c r="A107" s="55" t="s">
        <v>271</v>
      </c>
      <c r="B107" t="str">
        <f t="shared" si="176"/>
        <v>Pos_DiveGraph_PO2Value_Normal</v>
      </c>
      <c r="C107" s="26">
        <f>C186</f>
        <v>160</v>
      </c>
      <c r="D107" s="76">
        <f>D186</f>
        <v>14</v>
      </c>
      <c r="E107" s="23">
        <f>C107-(G107/2)</f>
        <v>90</v>
      </c>
      <c r="F107" s="76">
        <f>F186</f>
        <v>20</v>
      </c>
      <c r="G107" s="9">
        <v>140</v>
      </c>
      <c r="H107" s="76">
        <f>H186</f>
        <v>40</v>
      </c>
      <c r="I107" s="20">
        <f t="shared" si="190"/>
        <v>230</v>
      </c>
      <c r="J107" s="20">
        <f t="shared" si="179"/>
        <v>60</v>
      </c>
      <c r="K107" t="str">
        <f t="shared" si="191"/>
        <v>static const CooGUI_tds Pos_DiveGraph_PO2Value_Normal = {160,14,90,20,140,40,230,60};</v>
      </c>
      <c r="L107">
        <f t="shared" si="184"/>
        <v>160</v>
      </c>
      <c r="M107">
        <f t="shared" si="199"/>
        <v>38</v>
      </c>
      <c r="N107">
        <f t="shared" si="185"/>
        <v>90</v>
      </c>
      <c r="O107">
        <f t="shared" si="200"/>
        <v>44</v>
      </c>
      <c r="P107">
        <f t="shared" si="192"/>
        <v>140</v>
      </c>
      <c r="Q107">
        <f t="shared" si="180"/>
        <v>40</v>
      </c>
      <c r="R107">
        <f t="shared" si="188"/>
        <v>230</v>
      </c>
      <c r="S107">
        <f t="shared" si="193"/>
        <v>60</v>
      </c>
      <c r="T107" t="str">
        <f t="shared" si="194"/>
        <v>static const CooGUI_tds Pos_DiveGraph_PO2Value_Flipped = {160,38,90,44,140,40,230,60};</v>
      </c>
      <c r="U107" t="str">
        <f t="shared" si="195"/>
        <v>const CooGUI_tds* Pos_DiveGraph_PO2Value;</v>
      </c>
      <c r="V107">
        <f t="shared" si="196"/>
        <v>5.46875</v>
      </c>
      <c r="W107" t="str">
        <f t="shared" si="177"/>
        <v>Pos_DiveGraph_PO2Value = &amp;Pos_DiveGraph_PO2Value_Normal;</v>
      </c>
    </row>
    <row r="108" spans="1:23" x14ac:dyDescent="0.35">
      <c r="A108" t="s">
        <v>140</v>
      </c>
      <c r="B108" t="str">
        <f t="shared" si="176"/>
        <v>Pos_LogData05_RectClear_Normal</v>
      </c>
      <c r="C108" s="1">
        <f>G108/2</f>
        <v>80</v>
      </c>
      <c r="D108" s="22">
        <f>F108+$B$1 + 23</f>
        <v>69</v>
      </c>
      <c r="E108" s="1">
        <v>0</v>
      </c>
      <c r="F108" s="22">
        <f>H74 + 20</f>
        <v>46</v>
      </c>
      <c r="G108" s="1">
        <v>160</v>
      </c>
      <c r="H108" s="1">
        <v>80</v>
      </c>
      <c r="I108" s="20">
        <f t="shared" si="182"/>
        <v>160</v>
      </c>
      <c r="J108" s="20">
        <f t="shared" si="179"/>
        <v>126</v>
      </c>
      <c r="K108" t="str">
        <f t="shared" si="181"/>
        <v>static const CooGUI_tds Pos_LogData05_RectClear_Normal = {80,69,0,46,160,80,160,126};</v>
      </c>
      <c r="L108">
        <f t="shared" si="184"/>
        <v>80</v>
      </c>
      <c r="M108">
        <f t="shared" si="186"/>
        <v>93</v>
      </c>
      <c r="N108">
        <f t="shared" si="185"/>
        <v>0</v>
      </c>
      <c r="O108">
        <f t="shared" si="187"/>
        <v>70</v>
      </c>
      <c r="P108">
        <f t="shared" si="178"/>
        <v>160</v>
      </c>
      <c r="Q108">
        <f t="shared" si="180"/>
        <v>80</v>
      </c>
      <c r="R108">
        <f t="shared" si="188"/>
        <v>160</v>
      </c>
      <c r="S108">
        <f t="shared" si="189"/>
        <v>126</v>
      </c>
      <c r="T108" t="str">
        <f t="shared" si="79"/>
        <v>static const CooGUI_tds Pos_LogData05_RectClear_Flipped = {80,93,0,70,160,80,160,126};</v>
      </c>
      <c r="U108" t="str">
        <f t="shared" si="80"/>
        <v>const CooGUI_tds* Pos_LogData05_RectClear;</v>
      </c>
      <c r="V108">
        <f t="shared" si="76"/>
        <v>12.5</v>
      </c>
      <c r="W108" t="str">
        <f t="shared" si="177"/>
        <v>Pos_LogData05_RectClear = &amp;Pos_LogData05_RectClear_Normal;</v>
      </c>
    </row>
    <row r="109" spans="1:23" ht="14.9" customHeight="1" x14ac:dyDescent="0.35">
      <c r="A109" s="51" t="s">
        <v>148</v>
      </c>
      <c r="B109" s="51" t="str">
        <f t="shared" si="176"/>
        <v>Pos_DivePlan_DepthLimits_TxtLine_00_Normal</v>
      </c>
      <c r="C109" s="1">
        <v>160</v>
      </c>
      <c r="D109" s="22">
        <f>F109 - 3</f>
        <v>25</v>
      </c>
      <c r="E109" s="22">
        <f>E87</f>
        <v>15</v>
      </c>
      <c r="F109" s="26">
        <f>H74+2</f>
        <v>28</v>
      </c>
      <c r="G109" s="1">
        <v>290</v>
      </c>
      <c r="H109" s="1">
        <v>25</v>
      </c>
      <c r="I109" s="20">
        <f t="shared" si="182"/>
        <v>305</v>
      </c>
      <c r="J109" s="20">
        <f t="shared" si="179"/>
        <v>53</v>
      </c>
      <c r="K109" t="str">
        <f t="shared" si="181"/>
        <v>static const CooGUI_tds Pos_DivePlan_DepthLimits_TxtLine_00_Normal = {160,25,15,28,290,25,305,53};</v>
      </c>
      <c r="L109">
        <f t="shared" si="184"/>
        <v>160</v>
      </c>
      <c r="M109">
        <f>D109</f>
        <v>25</v>
      </c>
      <c r="N109">
        <f t="shared" si="185"/>
        <v>15</v>
      </c>
      <c r="O109">
        <f t="shared" ref="O109:O132" si="201">F109</f>
        <v>28</v>
      </c>
      <c r="P109">
        <f>G109 + $D$1</f>
        <v>314</v>
      </c>
      <c r="Q109">
        <f t="shared" si="180"/>
        <v>25</v>
      </c>
      <c r="R109">
        <f t="shared" si="188"/>
        <v>305</v>
      </c>
      <c r="S109">
        <f t="shared" si="189"/>
        <v>53</v>
      </c>
      <c r="T109" t="str">
        <f t="shared" si="79"/>
        <v>static const CooGUI_tds Pos_DivePlan_DepthLimits_TxtLine_00_Flipped = {160,25,15,28,314,25,305,53};</v>
      </c>
      <c r="U109" t="str">
        <f t="shared" si="80"/>
        <v>const CooGUI_tds* Pos_DivePlan_DepthLimits_TxtLine_00;</v>
      </c>
      <c r="V109">
        <f t="shared" si="76"/>
        <v>7.080078125</v>
      </c>
      <c r="W109" t="str">
        <f t="shared" si="177"/>
        <v>Pos_DivePlan_DepthLimits_TxtLine_00 = &amp;Pos_DivePlan_DepthLimits_TxtLine_00_Normal;</v>
      </c>
    </row>
    <row r="110" spans="1:23" ht="14.9" customHeight="1" x14ac:dyDescent="0.35">
      <c r="A110" s="51" t="s">
        <v>149</v>
      </c>
      <c r="B110" s="51" t="str">
        <f t="shared" ref="B110:B116" si="202">CONCATENATE(A110, "_Normal")</f>
        <v>Pos_DivePlan_DepthLimits_ValLine_00_Normal</v>
      </c>
      <c r="C110" s="1">
        <v>160</v>
      </c>
      <c r="D110" s="22">
        <f>F110-8</f>
        <v>45</v>
      </c>
      <c r="E110" s="22">
        <f t="shared" ref="E110:E115" si="203">E109</f>
        <v>15</v>
      </c>
      <c r="F110" s="22">
        <f>J109</f>
        <v>53</v>
      </c>
      <c r="G110" s="26">
        <f>G109</f>
        <v>290</v>
      </c>
      <c r="H110" s="1">
        <v>27</v>
      </c>
      <c r="I110" s="20">
        <f t="shared" si="182"/>
        <v>305</v>
      </c>
      <c r="J110" s="20">
        <f t="shared" si="179"/>
        <v>80</v>
      </c>
      <c r="K110" t="str">
        <f t="shared" si="181"/>
        <v>static const CooGUI_tds Pos_DivePlan_DepthLimits_ValLine_00_Normal = {160,45,15,53,290,27,305,80};</v>
      </c>
      <c r="L110">
        <f t="shared" ref="L110:N116" si="204">C110</f>
        <v>160</v>
      </c>
      <c r="M110">
        <f>D110</f>
        <v>45</v>
      </c>
      <c r="N110">
        <f t="shared" si="204"/>
        <v>15</v>
      </c>
      <c r="O110">
        <f t="shared" si="201"/>
        <v>53</v>
      </c>
      <c r="P110">
        <f t="shared" ref="P110:R116" si="205">G110</f>
        <v>290</v>
      </c>
      <c r="Q110">
        <f t="shared" si="205"/>
        <v>27</v>
      </c>
      <c r="R110">
        <f t="shared" si="205"/>
        <v>305</v>
      </c>
      <c r="S110">
        <f t="shared" si="189"/>
        <v>80</v>
      </c>
      <c r="T110" t="str">
        <f t="shared" si="79"/>
        <v>static const CooGUI_tds Pos_DivePlan_DepthLimits_ValLine_00_Flipped = {160,45,15,53,290,27,305,80};</v>
      </c>
      <c r="U110" t="str">
        <f t="shared" si="80"/>
        <v>const CooGUI_tds* Pos_DivePlan_DepthLimits_ValLine_00;</v>
      </c>
      <c r="V110">
        <f t="shared" si="76"/>
        <v>7.646484375</v>
      </c>
      <c r="W110" t="str">
        <f t="shared" ref="W110:W116" si="206">CONCATENATE(A110, " = &amp;", B110,";")</f>
        <v>Pos_DivePlan_DepthLimits_ValLine_00 = &amp;Pos_DivePlan_DepthLimits_ValLine_00_Normal;</v>
      </c>
    </row>
    <row r="111" spans="1:23" ht="14.9" customHeight="1" x14ac:dyDescent="0.35">
      <c r="A111" s="51" t="s">
        <v>150</v>
      </c>
      <c r="B111" s="51" t="str">
        <f t="shared" si="202"/>
        <v>Pos_DivePlan_DepthLimits_TxtLine_01_Normal</v>
      </c>
      <c r="C111" s="1">
        <v>160</v>
      </c>
      <c r="D111" s="22">
        <f>F111 - 3</f>
        <v>77</v>
      </c>
      <c r="E111" s="22">
        <f t="shared" si="203"/>
        <v>15</v>
      </c>
      <c r="F111" s="26">
        <f t="shared" ref="F111:F116" si="207">J110</f>
        <v>80</v>
      </c>
      <c r="G111" s="26">
        <f>G109</f>
        <v>290</v>
      </c>
      <c r="H111" s="26">
        <f>H109</f>
        <v>25</v>
      </c>
      <c r="I111" s="20">
        <f t="shared" si="182"/>
        <v>305</v>
      </c>
      <c r="J111" s="20">
        <f t="shared" si="179"/>
        <v>105</v>
      </c>
      <c r="K111" t="str">
        <f t="shared" si="181"/>
        <v>static const CooGUI_tds Pos_DivePlan_DepthLimits_TxtLine_01_Normal = {160,77,15,80,290,25,305,105};</v>
      </c>
      <c r="L111">
        <f t="shared" si="204"/>
        <v>160</v>
      </c>
      <c r="M111">
        <f t="shared" ref="M111:M116" si="208">D111</f>
        <v>77</v>
      </c>
      <c r="N111">
        <f t="shared" si="204"/>
        <v>15</v>
      </c>
      <c r="O111">
        <f t="shared" si="201"/>
        <v>80</v>
      </c>
      <c r="P111">
        <f t="shared" si="205"/>
        <v>290</v>
      </c>
      <c r="Q111">
        <f t="shared" si="205"/>
        <v>25</v>
      </c>
      <c r="R111">
        <f t="shared" si="205"/>
        <v>305</v>
      </c>
      <c r="S111">
        <f t="shared" si="189"/>
        <v>105</v>
      </c>
      <c r="T111" t="str">
        <f t="shared" si="79"/>
        <v>static const CooGUI_tds Pos_DivePlan_DepthLimits_TxtLine_01_Flipped = {160,77,15,80,290,25,305,105};</v>
      </c>
      <c r="U111" t="str">
        <f t="shared" si="80"/>
        <v>const CooGUI_tds* Pos_DivePlan_DepthLimits_TxtLine_01;</v>
      </c>
      <c r="V111">
        <f t="shared" si="76"/>
        <v>7.080078125</v>
      </c>
      <c r="W111" t="str">
        <f t="shared" si="206"/>
        <v>Pos_DivePlan_DepthLimits_TxtLine_01 = &amp;Pos_DivePlan_DepthLimits_TxtLine_01_Normal;</v>
      </c>
    </row>
    <row r="112" spans="1:23" ht="14.9" customHeight="1" x14ac:dyDescent="0.35">
      <c r="A112" s="51" t="s">
        <v>151</v>
      </c>
      <c r="B112" s="51" t="str">
        <f t="shared" si="202"/>
        <v>Pos_DivePlan_DepthLimits_ValLine_01_Normal</v>
      </c>
      <c r="C112" s="1">
        <v>160</v>
      </c>
      <c r="D112" s="22">
        <f>F112-8</f>
        <v>97</v>
      </c>
      <c r="E112" s="22">
        <f t="shared" si="203"/>
        <v>15</v>
      </c>
      <c r="F112" s="22">
        <f t="shared" si="207"/>
        <v>105</v>
      </c>
      <c r="G112" s="26">
        <f>G111</f>
        <v>290</v>
      </c>
      <c r="H112" s="26">
        <f>H110</f>
        <v>27</v>
      </c>
      <c r="I112" s="20">
        <f t="shared" si="182"/>
        <v>305</v>
      </c>
      <c r="J112" s="20">
        <f t="shared" si="179"/>
        <v>132</v>
      </c>
      <c r="K112" t="str">
        <f t="shared" si="181"/>
        <v>static const CooGUI_tds Pos_DivePlan_DepthLimits_ValLine_01_Normal = {160,97,15,105,290,27,305,132};</v>
      </c>
      <c r="L112">
        <f t="shared" si="204"/>
        <v>160</v>
      </c>
      <c r="M112">
        <f t="shared" si="208"/>
        <v>97</v>
      </c>
      <c r="N112">
        <f t="shared" si="204"/>
        <v>15</v>
      </c>
      <c r="O112">
        <f t="shared" si="201"/>
        <v>105</v>
      </c>
      <c r="P112">
        <f t="shared" si="205"/>
        <v>290</v>
      </c>
      <c r="Q112">
        <f t="shared" si="205"/>
        <v>27</v>
      </c>
      <c r="R112">
        <f t="shared" si="205"/>
        <v>305</v>
      </c>
      <c r="S112">
        <f t="shared" si="189"/>
        <v>132</v>
      </c>
      <c r="T112" t="str">
        <f t="shared" si="79"/>
        <v>static const CooGUI_tds Pos_DivePlan_DepthLimits_ValLine_01_Flipped = {160,97,15,105,290,27,305,132};</v>
      </c>
      <c r="U112" t="str">
        <f t="shared" si="80"/>
        <v>const CooGUI_tds* Pos_DivePlan_DepthLimits_ValLine_01;</v>
      </c>
      <c r="V112">
        <f t="shared" si="76"/>
        <v>7.646484375</v>
      </c>
      <c r="W112" t="str">
        <f t="shared" si="206"/>
        <v>Pos_DivePlan_DepthLimits_ValLine_01 = &amp;Pos_DivePlan_DepthLimits_ValLine_01_Normal;</v>
      </c>
    </row>
    <row r="113" spans="1:23" ht="14.9" customHeight="1" x14ac:dyDescent="0.35">
      <c r="A113" s="51" t="s">
        <v>152</v>
      </c>
      <c r="B113" s="51" t="str">
        <f t="shared" si="202"/>
        <v>Pos_DivePlan_DepthLimits_TxtLine_02_Normal</v>
      </c>
      <c r="C113" s="1">
        <v>160</v>
      </c>
      <c r="D113" s="22">
        <f>F113 - 3</f>
        <v>129</v>
      </c>
      <c r="E113" s="22">
        <f t="shared" si="203"/>
        <v>15</v>
      </c>
      <c r="F113" s="26">
        <f t="shared" si="207"/>
        <v>132</v>
      </c>
      <c r="G113" s="26">
        <f>G111</f>
        <v>290</v>
      </c>
      <c r="H113" s="26">
        <f>H109</f>
        <v>25</v>
      </c>
      <c r="I113" s="20">
        <f t="shared" si="182"/>
        <v>305</v>
      </c>
      <c r="J113" s="20">
        <f t="shared" si="179"/>
        <v>157</v>
      </c>
      <c r="K113" t="str">
        <f t="shared" si="181"/>
        <v>static const CooGUI_tds Pos_DivePlan_DepthLimits_TxtLine_02_Normal = {160,129,15,132,290,25,305,157};</v>
      </c>
      <c r="L113">
        <f t="shared" si="204"/>
        <v>160</v>
      </c>
      <c r="M113">
        <f t="shared" si="208"/>
        <v>129</v>
      </c>
      <c r="N113">
        <f t="shared" si="204"/>
        <v>15</v>
      </c>
      <c r="O113">
        <f t="shared" si="201"/>
        <v>132</v>
      </c>
      <c r="P113">
        <f t="shared" si="205"/>
        <v>290</v>
      </c>
      <c r="Q113">
        <f t="shared" si="205"/>
        <v>25</v>
      </c>
      <c r="R113">
        <f t="shared" si="205"/>
        <v>305</v>
      </c>
      <c r="S113">
        <f t="shared" si="189"/>
        <v>157</v>
      </c>
      <c r="T113" t="str">
        <f t="shared" si="79"/>
        <v>static const CooGUI_tds Pos_DivePlan_DepthLimits_TxtLine_02_Flipped = {160,129,15,132,290,25,305,157};</v>
      </c>
      <c r="U113" t="str">
        <f t="shared" si="80"/>
        <v>const CooGUI_tds* Pos_DivePlan_DepthLimits_TxtLine_02;</v>
      </c>
      <c r="V113">
        <f t="shared" ref="V113:V152" si="209">(G113*H113)/1024</f>
        <v>7.080078125</v>
      </c>
      <c r="W113" t="str">
        <f t="shared" si="206"/>
        <v>Pos_DivePlan_DepthLimits_TxtLine_02 = &amp;Pos_DivePlan_DepthLimits_TxtLine_02_Normal;</v>
      </c>
    </row>
    <row r="114" spans="1:23" ht="14.9" customHeight="1" x14ac:dyDescent="0.35">
      <c r="A114" s="51" t="s">
        <v>153</v>
      </c>
      <c r="B114" s="51" t="str">
        <f t="shared" si="202"/>
        <v>Pos_DivePlan_DepthLimits_ValLine_02_Normal</v>
      </c>
      <c r="C114" s="1">
        <v>160</v>
      </c>
      <c r="D114" s="22">
        <f>F114-8</f>
        <v>149</v>
      </c>
      <c r="E114" s="22">
        <f t="shared" si="203"/>
        <v>15</v>
      </c>
      <c r="F114" s="22">
        <f t="shared" si="207"/>
        <v>157</v>
      </c>
      <c r="G114" s="26">
        <f>G113</f>
        <v>290</v>
      </c>
      <c r="H114" s="26">
        <f>H110</f>
        <v>27</v>
      </c>
      <c r="I114" s="20">
        <f t="shared" si="182"/>
        <v>305</v>
      </c>
      <c r="J114" s="20">
        <f t="shared" si="179"/>
        <v>184</v>
      </c>
      <c r="K114" t="str">
        <f t="shared" si="181"/>
        <v>static const CooGUI_tds Pos_DivePlan_DepthLimits_ValLine_02_Normal = {160,149,15,157,290,27,305,184};</v>
      </c>
      <c r="L114">
        <f t="shared" si="204"/>
        <v>160</v>
      </c>
      <c r="M114">
        <f t="shared" si="208"/>
        <v>149</v>
      </c>
      <c r="N114">
        <f t="shared" si="204"/>
        <v>15</v>
      </c>
      <c r="O114">
        <f t="shared" si="201"/>
        <v>157</v>
      </c>
      <c r="P114">
        <f t="shared" si="205"/>
        <v>290</v>
      </c>
      <c r="Q114">
        <f t="shared" si="205"/>
        <v>27</v>
      </c>
      <c r="R114">
        <f t="shared" si="205"/>
        <v>305</v>
      </c>
      <c r="S114">
        <f t="shared" si="189"/>
        <v>184</v>
      </c>
      <c r="T114" t="str">
        <f t="shared" ref="T114:T153" si="210">CONCATENATE("static const CooGUI_tds ",A114, "_Flipped = {", L114, ",", M114, ",", N114, ",", O114, ",",P114, ",", Q114,",",  R114, ",", S114, "};")</f>
        <v>static const CooGUI_tds Pos_DivePlan_DepthLimits_ValLine_02_Flipped = {160,149,15,157,290,27,305,184};</v>
      </c>
      <c r="U114" t="str">
        <f t="shared" ref="U114:U153" si="211">CONCATENATE("const CooGUI_tds* ",A114, ";")</f>
        <v>const CooGUI_tds* Pos_DivePlan_DepthLimits_ValLine_02;</v>
      </c>
      <c r="V114">
        <f t="shared" si="209"/>
        <v>7.646484375</v>
      </c>
      <c r="W114" t="str">
        <f t="shared" si="206"/>
        <v>Pos_DivePlan_DepthLimits_ValLine_02 = &amp;Pos_DivePlan_DepthLimits_ValLine_02_Normal;</v>
      </c>
    </row>
    <row r="115" spans="1:23" ht="14.9" customHeight="1" x14ac:dyDescent="0.35">
      <c r="A115" s="51" t="s">
        <v>154</v>
      </c>
      <c r="B115" s="51" t="str">
        <f t="shared" si="202"/>
        <v>Pos_DivePlan_DepthLimits_TxtLine_03_Normal</v>
      </c>
      <c r="C115" s="1">
        <v>160</v>
      </c>
      <c r="D115" s="22">
        <f>F115-3</f>
        <v>181</v>
      </c>
      <c r="E115" s="22">
        <f t="shared" si="203"/>
        <v>15</v>
      </c>
      <c r="F115" s="26">
        <f t="shared" si="207"/>
        <v>184</v>
      </c>
      <c r="G115" s="26">
        <f>G113</f>
        <v>290</v>
      </c>
      <c r="H115" s="26">
        <f>H109</f>
        <v>25</v>
      </c>
      <c r="I115" s="20">
        <f t="shared" si="182"/>
        <v>305</v>
      </c>
      <c r="J115" s="20">
        <f t="shared" si="179"/>
        <v>209</v>
      </c>
      <c r="K115" t="str">
        <f t="shared" si="181"/>
        <v>static const CooGUI_tds Pos_DivePlan_DepthLimits_TxtLine_03_Normal = {160,181,15,184,290,25,305,209};</v>
      </c>
      <c r="L115">
        <f t="shared" si="204"/>
        <v>160</v>
      </c>
      <c r="M115">
        <f t="shared" si="208"/>
        <v>181</v>
      </c>
      <c r="N115">
        <f t="shared" si="204"/>
        <v>15</v>
      </c>
      <c r="O115">
        <f t="shared" si="201"/>
        <v>184</v>
      </c>
      <c r="P115">
        <f t="shared" si="205"/>
        <v>290</v>
      </c>
      <c r="Q115">
        <f t="shared" si="205"/>
        <v>25</v>
      </c>
      <c r="R115">
        <f t="shared" si="205"/>
        <v>305</v>
      </c>
      <c r="S115">
        <f t="shared" si="189"/>
        <v>209</v>
      </c>
      <c r="T115" t="str">
        <f t="shared" si="210"/>
        <v>static const CooGUI_tds Pos_DivePlan_DepthLimits_TxtLine_03_Flipped = {160,181,15,184,290,25,305,209};</v>
      </c>
      <c r="U115" t="str">
        <f t="shared" si="211"/>
        <v>const CooGUI_tds* Pos_DivePlan_DepthLimits_TxtLine_03;</v>
      </c>
      <c r="V115">
        <f t="shared" si="209"/>
        <v>7.080078125</v>
      </c>
      <c r="W115" t="str">
        <f t="shared" si="206"/>
        <v>Pos_DivePlan_DepthLimits_TxtLine_03 = &amp;Pos_DivePlan_DepthLimits_TxtLine_03_Normal;</v>
      </c>
    </row>
    <row r="116" spans="1:23" ht="14.9" customHeight="1" x14ac:dyDescent="0.35">
      <c r="A116" s="51" t="s">
        <v>155</v>
      </c>
      <c r="B116" s="51" t="str">
        <f t="shared" si="202"/>
        <v>Pos_DivePlan_DepthLimits_ValLine_03_Normal</v>
      </c>
      <c r="C116" s="1">
        <v>160</v>
      </c>
      <c r="D116" s="22">
        <f>F116-8</f>
        <v>201</v>
      </c>
      <c r="E116" s="22">
        <f>C116-(G116/2)</f>
        <v>85</v>
      </c>
      <c r="F116" s="22">
        <f t="shared" si="207"/>
        <v>209</v>
      </c>
      <c r="G116" s="1">
        <v>150</v>
      </c>
      <c r="H116" s="26">
        <f>H110</f>
        <v>27</v>
      </c>
      <c r="I116" s="20">
        <f t="shared" si="182"/>
        <v>235</v>
      </c>
      <c r="J116" s="20">
        <f t="shared" si="179"/>
        <v>236</v>
      </c>
      <c r="K116" t="str">
        <f t="shared" si="181"/>
        <v>static const CooGUI_tds Pos_DivePlan_DepthLimits_ValLine_03_Normal = {160,201,85,209,150,27,235,236};</v>
      </c>
      <c r="L116">
        <f t="shared" si="204"/>
        <v>160</v>
      </c>
      <c r="M116">
        <f t="shared" si="208"/>
        <v>201</v>
      </c>
      <c r="N116">
        <f t="shared" si="204"/>
        <v>85</v>
      </c>
      <c r="O116">
        <f t="shared" si="201"/>
        <v>209</v>
      </c>
      <c r="P116">
        <f t="shared" si="205"/>
        <v>150</v>
      </c>
      <c r="Q116">
        <f t="shared" si="205"/>
        <v>27</v>
      </c>
      <c r="R116">
        <f t="shared" si="205"/>
        <v>235</v>
      </c>
      <c r="S116">
        <f t="shared" si="189"/>
        <v>236</v>
      </c>
      <c r="T116" t="str">
        <f t="shared" si="210"/>
        <v>static const CooGUI_tds Pos_DivePlan_DepthLimits_ValLine_03_Flipped = {160,201,85,209,150,27,235,236};</v>
      </c>
      <c r="U116" t="str">
        <f t="shared" si="211"/>
        <v>const CooGUI_tds* Pos_DivePlan_DepthLimits_ValLine_03;</v>
      </c>
      <c r="V116">
        <f t="shared" si="209"/>
        <v>3.955078125</v>
      </c>
      <c r="W116" t="str">
        <f t="shared" si="206"/>
        <v>Pos_DivePlan_DepthLimits_ValLine_03 = &amp;Pos_DivePlan_DepthLimits_ValLine_03_Normal;</v>
      </c>
    </row>
    <row r="117" spans="1:23" x14ac:dyDescent="0.35">
      <c r="A117" s="78" t="s">
        <v>183</v>
      </c>
      <c r="B117" s="78" t="str">
        <f t="shared" ref="B117:B124" si="212">CONCATENATE(A117, "_Normal")</f>
        <v>Pos_Compass_DoubleArrowsRight_Normal</v>
      </c>
      <c r="C117" s="9">
        <v>0</v>
      </c>
      <c r="D117" s="22">
        <f>F117</f>
        <v>60</v>
      </c>
      <c r="E117" s="1">
        <v>168</v>
      </c>
      <c r="F117" s="22">
        <f>F118</f>
        <v>60</v>
      </c>
      <c r="G117" s="66">
        <v>50</v>
      </c>
      <c r="H117" s="1">
        <v>18</v>
      </c>
      <c r="I117" s="20">
        <f t="shared" ref="I117:J120" si="213">E117+G117</f>
        <v>218</v>
      </c>
      <c r="J117" s="20">
        <f t="shared" si="213"/>
        <v>78</v>
      </c>
      <c r="K117" t="str">
        <f>CONCATENATE("static const CooGUI_tds ",A117, "_Normal = {", C117, ",", D117, ",", E117, ",", F117, ",",G117, ",", H117,",",  I117, ",", J117, "};")</f>
        <v>static const CooGUI_tds Pos_Compass_DoubleArrowsRight_Normal = {0,60,168,60,50,18,218,78};</v>
      </c>
      <c r="L117">
        <f t="shared" ref="L117:S120" si="214">C117</f>
        <v>0</v>
      </c>
      <c r="M117">
        <f t="shared" si="214"/>
        <v>60</v>
      </c>
      <c r="N117">
        <f t="shared" si="214"/>
        <v>168</v>
      </c>
      <c r="O117">
        <f t="shared" si="214"/>
        <v>60</v>
      </c>
      <c r="P117">
        <f t="shared" si="214"/>
        <v>50</v>
      </c>
      <c r="Q117">
        <f t="shared" si="214"/>
        <v>18</v>
      </c>
      <c r="R117">
        <f t="shared" si="214"/>
        <v>218</v>
      </c>
      <c r="S117">
        <f t="shared" si="214"/>
        <v>78</v>
      </c>
      <c r="T117" t="str">
        <f>CONCATENATE("static const CooGUI_tds ",A117, "_Flipped = {", L117, ",", M117, ",", N117, ",", O117, ",",P117, ",", Q117,",",  R117, ",", S117, "};")</f>
        <v>static const CooGUI_tds Pos_Compass_DoubleArrowsRight_Flipped = {0,60,168,60,50,18,218,78};</v>
      </c>
      <c r="U117" t="str">
        <f>CONCATENATE("const CooGUI_tds* ",A117, ";")</f>
        <v>const CooGUI_tds* Pos_Compass_DoubleArrowsRight;</v>
      </c>
      <c r="V117">
        <f>(G117*H117)/1024</f>
        <v>0.87890625</v>
      </c>
      <c r="W117" t="str">
        <f t="shared" ref="W117:W124" si="215">CONCATENATE(A117, " = &amp;", B117,";")</f>
        <v>Pos_Compass_DoubleArrowsRight = &amp;Pos_Compass_DoubleArrowsRight_Normal;</v>
      </c>
    </row>
    <row r="118" spans="1:23" x14ac:dyDescent="0.35">
      <c r="A118" s="78" t="s">
        <v>182</v>
      </c>
      <c r="B118" s="78" t="str">
        <f t="shared" si="212"/>
        <v>Pos_Compass_DoubleArrowsLeft_Normal</v>
      </c>
      <c r="C118" s="9">
        <v>0</v>
      </c>
      <c r="D118" s="22">
        <f>F118</f>
        <v>60</v>
      </c>
      <c r="E118" s="20">
        <f>160-(E117-160)-G118</f>
        <v>102</v>
      </c>
      <c r="F118" s="50">
        <f>J6</f>
        <v>60</v>
      </c>
      <c r="G118" s="79">
        <f>G117</f>
        <v>50</v>
      </c>
      <c r="H118" s="50">
        <f>H117</f>
        <v>18</v>
      </c>
      <c r="I118" s="20">
        <f t="shared" si="213"/>
        <v>152</v>
      </c>
      <c r="J118" s="20">
        <f t="shared" si="213"/>
        <v>78</v>
      </c>
      <c r="K118" t="str">
        <f>CONCATENATE("static const CooGUI_tds ",A118, "_Normal = {", C118, ",", D118, ",", E118, ",", F118, ",",G118, ",", H118,",",  I118, ",", J118, "};")</f>
        <v>static const CooGUI_tds Pos_Compass_DoubleArrowsLeft_Normal = {0,60,102,60,50,18,152,78};</v>
      </c>
      <c r="L118">
        <f t="shared" si="214"/>
        <v>0</v>
      </c>
      <c r="M118">
        <f t="shared" si="214"/>
        <v>60</v>
      </c>
      <c r="N118">
        <f t="shared" si="214"/>
        <v>102</v>
      </c>
      <c r="O118">
        <f t="shared" si="214"/>
        <v>60</v>
      </c>
      <c r="P118">
        <f t="shared" si="214"/>
        <v>50</v>
      </c>
      <c r="Q118">
        <f t="shared" si="214"/>
        <v>18</v>
      </c>
      <c r="R118">
        <f t="shared" si="214"/>
        <v>152</v>
      </c>
      <c r="S118">
        <f t="shared" si="214"/>
        <v>78</v>
      </c>
      <c r="T118" t="str">
        <f>CONCATENATE("static const CooGUI_tds ",A118, "_Flipped = {", L118, ",", M118, ",", N118, ",", O118, ",",P118, ",", Q118,",",  R118, ",", S118, "};")</f>
        <v>static const CooGUI_tds Pos_Compass_DoubleArrowsLeft_Flipped = {0,60,102,60,50,18,152,78};</v>
      </c>
      <c r="U118" t="str">
        <f>CONCATENATE("const CooGUI_tds* ",A118, ";")</f>
        <v>const CooGUI_tds* Pos_Compass_DoubleArrowsLeft;</v>
      </c>
      <c r="V118">
        <f>(G118*H118)/1024</f>
        <v>0.87890625</v>
      </c>
      <c r="W118" t="str">
        <f t="shared" si="215"/>
        <v>Pos_Compass_DoubleArrowsLeft = &amp;Pos_Compass_DoubleArrowsLeft_Normal;</v>
      </c>
    </row>
    <row r="119" spans="1:23" x14ac:dyDescent="0.35">
      <c r="A119" s="80" t="s">
        <v>79</v>
      </c>
      <c r="B119" s="80" t="str">
        <f t="shared" si="212"/>
        <v>Pos_Compass_MainGraphic_Normal</v>
      </c>
      <c r="C119" s="50">
        <v>160</v>
      </c>
      <c r="D119" s="50">
        <v>0</v>
      </c>
      <c r="E119" s="1">
        <v>35</v>
      </c>
      <c r="F119" s="50">
        <f>J117</f>
        <v>78</v>
      </c>
      <c r="G119" s="9">
        <v>245</v>
      </c>
      <c r="H119" s="1">
        <v>90</v>
      </c>
      <c r="I119" s="20">
        <f t="shared" si="213"/>
        <v>280</v>
      </c>
      <c r="J119" s="20">
        <f t="shared" si="213"/>
        <v>168</v>
      </c>
      <c r="K119" t="str">
        <f>CONCATENATE("static const CooGUI_tds ",A119, "_Normal = {", C119, ",", D119, ",", E119, ",", F119, ",",G119, ",", H119,",",  I119, ",", J119, "};")</f>
        <v>static const CooGUI_tds Pos_Compass_MainGraphic_Normal = {160,0,35,78,245,90,280,168};</v>
      </c>
      <c r="L119">
        <f t="shared" si="214"/>
        <v>160</v>
      </c>
      <c r="M119">
        <f t="shared" si="214"/>
        <v>0</v>
      </c>
      <c r="N119">
        <f t="shared" si="214"/>
        <v>35</v>
      </c>
      <c r="O119">
        <f t="shared" si="214"/>
        <v>78</v>
      </c>
      <c r="P119">
        <f t="shared" si="214"/>
        <v>245</v>
      </c>
      <c r="Q119">
        <f t="shared" si="214"/>
        <v>90</v>
      </c>
      <c r="R119">
        <f t="shared" si="214"/>
        <v>280</v>
      </c>
      <c r="S119">
        <f t="shared" si="214"/>
        <v>168</v>
      </c>
      <c r="T119" t="str">
        <f>CONCATENATE("static const CooGUI_tds ",A119, "_Flipped = {", L119, ",", M119, ",", N119, ",", O119, ",",P119, ",", Q119,",",  R119, ",", S119, "};")</f>
        <v>static const CooGUI_tds Pos_Compass_MainGraphic_Flipped = {160,0,35,78,245,90,280,168};</v>
      </c>
      <c r="U119" t="str">
        <f>CONCATENATE("const CooGUI_tds* ",A119, ";")</f>
        <v>const CooGUI_tds* Pos_Compass_MainGraphic;</v>
      </c>
      <c r="V119">
        <f>(G119*H119)/1024</f>
        <v>21.533203125</v>
      </c>
      <c r="W119" t="str">
        <f t="shared" si="215"/>
        <v>Pos_Compass_MainGraphic = &amp;Pos_Compass_MainGraphic_Normal;</v>
      </c>
    </row>
    <row r="120" spans="1:23" x14ac:dyDescent="0.35">
      <c r="A120" s="78" t="s">
        <v>248</v>
      </c>
      <c r="B120" s="78" t="str">
        <f t="shared" si="212"/>
        <v>Pos_Compass_ReferenceHeading_Tittle_Normal</v>
      </c>
      <c r="C120" s="25">
        <f>ROUND(G120/2 + E120, 0)</f>
        <v>68</v>
      </c>
      <c r="D120" s="50">
        <f>F120</f>
        <v>178</v>
      </c>
      <c r="E120" s="50">
        <f>E3</f>
        <v>28</v>
      </c>
      <c r="F120" s="50">
        <f>J119+10</f>
        <v>178</v>
      </c>
      <c r="G120" s="66">
        <v>80</v>
      </c>
      <c r="H120" s="50">
        <f>H3</f>
        <v>20</v>
      </c>
      <c r="I120" s="23">
        <f t="shared" si="213"/>
        <v>108</v>
      </c>
      <c r="J120" s="20">
        <f t="shared" si="213"/>
        <v>198</v>
      </c>
      <c r="K120" t="str">
        <f>CONCATENATE("static const CooGUI_tds ",A120, "_Normal = {", C120, ",", D120, ",", E120, ",", F120, ",",G120, ",", H120,",",  I120, ",", J120, "};")</f>
        <v>static const CooGUI_tds Pos_Compass_ReferenceHeading_Tittle_Normal = {68,178,28,178,80,20,108,198};</v>
      </c>
      <c r="L120">
        <f t="shared" si="214"/>
        <v>68</v>
      </c>
      <c r="M120">
        <f t="shared" si="214"/>
        <v>178</v>
      </c>
      <c r="N120">
        <f t="shared" si="214"/>
        <v>28</v>
      </c>
      <c r="O120">
        <f t="shared" si="214"/>
        <v>178</v>
      </c>
      <c r="P120">
        <f t="shared" si="214"/>
        <v>80</v>
      </c>
      <c r="Q120">
        <f t="shared" si="214"/>
        <v>20</v>
      </c>
      <c r="R120">
        <f t="shared" si="214"/>
        <v>108</v>
      </c>
      <c r="S120">
        <f t="shared" si="214"/>
        <v>198</v>
      </c>
      <c r="T120" t="str">
        <f>CONCATENATE("static const CooGUI_tds ",A120, "_Flipped = {", L120, ",", M120, ",", N120, ",", O120, ",",P120, ",", Q120,",",  R120, ",", S120, "};")</f>
        <v>static const CooGUI_tds Pos_Compass_ReferenceHeading_Tittle_Flipped = {68,178,28,178,80,20,108,198};</v>
      </c>
      <c r="U120" t="str">
        <f>CONCATENATE("const CooGUI_tds* ",A120, ";")</f>
        <v>const CooGUI_tds* Pos_Compass_ReferenceHeading_Tittle;</v>
      </c>
      <c r="V120">
        <f>(G120*H120)/1024</f>
        <v>1.5625</v>
      </c>
      <c r="W120" t="str">
        <f t="shared" si="215"/>
        <v>Pos_Compass_ReferenceHeading_Tittle = &amp;Pos_Compass_ReferenceHeading_Tittle_Normal;</v>
      </c>
    </row>
    <row r="121" spans="1:23" x14ac:dyDescent="0.35">
      <c r="A121" s="78" t="s">
        <v>247</v>
      </c>
      <c r="B121" s="78" t="str">
        <f t="shared" si="212"/>
        <v>Pos_Compass_ReferenceHeading_Value_Normal</v>
      </c>
      <c r="C121" s="25">
        <f>ROUND(G121/2 + E121, 0)</f>
        <v>68</v>
      </c>
      <c r="D121" s="27">
        <f>F121-$C$1</f>
        <v>192</v>
      </c>
      <c r="E121" s="50">
        <f>E120</f>
        <v>28</v>
      </c>
      <c r="F121" s="50">
        <f>J120</f>
        <v>198</v>
      </c>
      <c r="G121" s="79">
        <f>G120</f>
        <v>80</v>
      </c>
      <c r="H121" s="50">
        <f>H4</f>
        <v>40</v>
      </c>
      <c r="I121" s="23">
        <f>E121+G121</f>
        <v>108</v>
      </c>
      <c r="J121" s="20">
        <f>F121+H121</f>
        <v>238</v>
      </c>
      <c r="K121" t="str">
        <f>CONCATENATE("static const CooGUI_tds ",A121, "_Normal = {", C121, ",", D121, ",", E121, ",", F121, ",",G121, ",", H121,",",  I121, ",", J121, "};")</f>
        <v>static const CooGUI_tds Pos_Compass_ReferenceHeading_Value_Normal = {68,192,28,198,80,40,108,238};</v>
      </c>
      <c r="L121">
        <f t="shared" ref="L121:S121" si="216">C121</f>
        <v>68</v>
      </c>
      <c r="M121">
        <f t="shared" si="216"/>
        <v>192</v>
      </c>
      <c r="N121">
        <f t="shared" si="216"/>
        <v>28</v>
      </c>
      <c r="O121">
        <f t="shared" si="216"/>
        <v>198</v>
      </c>
      <c r="P121">
        <f t="shared" si="216"/>
        <v>80</v>
      </c>
      <c r="Q121">
        <f t="shared" si="216"/>
        <v>40</v>
      </c>
      <c r="R121">
        <f t="shared" si="216"/>
        <v>108</v>
      </c>
      <c r="S121">
        <f t="shared" si="216"/>
        <v>238</v>
      </c>
      <c r="T121" t="str">
        <f>CONCATENATE("static const CooGUI_tds ",A121, "_Flipped = {", L121, ",", M121, ",", N121, ",", O121, ",",P121, ",", Q121,",",  R121, ",", S121, "};")</f>
        <v>static const CooGUI_tds Pos_Compass_ReferenceHeading_Value_Flipped = {68,192,28,198,80,40,108,238};</v>
      </c>
      <c r="U121" t="str">
        <f>CONCATENATE("const CooGUI_tds* ",A121, ";")</f>
        <v>const CooGUI_tds* Pos_Compass_ReferenceHeading_Value;</v>
      </c>
      <c r="V121">
        <f>(G121*H121)/1024</f>
        <v>3.125</v>
      </c>
      <c r="W121" t="str">
        <f t="shared" si="215"/>
        <v>Pos_Compass_ReferenceHeading_Value = &amp;Pos_Compass_ReferenceHeading_Value_Normal;</v>
      </c>
    </row>
    <row r="122" spans="1:23" x14ac:dyDescent="0.35">
      <c r="A122" s="80" t="s">
        <v>80</v>
      </c>
      <c r="B122" s="80" t="str">
        <f t="shared" si="212"/>
        <v>Pos_Compass_MainValue_Normal</v>
      </c>
      <c r="C122" s="26">
        <f>ROUND(E122+(G122/2), 0)</f>
        <v>163</v>
      </c>
      <c r="D122" s="22">
        <f>F122 - 10</f>
        <v>158</v>
      </c>
      <c r="E122" s="50">
        <f>I121</f>
        <v>108</v>
      </c>
      <c r="F122" s="22">
        <f>J119</f>
        <v>168</v>
      </c>
      <c r="G122" s="42">
        <v>110</v>
      </c>
      <c r="H122" s="1">
        <v>70</v>
      </c>
      <c r="I122" s="20">
        <f t="shared" si="182"/>
        <v>218</v>
      </c>
      <c r="J122" s="20">
        <f t="shared" si="179"/>
        <v>238</v>
      </c>
      <c r="K122" t="str">
        <f t="shared" si="181"/>
        <v>static const CooGUI_tds Pos_Compass_MainValue_Normal = {163,158,108,168,110,70,218,238};</v>
      </c>
      <c r="L122">
        <f>C122</f>
        <v>163</v>
      </c>
      <c r="M122">
        <f t="shared" ref="M122:M132" si="217">D122</f>
        <v>158</v>
      </c>
      <c r="N122">
        <f>E122</f>
        <v>108</v>
      </c>
      <c r="O122">
        <f t="shared" si="201"/>
        <v>168</v>
      </c>
      <c r="P122">
        <f t="shared" ref="P122:P168" si="218">G122</f>
        <v>110</v>
      </c>
      <c r="Q122">
        <f t="shared" ref="Q122:R124" si="219">H122</f>
        <v>70</v>
      </c>
      <c r="R122">
        <f t="shared" si="219"/>
        <v>218</v>
      </c>
      <c r="S122">
        <f t="shared" si="189"/>
        <v>238</v>
      </c>
      <c r="T122" t="str">
        <f t="shared" si="210"/>
        <v>static const CooGUI_tds Pos_Compass_MainValue_Flipped = {163,158,108,168,110,70,218,238};</v>
      </c>
      <c r="U122" t="str">
        <f t="shared" si="211"/>
        <v>const CooGUI_tds* Pos_Compass_MainValue;</v>
      </c>
      <c r="V122">
        <f t="shared" si="209"/>
        <v>7.51953125</v>
      </c>
      <c r="W122" t="str">
        <f t="shared" si="215"/>
        <v>Pos_Compass_MainValue = &amp;Pos_Compass_MainValue_Normal;</v>
      </c>
    </row>
    <row r="123" spans="1:23" x14ac:dyDescent="0.35">
      <c r="A123" s="78" t="s">
        <v>249</v>
      </c>
      <c r="B123" s="78" t="str">
        <f t="shared" si="212"/>
        <v>Pos_Compass_TankPressure_Tittle_Normal</v>
      </c>
      <c r="C123" s="26">
        <f>ROUND(E123+(G123/2), 0)</f>
        <v>257</v>
      </c>
      <c r="D123" s="50">
        <f>F123</f>
        <v>178</v>
      </c>
      <c r="E123" s="50">
        <f>I122</f>
        <v>218</v>
      </c>
      <c r="F123" s="22">
        <f>F120</f>
        <v>178</v>
      </c>
      <c r="G123" s="79">
        <f>I123-E123</f>
        <v>77</v>
      </c>
      <c r="H123" s="50">
        <f>H120</f>
        <v>20</v>
      </c>
      <c r="I123" s="20">
        <f>E89</f>
        <v>295</v>
      </c>
      <c r="J123" s="20">
        <f>F123+H123</f>
        <v>198</v>
      </c>
      <c r="K123" t="str">
        <f>CONCATENATE("static const CooGUI_tds ",A123, "_Normal = {", C123, ",", D123, ",", E123, ",", F123, ",",G123, ",", H123,",",  I123, ",", J123, "};")</f>
        <v>static const CooGUI_tds Pos_Compass_TankPressure_Tittle_Normal = {257,178,218,178,77,20,295,198};</v>
      </c>
      <c r="L123">
        <f>C123</f>
        <v>257</v>
      </c>
      <c r="M123">
        <f>D123</f>
        <v>178</v>
      </c>
      <c r="N123">
        <f>E123</f>
        <v>218</v>
      </c>
      <c r="O123">
        <f>F123</f>
        <v>178</v>
      </c>
      <c r="P123">
        <f>G123</f>
        <v>77</v>
      </c>
      <c r="Q123">
        <f t="shared" si="219"/>
        <v>20</v>
      </c>
      <c r="R123">
        <f t="shared" si="219"/>
        <v>295</v>
      </c>
      <c r="S123">
        <f>J123</f>
        <v>198</v>
      </c>
      <c r="T123" t="str">
        <f>CONCATENATE("static const CooGUI_tds ",A123, "_Flipped = {", L123, ",", M123, ",", N123, ",", O123, ",",P123, ",", Q123,",",  R123, ",", S123, "};")</f>
        <v>static const CooGUI_tds Pos_Compass_TankPressure_Tittle_Flipped = {257,178,218,178,77,20,295,198};</v>
      </c>
      <c r="U123" t="str">
        <f>CONCATENATE("const CooGUI_tds* ",A123, ";")</f>
        <v>const CooGUI_tds* Pos_Compass_TankPressure_Tittle;</v>
      </c>
      <c r="V123">
        <f>(G123*H123)/1024</f>
        <v>1.50390625</v>
      </c>
      <c r="W123" t="str">
        <f t="shared" si="215"/>
        <v>Pos_Compass_TankPressure_Tittle = &amp;Pos_Compass_TankPressure_Tittle_Normal;</v>
      </c>
    </row>
    <row r="124" spans="1:23" x14ac:dyDescent="0.35">
      <c r="A124" s="78" t="s">
        <v>250</v>
      </c>
      <c r="B124" s="78" t="str">
        <f t="shared" si="212"/>
        <v>Pos_Compass_TankPressure_Value_Normal</v>
      </c>
      <c r="C124" s="26">
        <f>ROUND(E124+(G124/2), 0)</f>
        <v>257</v>
      </c>
      <c r="D124" s="27">
        <f>F124-$C$1</f>
        <v>192</v>
      </c>
      <c r="E124" s="50">
        <f>E123</f>
        <v>218</v>
      </c>
      <c r="F124" s="22">
        <f>F121</f>
        <v>198</v>
      </c>
      <c r="G124" s="79">
        <f>G123</f>
        <v>77</v>
      </c>
      <c r="H124" s="50">
        <f>H121</f>
        <v>40</v>
      </c>
      <c r="I124" s="20">
        <f>I123</f>
        <v>295</v>
      </c>
      <c r="J124" s="20">
        <f>F124+H124</f>
        <v>238</v>
      </c>
      <c r="K124" t="str">
        <f>CONCATENATE("static const CooGUI_tds ",A124, "_Normal = {", C124, ",", D124, ",", E124, ",", F124, ",",G124, ",", H124,",",  I124, ",", J124, "};")</f>
        <v>static const CooGUI_tds Pos_Compass_TankPressure_Value_Normal = {257,192,218,198,77,40,295,238};</v>
      </c>
      <c r="L124">
        <f>C124</f>
        <v>257</v>
      </c>
      <c r="M124">
        <f>D124</f>
        <v>192</v>
      </c>
      <c r="N124">
        <f>E124</f>
        <v>218</v>
      </c>
      <c r="O124">
        <f>F124</f>
        <v>198</v>
      </c>
      <c r="P124">
        <f>G124</f>
        <v>77</v>
      </c>
      <c r="Q124">
        <f t="shared" si="219"/>
        <v>40</v>
      </c>
      <c r="R124">
        <f t="shared" si="219"/>
        <v>295</v>
      </c>
      <c r="S124">
        <f>J124</f>
        <v>238</v>
      </c>
      <c r="T124" t="str">
        <f>CONCATENATE("static const CooGUI_tds ",A124, "_Flipped = {", L124, ",", M124, ",", N124, ",", O124, ",",P124, ",", Q124,",",  R124, ",", S124, "};")</f>
        <v>static const CooGUI_tds Pos_Compass_TankPressure_Value_Flipped = {257,192,218,198,77,40,295,238};</v>
      </c>
      <c r="U124" t="str">
        <f>CONCATENATE("const CooGUI_tds* ",A124, ";")</f>
        <v>const CooGUI_tds* Pos_Compass_TankPressure_Value;</v>
      </c>
      <c r="V124">
        <f>(G124*H124)/1024</f>
        <v>3.0078125</v>
      </c>
      <c r="W124" t="str">
        <f t="shared" si="215"/>
        <v>Pos_Compass_TankPressure_Value = &amp;Pos_Compass_TankPressure_Value_Normal;</v>
      </c>
    </row>
    <row r="125" spans="1:23" x14ac:dyDescent="0.35">
      <c r="A125" s="80" t="s">
        <v>205</v>
      </c>
      <c r="B125" s="80" t="str">
        <f t="shared" ref="B125:B132" si="220">CONCATENATE(A125, "_Normal")</f>
        <v>Pos_Compass_CurrentLocation_Tittle_Normal</v>
      </c>
      <c r="C125" s="25">
        <f>ROUND(G125/2 + E125, 0)</f>
        <v>93</v>
      </c>
      <c r="D125" s="9">
        <v>0</v>
      </c>
      <c r="E125" s="25">
        <f>I90</f>
        <v>25</v>
      </c>
      <c r="F125" s="25">
        <f t="shared" ref="F125:F130" si="221">D125</f>
        <v>0</v>
      </c>
      <c r="G125" s="66">
        <v>135</v>
      </c>
      <c r="H125" s="9">
        <v>20</v>
      </c>
      <c r="I125" s="25">
        <f t="shared" si="182"/>
        <v>160</v>
      </c>
      <c r="J125" s="20">
        <f t="shared" si="179"/>
        <v>20</v>
      </c>
      <c r="K125" t="str">
        <f t="shared" si="181"/>
        <v>static const CooGUI_tds Pos_Compass_CurrentLocation_Tittle_Normal = {93,0,25,0,135,20,160,20};</v>
      </c>
      <c r="L125">
        <f t="shared" ref="L125:L132" si="222">C125</f>
        <v>93</v>
      </c>
      <c r="M125">
        <f t="shared" si="217"/>
        <v>0</v>
      </c>
      <c r="N125">
        <f t="shared" ref="N125:N132" si="223">E125</f>
        <v>25</v>
      </c>
      <c r="O125">
        <f t="shared" si="201"/>
        <v>0</v>
      </c>
      <c r="P125">
        <f t="shared" si="218"/>
        <v>135</v>
      </c>
      <c r="Q125">
        <f t="shared" ref="Q125:Q132" si="224">H125</f>
        <v>20</v>
      </c>
      <c r="R125">
        <f t="shared" ref="R125:R132" si="225">I125</f>
        <v>160</v>
      </c>
      <c r="S125">
        <f t="shared" si="189"/>
        <v>20</v>
      </c>
      <c r="T125" t="str">
        <f t="shared" si="210"/>
        <v>static const CooGUI_tds Pos_Compass_CurrentLocation_Tittle_Flipped = {93,0,25,0,135,20,160,20};</v>
      </c>
      <c r="U125" t="str">
        <f t="shared" si="211"/>
        <v>const CooGUI_tds* Pos_Compass_CurrentLocation_Tittle;</v>
      </c>
      <c r="V125">
        <f t="shared" si="209"/>
        <v>2.63671875</v>
      </c>
      <c r="W125" t="str">
        <f t="shared" ref="W125:W132" si="226">CONCATENATE(A125, " = &amp;", B125,";")</f>
        <v>Pos_Compass_CurrentLocation_Tittle = &amp;Pos_Compass_CurrentLocation_Tittle_Normal;</v>
      </c>
    </row>
    <row r="126" spans="1:23" x14ac:dyDescent="0.35">
      <c r="A126" s="80" t="s">
        <v>206</v>
      </c>
      <c r="B126" s="80" t="str">
        <f t="shared" si="220"/>
        <v>Pos_Compass_CurrentLocation_Latitude_Normal</v>
      </c>
      <c r="C126" s="25">
        <f t="shared" ref="C126:C132" si="227">ROUND(G126/2 + E126, 0)</f>
        <v>93</v>
      </c>
      <c r="D126" s="25">
        <f>J125</f>
        <v>20</v>
      </c>
      <c r="E126" s="25">
        <f>E125</f>
        <v>25</v>
      </c>
      <c r="F126" s="25">
        <f t="shared" si="221"/>
        <v>20</v>
      </c>
      <c r="G126" s="73">
        <f t="shared" ref="G126:H130" si="228">G125</f>
        <v>135</v>
      </c>
      <c r="H126" s="25">
        <f t="shared" si="228"/>
        <v>20</v>
      </c>
      <c r="I126" s="25">
        <f t="shared" si="182"/>
        <v>160</v>
      </c>
      <c r="J126" s="20">
        <f t="shared" si="179"/>
        <v>40</v>
      </c>
      <c r="K126" t="str">
        <f t="shared" si="181"/>
        <v>static const CooGUI_tds Pos_Compass_CurrentLocation_Latitude_Normal = {93,20,25,20,135,20,160,40};</v>
      </c>
      <c r="L126">
        <f t="shared" si="222"/>
        <v>93</v>
      </c>
      <c r="M126">
        <f t="shared" si="217"/>
        <v>20</v>
      </c>
      <c r="N126">
        <f t="shared" si="223"/>
        <v>25</v>
      </c>
      <c r="O126">
        <f t="shared" si="201"/>
        <v>20</v>
      </c>
      <c r="P126">
        <f t="shared" si="218"/>
        <v>135</v>
      </c>
      <c r="Q126">
        <f t="shared" si="224"/>
        <v>20</v>
      </c>
      <c r="R126">
        <f t="shared" si="225"/>
        <v>160</v>
      </c>
      <c r="S126">
        <f t="shared" si="189"/>
        <v>40</v>
      </c>
      <c r="T126" t="str">
        <f t="shared" si="210"/>
        <v>static const CooGUI_tds Pos_Compass_CurrentLocation_Latitude_Flipped = {93,20,25,20,135,20,160,40};</v>
      </c>
      <c r="U126" t="str">
        <f t="shared" si="211"/>
        <v>const CooGUI_tds* Pos_Compass_CurrentLocation_Latitude;</v>
      </c>
      <c r="V126">
        <f t="shared" si="209"/>
        <v>2.63671875</v>
      </c>
      <c r="W126" t="str">
        <f t="shared" si="226"/>
        <v>Pos_Compass_CurrentLocation_Latitude = &amp;Pos_Compass_CurrentLocation_Latitude_Normal;</v>
      </c>
    </row>
    <row r="127" spans="1:23" x14ac:dyDescent="0.35">
      <c r="A127" s="80" t="s">
        <v>207</v>
      </c>
      <c r="B127" s="80" t="str">
        <f t="shared" si="220"/>
        <v>Pos_Compass_CurrentLocation_Longtitude_Normal</v>
      </c>
      <c r="C127" s="25">
        <f t="shared" si="227"/>
        <v>93</v>
      </c>
      <c r="D127" s="25">
        <f>J126</f>
        <v>40</v>
      </c>
      <c r="E127" s="25">
        <f>E126</f>
        <v>25</v>
      </c>
      <c r="F127" s="25">
        <f t="shared" si="221"/>
        <v>40</v>
      </c>
      <c r="G127" s="73">
        <f t="shared" si="228"/>
        <v>135</v>
      </c>
      <c r="H127" s="25">
        <f t="shared" si="228"/>
        <v>20</v>
      </c>
      <c r="I127" s="25">
        <f t="shared" si="182"/>
        <v>160</v>
      </c>
      <c r="J127" s="20">
        <f t="shared" si="179"/>
        <v>60</v>
      </c>
      <c r="K127" t="str">
        <f t="shared" si="181"/>
        <v>static const CooGUI_tds Pos_Compass_CurrentLocation_Longtitude_Normal = {93,40,25,40,135,20,160,60};</v>
      </c>
      <c r="L127">
        <f t="shared" si="222"/>
        <v>93</v>
      </c>
      <c r="M127">
        <f t="shared" si="217"/>
        <v>40</v>
      </c>
      <c r="N127">
        <f t="shared" si="223"/>
        <v>25</v>
      </c>
      <c r="O127">
        <f t="shared" si="201"/>
        <v>40</v>
      </c>
      <c r="P127">
        <f t="shared" si="218"/>
        <v>135</v>
      </c>
      <c r="Q127">
        <f t="shared" si="224"/>
        <v>20</v>
      </c>
      <c r="R127">
        <f t="shared" si="225"/>
        <v>160</v>
      </c>
      <c r="S127">
        <f t="shared" si="189"/>
        <v>60</v>
      </c>
      <c r="T127" t="str">
        <f t="shared" si="210"/>
        <v>static const CooGUI_tds Pos_Compass_CurrentLocation_Longtitude_Flipped = {93,40,25,40,135,20,160,60};</v>
      </c>
      <c r="U127" t="str">
        <f t="shared" si="211"/>
        <v>const CooGUI_tds* Pos_Compass_CurrentLocation_Longtitude;</v>
      </c>
      <c r="V127">
        <f t="shared" si="209"/>
        <v>2.63671875</v>
      </c>
      <c r="W127" t="str">
        <f t="shared" si="226"/>
        <v>Pos_Compass_CurrentLocation_Longtitude = &amp;Pos_Compass_CurrentLocation_Longtitude_Normal;</v>
      </c>
    </row>
    <row r="128" spans="1:23" x14ac:dyDescent="0.35">
      <c r="A128" s="78" t="s">
        <v>209</v>
      </c>
      <c r="B128" s="78" t="str">
        <f t="shared" si="220"/>
        <v>Pos_Compass_TargetLocation_Tittle_Normal</v>
      </c>
      <c r="C128" s="25">
        <f t="shared" si="227"/>
        <v>228</v>
      </c>
      <c r="D128" s="25">
        <f>D125</f>
        <v>0</v>
      </c>
      <c r="E128" s="25">
        <f>I127</f>
        <v>160</v>
      </c>
      <c r="F128" s="25">
        <f t="shared" si="221"/>
        <v>0</v>
      </c>
      <c r="G128" s="73">
        <f t="shared" si="228"/>
        <v>135</v>
      </c>
      <c r="H128" s="25">
        <f t="shared" si="228"/>
        <v>20</v>
      </c>
      <c r="I128" s="25">
        <f t="shared" si="182"/>
        <v>295</v>
      </c>
      <c r="J128" s="20">
        <f t="shared" si="179"/>
        <v>20</v>
      </c>
      <c r="K128" t="str">
        <f t="shared" si="181"/>
        <v>static const CooGUI_tds Pos_Compass_TargetLocation_Tittle_Normal = {228,0,160,0,135,20,295,20};</v>
      </c>
      <c r="L128">
        <f t="shared" si="222"/>
        <v>228</v>
      </c>
      <c r="M128">
        <f t="shared" si="217"/>
        <v>0</v>
      </c>
      <c r="N128">
        <f t="shared" si="223"/>
        <v>160</v>
      </c>
      <c r="O128">
        <f t="shared" si="201"/>
        <v>0</v>
      </c>
      <c r="P128">
        <f t="shared" si="218"/>
        <v>135</v>
      </c>
      <c r="Q128">
        <f t="shared" si="224"/>
        <v>20</v>
      </c>
      <c r="R128">
        <f t="shared" si="225"/>
        <v>295</v>
      </c>
      <c r="S128">
        <f t="shared" si="189"/>
        <v>20</v>
      </c>
      <c r="T128" t="str">
        <f t="shared" si="210"/>
        <v>static const CooGUI_tds Pos_Compass_TargetLocation_Tittle_Flipped = {228,0,160,0,135,20,295,20};</v>
      </c>
      <c r="U128" t="str">
        <f t="shared" si="211"/>
        <v>const CooGUI_tds* Pos_Compass_TargetLocation_Tittle;</v>
      </c>
      <c r="V128">
        <f t="shared" si="209"/>
        <v>2.63671875</v>
      </c>
      <c r="W128" t="str">
        <f t="shared" si="226"/>
        <v>Pos_Compass_TargetLocation_Tittle = &amp;Pos_Compass_TargetLocation_Tittle_Normal;</v>
      </c>
    </row>
    <row r="129" spans="1:23" x14ac:dyDescent="0.35">
      <c r="A129" s="78" t="s">
        <v>210</v>
      </c>
      <c r="B129" s="78" t="str">
        <f t="shared" si="220"/>
        <v>Pos_Compass_TargetLocation_Latitude_Normal</v>
      </c>
      <c r="C129" s="25">
        <f t="shared" si="227"/>
        <v>228</v>
      </c>
      <c r="D129" s="25">
        <f>D126</f>
        <v>20</v>
      </c>
      <c r="E129" s="25">
        <f>E128</f>
        <v>160</v>
      </c>
      <c r="F129" s="25">
        <f t="shared" si="221"/>
        <v>20</v>
      </c>
      <c r="G129" s="73">
        <f t="shared" si="228"/>
        <v>135</v>
      </c>
      <c r="H129" s="25">
        <f t="shared" si="228"/>
        <v>20</v>
      </c>
      <c r="I129" s="25">
        <f t="shared" si="182"/>
        <v>295</v>
      </c>
      <c r="J129" s="20">
        <f t="shared" si="179"/>
        <v>40</v>
      </c>
      <c r="K129" t="str">
        <f t="shared" si="181"/>
        <v>static const CooGUI_tds Pos_Compass_TargetLocation_Latitude_Normal = {228,20,160,20,135,20,295,40};</v>
      </c>
      <c r="L129">
        <f t="shared" si="222"/>
        <v>228</v>
      </c>
      <c r="M129">
        <f t="shared" si="217"/>
        <v>20</v>
      </c>
      <c r="N129">
        <f t="shared" si="223"/>
        <v>160</v>
      </c>
      <c r="O129">
        <f t="shared" si="201"/>
        <v>20</v>
      </c>
      <c r="P129">
        <f t="shared" si="218"/>
        <v>135</v>
      </c>
      <c r="Q129">
        <f t="shared" si="224"/>
        <v>20</v>
      </c>
      <c r="R129">
        <f t="shared" si="225"/>
        <v>295</v>
      </c>
      <c r="S129">
        <f t="shared" si="189"/>
        <v>40</v>
      </c>
      <c r="T129" t="str">
        <f t="shared" si="210"/>
        <v>static const CooGUI_tds Pos_Compass_TargetLocation_Latitude_Flipped = {228,20,160,20,135,20,295,40};</v>
      </c>
      <c r="U129" t="str">
        <f t="shared" si="211"/>
        <v>const CooGUI_tds* Pos_Compass_TargetLocation_Latitude;</v>
      </c>
      <c r="V129">
        <f t="shared" si="209"/>
        <v>2.63671875</v>
      </c>
      <c r="W129" t="str">
        <f t="shared" si="226"/>
        <v>Pos_Compass_TargetLocation_Latitude = &amp;Pos_Compass_TargetLocation_Latitude_Normal;</v>
      </c>
    </row>
    <row r="130" spans="1:23" x14ac:dyDescent="0.35">
      <c r="A130" s="78" t="s">
        <v>208</v>
      </c>
      <c r="B130" s="78" t="str">
        <f t="shared" si="220"/>
        <v>Pos_Compass_TargetLocation_Longtitude_Normal</v>
      </c>
      <c r="C130" s="25">
        <f t="shared" si="227"/>
        <v>228</v>
      </c>
      <c r="D130" s="25">
        <f>D127</f>
        <v>40</v>
      </c>
      <c r="E130" s="25">
        <f>E129</f>
        <v>160</v>
      </c>
      <c r="F130" s="25">
        <f t="shared" si="221"/>
        <v>40</v>
      </c>
      <c r="G130" s="73">
        <f t="shared" si="228"/>
        <v>135</v>
      </c>
      <c r="H130" s="25">
        <f t="shared" si="228"/>
        <v>20</v>
      </c>
      <c r="I130" s="25">
        <f t="shared" si="182"/>
        <v>295</v>
      </c>
      <c r="J130" s="20">
        <f t="shared" si="179"/>
        <v>60</v>
      </c>
      <c r="K130" t="str">
        <f t="shared" si="181"/>
        <v>static const CooGUI_tds Pos_Compass_TargetLocation_Longtitude_Normal = {228,40,160,40,135,20,295,60};</v>
      </c>
      <c r="L130">
        <f t="shared" si="222"/>
        <v>228</v>
      </c>
      <c r="M130">
        <f t="shared" si="217"/>
        <v>40</v>
      </c>
      <c r="N130">
        <f t="shared" si="223"/>
        <v>160</v>
      </c>
      <c r="O130">
        <f t="shared" si="201"/>
        <v>40</v>
      </c>
      <c r="P130">
        <f t="shared" si="218"/>
        <v>135</v>
      </c>
      <c r="Q130">
        <f t="shared" si="224"/>
        <v>20</v>
      </c>
      <c r="R130">
        <f t="shared" si="225"/>
        <v>295</v>
      </c>
      <c r="S130">
        <f t="shared" si="189"/>
        <v>60</v>
      </c>
      <c r="T130" t="str">
        <f t="shared" si="210"/>
        <v>static const CooGUI_tds Pos_Compass_TargetLocation_Longtitude_Flipped = {228,40,160,40,135,20,295,60};</v>
      </c>
      <c r="U130" t="str">
        <f t="shared" si="211"/>
        <v>const CooGUI_tds* Pos_Compass_TargetLocation_Longtitude;</v>
      </c>
      <c r="V130">
        <f t="shared" si="209"/>
        <v>2.63671875</v>
      </c>
      <c r="W130" t="str">
        <f t="shared" si="226"/>
        <v>Pos_Compass_TargetLocation_Longtitude = &amp;Pos_Compass_TargetLocation_Longtitude_Normal;</v>
      </c>
    </row>
    <row r="131" spans="1:23" x14ac:dyDescent="0.35">
      <c r="A131" s="80" t="s">
        <v>212</v>
      </c>
      <c r="B131" s="80" t="str">
        <f t="shared" si="220"/>
        <v>Pos_DiveModeCompass_DiveTime_Title_Normal</v>
      </c>
      <c r="C131" s="25">
        <f t="shared" si="227"/>
        <v>162</v>
      </c>
      <c r="D131" s="25">
        <f>F131</f>
        <v>0</v>
      </c>
      <c r="E131" s="25">
        <f>I49</f>
        <v>124</v>
      </c>
      <c r="F131" s="25">
        <v>0</v>
      </c>
      <c r="G131" s="66">
        <v>75</v>
      </c>
      <c r="H131" s="25">
        <f>H3</f>
        <v>20</v>
      </c>
      <c r="I131" s="25">
        <f t="shared" si="182"/>
        <v>199</v>
      </c>
      <c r="J131" s="20">
        <f t="shared" si="179"/>
        <v>20</v>
      </c>
      <c r="K131" t="str">
        <f t="shared" si="181"/>
        <v>static const CooGUI_tds Pos_DiveModeCompass_DiveTime_Title_Normal = {162,0,124,0,75,20,199,20};</v>
      </c>
      <c r="L131">
        <f t="shared" si="222"/>
        <v>162</v>
      </c>
      <c r="M131">
        <f t="shared" si="217"/>
        <v>0</v>
      </c>
      <c r="N131">
        <f t="shared" si="223"/>
        <v>124</v>
      </c>
      <c r="O131">
        <f t="shared" si="201"/>
        <v>0</v>
      </c>
      <c r="P131">
        <f t="shared" si="218"/>
        <v>75</v>
      </c>
      <c r="Q131">
        <f t="shared" si="224"/>
        <v>20</v>
      </c>
      <c r="R131">
        <f t="shared" si="225"/>
        <v>199</v>
      </c>
      <c r="S131">
        <f t="shared" si="189"/>
        <v>20</v>
      </c>
      <c r="T131" t="str">
        <f t="shared" si="210"/>
        <v>static const CooGUI_tds Pos_DiveModeCompass_DiveTime_Title_Flipped = {162,0,124,0,75,20,199,20};</v>
      </c>
      <c r="U131" t="str">
        <f t="shared" si="211"/>
        <v>const CooGUI_tds* Pos_DiveModeCompass_DiveTime_Title;</v>
      </c>
      <c r="V131">
        <f t="shared" si="209"/>
        <v>1.46484375</v>
      </c>
      <c r="W131" t="str">
        <f t="shared" si="226"/>
        <v>Pos_DiveModeCompass_DiveTime_Title = &amp;Pos_DiveModeCompass_DiveTime_Title_Normal;</v>
      </c>
    </row>
    <row r="132" spans="1:23" x14ac:dyDescent="0.35">
      <c r="A132" s="80" t="s">
        <v>213</v>
      </c>
      <c r="B132" s="80" t="str">
        <f t="shared" si="220"/>
        <v>Pos_DiveModeCompass_DiveTime_Value_Normal</v>
      </c>
      <c r="C132" s="25">
        <f t="shared" si="227"/>
        <v>162</v>
      </c>
      <c r="D132" s="30">
        <f>F132-$C$1</f>
        <v>14</v>
      </c>
      <c r="E132" s="25">
        <f>E131</f>
        <v>124</v>
      </c>
      <c r="F132" s="29">
        <f>J131</f>
        <v>20</v>
      </c>
      <c r="G132" s="73">
        <f>G131</f>
        <v>75</v>
      </c>
      <c r="H132" s="25">
        <f>H4</f>
        <v>40</v>
      </c>
      <c r="I132" s="25">
        <f t="shared" si="182"/>
        <v>199</v>
      </c>
      <c r="J132" s="20">
        <f t="shared" si="179"/>
        <v>60</v>
      </c>
      <c r="K132" t="str">
        <f t="shared" si="181"/>
        <v>static const CooGUI_tds Pos_DiveModeCompass_DiveTime_Value_Normal = {162,14,124,20,75,40,199,60};</v>
      </c>
      <c r="L132">
        <f t="shared" si="222"/>
        <v>162</v>
      </c>
      <c r="M132">
        <f t="shared" si="217"/>
        <v>14</v>
      </c>
      <c r="N132">
        <f t="shared" si="223"/>
        <v>124</v>
      </c>
      <c r="O132">
        <f t="shared" si="201"/>
        <v>20</v>
      </c>
      <c r="P132">
        <f t="shared" si="218"/>
        <v>75</v>
      </c>
      <c r="Q132">
        <f t="shared" si="224"/>
        <v>40</v>
      </c>
      <c r="R132">
        <f t="shared" si="225"/>
        <v>199</v>
      </c>
      <c r="S132">
        <f t="shared" si="189"/>
        <v>60</v>
      </c>
      <c r="T132" t="str">
        <f t="shared" si="210"/>
        <v>static const CooGUI_tds Pos_DiveModeCompass_DiveTime_Value_Flipped = {162,14,124,20,75,40,199,60};</v>
      </c>
      <c r="U132" t="str">
        <f t="shared" si="211"/>
        <v>const CooGUI_tds* Pos_DiveModeCompass_DiveTime_Value;</v>
      </c>
      <c r="V132">
        <f t="shared" si="209"/>
        <v>2.9296875</v>
      </c>
      <c r="W132" t="str">
        <f t="shared" si="226"/>
        <v>Pos_DiveModeCompass_DiveTime_Value = &amp;Pos_DiveModeCompass_DiveTime_Value_Normal;</v>
      </c>
    </row>
    <row r="133" spans="1:23" x14ac:dyDescent="0.35">
      <c r="A133" t="s">
        <v>87</v>
      </c>
      <c r="B133" t="str">
        <f t="shared" ref="B133:B155" si="229">CONCATENATE(A133, "_Normal")</f>
        <v>Pos_SetDateTime_MONTH_Normal</v>
      </c>
      <c r="C133" s="22">
        <f>E133+(G133/2)</f>
        <v>55</v>
      </c>
      <c r="D133" s="23">
        <f>F133-2*$C$1</f>
        <v>103</v>
      </c>
      <c r="E133" s="9">
        <v>25</v>
      </c>
      <c r="F133" s="2">
        <f>J84</f>
        <v>115</v>
      </c>
      <c r="G133" s="1">
        <v>60</v>
      </c>
      <c r="H133" s="2">
        <v>55</v>
      </c>
      <c r="I133" s="20">
        <f t="shared" si="182"/>
        <v>85</v>
      </c>
      <c r="J133" s="20">
        <f t="shared" ref="J133:J168" si="230">F133+H133</f>
        <v>170</v>
      </c>
      <c r="K133" t="str">
        <f t="shared" si="181"/>
        <v>static const CooGUI_tds Pos_SetDateTime_MONTH_Normal = {55,103,25,115,60,55,85,170};</v>
      </c>
      <c r="L133">
        <f t="shared" ref="L133:L147" si="231">C133</f>
        <v>55</v>
      </c>
      <c r="M133" s="52">
        <f>D133 + $D$1</f>
        <v>127</v>
      </c>
      <c r="N133">
        <f t="shared" ref="N133:N147" si="232">E133</f>
        <v>25</v>
      </c>
      <c r="O133">
        <f t="shared" ref="O133:O138" si="233">F133 + $D$1</f>
        <v>139</v>
      </c>
      <c r="P133">
        <f t="shared" si="218"/>
        <v>60</v>
      </c>
      <c r="Q133">
        <f t="shared" ref="Q133:Q147" si="234">H133</f>
        <v>55</v>
      </c>
      <c r="R133" s="20">
        <f>N133+P133</f>
        <v>85</v>
      </c>
      <c r="S133" s="20">
        <f>O133+Q133</f>
        <v>194</v>
      </c>
      <c r="T133" t="str">
        <f t="shared" si="210"/>
        <v>static const CooGUI_tds Pos_SetDateTime_MONTH_Flipped = {55,127,25,139,60,55,85,194};</v>
      </c>
      <c r="U133" t="str">
        <f t="shared" si="211"/>
        <v>const CooGUI_tds* Pos_SetDateTime_MONTH;</v>
      </c>
      <c r="V133">
        <f t="shared" si="209"/>
        <v>3.22265625</v>
      </c>
      <c r="W133" t="str">
        <f t="shared" ref="W133:W155" si="235">CONCATENATE(A133, " = &amp;", B133,";")</f>
        <v>Pos_SetDateTime_MONTH = &amp;Pos_SetDateTime_MONTH_Normal;</v>
      </c>
    </row>
    <row r="134" spans="1:23" x14ac:dyDescent="0.35">
      <c r="A134" t="s">
        <v>88</v>
      </c>
      <c r="B134" t="str">
        <f t="shared" si="229"/>
        <v>Pos_SetDateTime_DAY_Normal</v>
      </c>
      <c r="C134" s="22">
        <f>E134+(G134/2)</f>
        <v>135</v>
      </c>
      <c r="D134" s="23">
        <f t="shared" ref="D134:D154" si="236">F134-2*$C$1</f>
        <v>103</v>
      </c>
      <c r="E134" s="22">
        <f>I133+20</f>
        <v>105</v>
      </c>
      <c r="F134" s="22">
        <f t="shared" ref="F134:F140" si="237">F133</f>
        <v>115</v>
      </c>
      <c r="G134" s="1">
        <v>60</v>
      </c>
      <c r="H134" s="20">
        <f t="shared" ref="H134:H145" si="238">H133</f>
        <v>55</v>
      </c>
      <c r="I134" s="20">
        <f t="shared" si="182"/>
        <v>165</v>
      </c>
      <c r="J134" s="20">
        <f t="shared" si="230"/>
        <v>170</v>
      </c>
      <c r="K134" t="str">
        <f t="shared" si="181"/>
        <v>static const CooGUI_tds Pos_SetDateTime_DAY_Normal = {135,103,105,115,60,55,165,170};</v>
      </c>
      <c r="L134">
        <f t="shared" si="231"/>
        <v>135</v>
      </c>
      <c r="M134" s="52">
        <f t="shared" ref="M134:M154" si="239">D134 + $D$1</f>
        <v>127</v>
      </c>
      <c r="N134">
        <f t="shared" si="232"/>
        <v>105</v>
      </c>
      <c r="O134">
        <f t="shared" si="233"/>
        <v>139</v>
      </c>
      <c r="P134">
        <f t="shared" si="218"/>
        <v>60</v>
      </c>
      <c r="Q134">
        <f t="shared" si="234"/>
        <v>55</v>
      </c>
      <c r="R134" s="20">
        <f t="shared" ref="R134:R154" si="240">N134+P134</f>
        <v>165</v>
      </c>
      <c r="S134" s="20">
        <f t="shared" ref="S134:S154" si="241">O134+Q134</f>
        <v>194</v>
      </c>
      <c r="T134" t="str">
        <f t="shared" si="210"/>
        <v>static const CooGUI_tds Pos_SetDateTime_DAY_Flipped = {135,127,105,139,60,55,165,194};</v>
      </c>
      <c r="U134" t="str">
        <f t="shared" si="211"/>
        <v>const CooGUI_tds* Pos_SetDateTime_DAY;</v>
      </c>
      <c r="V134">
        <f t="shared" si="209"/>
        <v>3.22265625</v>
      </c>
      <c r="W134" t="str">
        <f t="shared" si="235"/>
        <v>Pos_SetDateTime_DAY = &amp;Pos_SetDateTime_DAY_Normal;</v>
      </c>
    </row>
    <row r="135" spans="1:23" x14ac:dyDescent="0.35">
      <c r="A135" t="s">
        <v>86</v>
      </c>
      <c r="B135" t="str">
        <f t="shared" si="229"/>
        <v>Pos_SetDateTime_YEAR_Normal</v>
      </c>
      <c r="C135" s="22">
        <f>E135+(G135/2)</f>
        <v>240</v>
      </c>
      <c r="D135" s="23">
        <f t="shared" si="236"/>
        <v>103</v>
      </c>
      <c r="E135" s="22">
        <f>I134+20</f>
        <v>185</v>
      </c>
      <c r="F135" s="22">
        <f t="shared" si="237"/>
        <v>115</v>
      </c>
      <c r="G135" s="9">
        <v>110</v>
      </c>
      <c r="H135" s="22">
        <f t="shared" si="238"/>
        <v>55</v>
      </c>
      <c r="I135" s="22">
        <f t="shared" si="182"/>
        <v>295</v>
      </c>
      <c r="J135" s="22">
        <f t="shared" si="230"/>
        <v>170</v>
      </c>
      <c r="K135" t="str">
        <f t="shared" ref="K135:K168" si="242">CONCATENATE("static const CooGUI_tds ",A135, "_Normal = {", C135, ",", D135, ",", E135, ",", F135, ",",G135, ",", H135,",",  I135, ",", J135, "};")</f>
        <v>static const CooGUI_tds Pos_SetDateTime_YEAR_Normal = {240,103,185,115,110,55,295,170};</v>
      </c>
      <c r="L135">
        <f t="shared" si="231"/>
        <v>240</v>
      </c>
      <c r="M135" s="52">
        <f t="shared" si="239"/>
        <v>127</v>
      </c>
      <c r="N135">
        <f t="shared" si="232"/>
        <v>185</v>
      </c>
      <c r="O135">
        <f t="shared" si="233"/>
        <v>139</v>
      </c>
      <c r="P135">
        <f t="shared" si="218"/>
        <v>110</v>
      </c>
      <c r="Q135">
        <f t="shared" si="234"/>
        <v>55</v>
      </c>
      <c r="R135" s="20">
        <f t="shared" si="240"/>
        <v>295</v>
      </c>
      <c r="S135" s="20">
        <f t="shared" si="241"/>
        <v>194</v>
      </c>
      <c r="T135" t="str">
        <f t="shared" si="210"/>
        <v>static const CooGUI_tds Pos_SetDateTime_YEAR_Flipped = {240,127,185,139,110,55,295,194};</v>
      </c>
      <c r="U135" t="str">
        <f t="shared" si="211"/>
        <v>const CooGUI_tds* Pos_SetDateTime_YEAR;</v>
      </c>
      <c r="V135">
        <f t="shared" si="209"/>
        <v>5.908203125</v>
      </c>
      <c r="W135" t="str">
        <f t="shared" si="235"/>
        <v>Pos_SetDateTime_YEAR = &amp;Pos_SetDateTime_YEAR_Normal;</v>
      </c>
    </row>
    <row r="136" spans="1:23" x14ac:dyDescent="0.35">
      <c r="A136" t="s">
        <v>91</v>
      </c>
      <c r="B136" t="str">
        <f t="shared" si="229"/>
        <v>Pos_SetDateTime_HOUR_Normal</v>
      </c>
      <c r="C136" s="9">
        <v>100</v>
      </c>
      <c r="D136" s="23">
        <f t="shared" si="236"/>
        <v>103</v>
      </c>
      <c r="E136" s="22">
        <f>C136-G136/2</f>
        <v>70</v>
      </c>
      <c r="F136" s="22">
        <f t="shared" si="237"/>
        <v>115</v>
      </c>
      <c r="G136" s="9">
        <v>60</v>
      </c>
      <c r="H136" s="22">
        <f t="shared" si="238"/>
        <v>55</v>
      </c>
      <c r="I136" s="22">
        <f t="shared" si="182"/>
        <v>130</v>
      </c>
      <c r="J136" s="22">
        <f t="shared" si="230"/>
        <v>170</v>
      </c>
      <c r="K136" t="str">
        <f t="shared" si="242"/>
        <v>static const CooGUI_tds Pos_SetDateTime_HOUR_Normal = {100,103,70,115,60,55,130,170};</v>
      </c>
      <c r="L136">
        <f t="shared" si="231"/>
        <v>100</v>
      </c>
      <c r="M136" s="52">
        <f t="shared" si="239"/>
        <v>127</v>
      </c>
      <c r="N136">
        <f t="shared" si="232"/>
        <v>70</v>
      </c>
      <c r="O136">
        <f t="shared" si="233"/>
        <v>139</v>
      </c>
      <c r="P136">
        <f t="shared" si="218"/>
        <v>60</v>
      </c>
      <c r="Q136">
        <f t="shared" si="234"/>
        <v>55</v>
      </c>
      <c r="R136" s="20">
        <f t="shared" si="240"/>
        <v>130</v>
      </c>
      <c r="S136" s="20">
        <f t="shared" si="241"/>
        <v>194</v>
      </c>
      <c r="T136" t="str">
        <f t="shared" si="210"/>
        <v>static const CooGUI_tds Pos_SetDateTime_HOUR_Flipped = {100,127,70,139,60,55,130,194};</v>
      </c>
      <c r="U136" t="str">
        <f t="shared" si="211"/>
        <v>const CooGUI_tds* Pos_SetDateTime_HOUR;</v>
      </c>
      <c r="V136">
        <f t="shared" si="209"/>
        <v>3.22265625</v>
      </c>
      <c r="W136" t="str">
        <f t="shared" si="235"/>
        <v>Pos_SetDateTime_HOUR = &amp;Pos_SetDateTime_HOUR_Normal;</v>
      </c>
    </row>
    <row r="137" spans="1:23" x14ac:dyDescent="0.35">
      <c r="A137" t="s">
        <v>92</v>
      </c>
      <c r="B137" t="str">
        <f t="shared" si="229"/>
        <v>Pos_SetDateTime_MIN_Normal</v>
      </c>
      <c r="C137" s="22">
        <f>E137+G137/2</f>
        <v>175</v>
      </c>
      <c r="D137" s="23">
        <f t="shared" si="236"/>
        <v>103</v>
      </c>
      <c r="E137" s="22">
        <f>I136+15</f>
        <v>145</v>
      </c>
      <c r="F137" s="22">
        <f t="shared" si="237"/>
        <v>115</v>
      </c>
      <c r="G137" s="22">
        <f>G136</f>
        <v>60</v>
      </c>
      <c r="H137" s="22">
        <f t="shared" si="238"/>
        <v>55</v>
      </c>
      <c r="I137" s="22">
        <f t="shared" si="182"/>
        <v>205</v>
      </c>
      <c r="J137" s="22">
        <f t="shared" si="230"/>
        <v>170</v>
      </c>
      <c r="K137" t="str">
        <f t="shared" si="242"/>
        <v>static const CooGUI_tds Pos_SetDateTime_MIN_Normal = {175,103,145,115,60,55,205,170};</v>
      </c>
      <c r="L137">
        <f t="shared" si="231"/>
        <v>175</v>
      </c>
      <c r="M137" s="52">
        <f t="shared" si="239"/>
        <v>127</v>
      </c>
      <c r="N137">
        <f t="shared" si="232"/>
        <v>145</v>
      </c>
      <c r="O137">
        <f t="shared" si="233"/>
        <v>139</v>
      </c>
      <c r="P137">
        <f t="shared" si="218"/>
        <v>60</v>
      </c>
      <c r="Q137">
        <f t="shared" si="234"/>
        <v>55</v>
      </c>
      <c r="R137" s="20">
        <f t="shared" si="240"/>
        <v>205</v>
      </c>
      <c r="S137" s="20">
        <f t="shared" si="241"/>
        <v>194</v>
      </c>
      <c r="T137" t="str">
        <f t="shared" si="210"/>
        <v>static const CooGUI_tds Pos_SetDateTime_MIN_Flipped = {175,127,145,139,60,55,205,194};</v>
      </c>
      <c r="U137" t="str">
        <f t="shared" si="211"/>
        <v>const CooGUI_tds* Pos_SetDateTime_MIN;</v>
      </c>
      <c r="V137">
        <f t="shared" si="209"/>
        <v>3.22265625</v>
      </c>
      <c r="W137" t="str">
        <f t="shared" si="235"/>
        <v>Pos_SetDateTime_MIN = &amp;Pos_SetDateTime_MIN_Normal;</v>
      </c>
    </row>
    <row r="138" spans="1:23" x14ac:dyDescent="0.35">
      <c r="A138" t="s">
        <v>94</v>
      </c>
      <c r="B138" t="str">
        <f t="shared" si="229"/>
        <v>Pos_SetDateTime_AmPm_Normal</v>
      </c>
      <c r="C138" s="22">
        <f>E138+G138/2</f>
        <v>255</v>
      </c>
      <c r="D138" s="23">
        <f>F138-10</f>
        <v>105</v>
      </c>
      <c r="E138" s="22">
        <f>I137+20</f>
        <v>225</v>
      </c>
      <c r="F138" s="22">
        <f t="shared" si="237"/>
        <v>115</v>
      </c>
      <c r="G138" s="20">
        <f>G137</f>
        <v>60</v>
      </c>
      <c r="H138" s="22">
        <f t="shared" si="238"/>
        <v>55</v>
      </c>
      <c r="I138" s="22">
        <f t="shared" si="182"/>
        <v>285</v>
      </c>
      <c r="J138" s="22">
        <f t="shared" si="230"/>
        <v>170</v>
      </c>
      <c r="K138" t="str">
        <f t="shared" si="242"/>
        <v>static const CooGUI_tds Pos_SetDateTime_AmPm_Normal = {255,105,225,115,60,55,285,170};</v>
      </c>
      <c r="L138">
        <f t="shared" si="231"/>
        <v>255</v>
      </c>
      <c r="M138" s="52">
        <f t="shared" si="239"/>
        <v>129</v>
      </c>
      <c r="N138">
        <f t="shared" si="232"/>
        <v>225</v>
      </c>
      <c r="O138">
        <f t="shared" si="233"/>
        <v>139</v>
      </c>
      <c r="P138">
        <f t="shared" si="218"/>
        <v>60</v>
      </c>
      <c r="Q138">
        <f t="shared" si="234"/>
        <v>55</v>
      </c>
      <c r="R138" s="20">
        <f t="shared" si="240"/>
        <v>285</v>
      </c>
      <c r="S138" s="20">
        <f t="shared" si="241"/>
        <v>194</v>
      </c>
      <c r="T138" t="str">
        <f t="shared" si="210"/>
        <v>static const CooGUI_tds Pos_SetDateTime_AmPm_Flipped = {255,129,225,139,60,55,285,194};</v>
      </c>
      <c r="U138" t="str">
        <f t="shared" si="211"/>
        <v>const CooGUI_tds* Pos_SetDateTime_AmPm;</v>
      </c>
      <c r="V138">
        <f t="shared" si="209"/>
        <v>3.22265625</v>
      </c>
      <c r="W138" t="str">
        <f t="shared" si="235"/>
        <v>Pos_SetDateTime_AmPm = &amp;Pos_SetDateTime_AmPm_Normal;</v>
      </c>
    </row>
    <row r="139" spans="1:23" s="19" customFormat="1" x14ac:dyDescent="0.35">
      <c r="A139" s="103" t="s">
        <v>95</v>
      </c>
      <c r="B139" s="103" t="str">
        <f t="shared" si="229"/>
        <v>Pos_SetDateTime_DateFormat_Normal</v>
      </c>
      <c r="C139" s="9">
        <v>160</v>
      </c>
      <c r="D139" s="23">
        <f t="shared" si="236"/>
        <v>103</v>
      </c>
      <c r="E139" s="9">
        <f>C139-G139/2</f>
        <v>0</v>
      </c>
      <c r="F139" s="9">
        <f t="shared" si="237"/>
        <v>115</v>
      </c>
      <c r="G139" s="9">
        <v>320</v>
      </c>
      <c r="H139" s="9">
        <f>H138</f>
        <v>55</v>
      </c>
      <c r="I139" s="22">
        <f t="shared" si="182"/>
        <v>320</v>
      </c>
      <c r="J139" s="22">
        <f t="shared" si="230"/>
        <v>170</v>
      </c>
      <c r="K139" s="19" t="str">
        <f t="shared" si="242"/>
        <v>static const CooGUI_tds Pos_SetDateTime_DateFormat_Normal = {160,103,0,115,320,55,320,170};</v>
      </c>
      <c r="L139" s="19">
        <f t="shared" si="231"/>
        <v>160</v>
      </c>
      <c r="M139" s="52">
        <f t="shared" si="239"/>
        <v>127</v>
      </c>
      <c r="N139" s="19">
        <f t="shared" si="232"/>
        <v>0</v>
      </c>
      <c r="O139" s="19">
        <f t="shared" ref="O139:O154" si="243">F139 + $D$1</f>
        <v>139</v>
      </c>
      <c r="P139" s="19">
        <f t="shared" si="218"/>
        <v>320</v>
      </c>
      <c r="Q139" s="19">
        <f t="shared" si="234"/>
        <v>55</v>
      </c>
      <c r="R139" s="20">
        <f t="shared" si="240"/>
        <v>320</v>
      </c>
      <c r="S139" s="20">
        <f t="shared" si="241"/>
        <v>194</v>
      </c>
      <c r="T139" s="19" t="str">
        <f t="shared" si="210"/>
        <v>static const CooGUI_tds Pos_SetDateTime_DateFormat_Flipped = {160,127,0,139,320,55,320,194};</v>
      </c>
      <c r="U139" s="19" t="str">
        <f t="shared" si="211"/>
        <v>const CooGUI_tds* Pos_SetDateTime_DateFormat;</v>
      </c>
      <c r="V139" s="19">
        <f t="shared" si="209"/>
        <v>17.1875</v>
      </c>
      <c r="W139" s="19" t="str">
        <f t="shared" si="235"/>
        <v>Pos_SetDateTime_DateFormat = &amp;Pos_SetDateTime_DateFormat_Normal;</v>
      </c>
    </row>
    <row r="140" spans="1:23" s="19" customFormat="1" x14ac:dyDescent="0.35">
      <c r="A140" s="103" t="s">
        <v>258</v>
      </c>
      <c r="B140" s="103" t="str">
        <f t="shared" si="229"/>
        <v>Pos_SetLanguage_Language_Normal</v>
      </c>
      <c r="C140" s="9">
        <v>160</v>
      </c>
      <c r="D140" s="23">
        <f>F140</f>
        <v>115</v>
      </c>
      <c r="E140" s="9">
        <f>C140-G140/2</f>
        <v>0</v>
      </c>
      <c r="F140" s="9">
        <f t="shared" si="237"/>
        <v>115</v>
      </c>
      <c r="G140" s="9">
        <v>320</v>
      </c>
      <c r="H140" s="9">
        <v>80</v>
      </c>
      <c r="I140" s="22">
        <f t="shared" si="182"/>
        <v>320</v>
      </c>
      <c r="J140" s="22">
        <f t="shared" si="230"/>
        <v>195</v>
      </c>
      <c r="K140" s="19" t="str">
        <f>CONCATENATE("static const CooGUI_tds ",A140, "_Normal = {", C140, ",", D140, ",", E140, ",", F140, ",",G140, ",", H140,",",  I140, ",", J140, "};")</f>
        <v>static const CooGUI_tds Pos_SetLanguage_Language_Normal = {160,115,0,115,320,80,320,195};</v>
      </c>
      <c r="L140" s="19">
        <f t="shared" si="231"/>
        <v>160</v>
      </c>
      <c r="M140" s="52">
        <f>D140 + $D$1</f>
        <v>139</v>
      </c>
      <c r="N140" s="19">
        <f t="shared" si="232"/>
        <v>0</v>
      </c>
      <c r="O140" s="19">
        <f>F140 + $D$1</f>
        <v>139</v>
      </c>
      <c r="P140" s="19">
        <f>G140</f>
        <v>320</v>
      </c>
      <c r="Q140" s="19">
        <f t="shared" si="234"/>
        <v>80</v>
      </c>
      <c r="R140" s="20">
        <f>N140+P140</f>
        <v>320</v>
      </c>
      <c r="S140" s="20">
        <f>O140+Q140</f>
        <v>219</v>
      </c>
      <c r="T140" s="19" t="str">
        <f>CONCATENATE("static const CooGUI_tds ",A140, "_Flipped = {", L140, ",", M140, ",", N140, ",", O140, ",",P140, ",", Q140,",",  R140, ",", S140, "};")</f>
        <v>static const CooGUI_tds Pos_SetLanguage_Language_Flipped = {160,139,0,139,320,80,320,219};</v>
      </c>
      <c r="U140" s="19" t="str">
        <f>CONCATENATE("const CooGUI_tds* ",A140, ";")</f>
        <v>const CooGUI_tds* Pos_SetLanguage_Language;</v>
      </c>
      <c r="V140" s="19">
        <f>(G140*H140)/1024</f>
        <v>25</v>
      </c>
      <c r="W140" s="19" t="str">
        <f t="shared" si="235"/>
        <v>Pos_SetLanguage_Language = &amp;Pos_SetLanguage_Language_Normal;</v>
      </c>
    </row>
    <row r="141" spans="1:23" s="19" customFormat="1" ht="15.75" customHeight="1" x14ac:dyDescent="0.35">
      <c r="A141" s="104" t="s">
        <v>304</v>
      </c>
      <c r="B141" s="104" t="str">
        <f t="shared" ref="B141" si="244">CONCATENATE(A141, "_Normal")</f>
        <v>Pos_SetGas_TMTLinkStatus_Center_Normal</v>
      </c>
      <c r="C141" s="26">
        <f>C140</f>
        <v>160</v>
      </c>
      <c r="D141" s="30">
        <f>F141 + 10</f>
        <v>180</v>
      </c>
      <c r="E141" s="26">
        <f>E139</f>
        <v>0</v>
      </c>
      <c r="F141" s="26">
        <f>J139</f>
        <v>170</v>
      </c>
      <c r="G141" s="26">
        <f>G139</f>
        <v>320</v>
      </c>
      <c r="H141" s="26">
        <f>F85-J139</f>
        <v>46</v>
      </c>
      <c r="I141" s="22">
        <f t="shared" ref="I141" si="245">E141+G141</f>
        <v>320</v>
      </c>
      <c r="J141" s="22">
        <f t="shared" ref="J141" si="246">F141+H141</f>
        <v>216</v>
      </c>
      <c r="K141" s="19" t="str">
        <f>CONCATENATE("static const CooGUI_tds ",A141, "_Normal = {", C141, ",", D141, ",", E141, ",", F141, ",",G141, ",", H141,",",  I141, ",", J141, "};")</f>
        <v>static const CooGUI_tds Pos_SetGas_TMTLinkStatus_Center_Normal = {160,180,0,170,320,46,320,216};</v>
      </c>
      <c r="L141" s="19">
        <f t="shared" ref="L141" si="247">C141</f>
        <v>160</v>
      </c>
      <c r="M141" s="52">
        <f>D141 + $D$1</f>
        <v>204</v>
      </c>
      <c r="N141" s="19">
        <f t="shared" ref="N141" si="248">E141</f>
        <v>0</v>
      </c>
      <c r="O141" s="19">
        <f>F141 + $D$1</f>
        <v>194</v>
      </c>
      <c r="P141" s="19">
        <f>G141</f>
        <v>320</v>
      </c>
      <c r="Q141" s="19">
        <f t="shared" ref="Q141" si="249">H141</f>
        <v>46</v>
      </c>
      <c r="R141" s="20">
        <f>N141+P141</f>
        <v>320</v>
      </c>
      <c r="S141" s="20">
        <f>O141+Q141</f>
        <v>240</v>
      </c>
      <c r="T141" s="19" t="str">
        <f>CONCATENATE("static const CooGUI_tds ",A141, "_Flipped = {", L141, ",", M141, ",", N141, ",", O141, ",",P141, ",", Q141,",",  R141, ",", S141, "};")</f>
        <v>static const CooGUI_tds Pos_SetGas_TMTLinkStatus_Center_Flipped = {160,204,0,194,320,46,320,240};</v>
      </c>
      <c r="U141" s="19" t="str">
        <f>CONCATENATE("const CooGUI_tds* ",A141, ";")</f>
        <v>const CooGUI_tds* Pos_SetGas_TMTLinkStatus_Center;</v>
      </c>
      <c r="V141" s="19">
        <f>(G141*H141)/1024</f>
        <v>14.375</v>
      </c>
      <c r="W141" s="19" t="str">
        <f t="shared" ref="W141" si="250">CONCATENATE(A141, " = &amp;", B141,";")</f>
        <v>Pos_SetGas_TMTLinkStatus_Center = &amp;Pos_SetGas_TMTLinkStatus_Center_Normal;</v>
      </c>
    </row>
    <row r="142" spans="1:23" s="19" customFormat="1" ht="15.75" customHeight="1" x14ac:dyDescent="0.35">
      <c r="A142" s="104" t="s">
        <v>305</v>
      </c>
      <c r="B142" s="104" t="str">
        <f t="shared" ref="B142:B143" si="251">CONCATENATE(A142, "_Normal")</f>
        <v>Pos_SetGas_TMTLinkStatus_Left_Normal</v>
      </c>
      <c r="C142" s="22">
        <f>C141</f>
        <v>160</v>
      </c>
      <c r="D142" s="23">
        <f>D141</f>
        <v>180</v>
      </c>
      <c r="E142" s="26">
        <f>E141</f>
        <v>0</v>
      </c>
      <c r="F142" s="26">
        <f>F141</f>
        <v>170</v>
      </c>
      <c r="G142" s="9">
        <v>160</v>
      </c>
      <c r="H142" s="26">
        <f>H141</f>
        <v>46</v>
      </c>
      <c r="I142" s="22">
        <f t="shared" ref="I142:I143" si="252">E142+G142</f>
        <v>160</v>
      </c>
      <c r="J142" s="22">
        <f t="shared" ref="J142:J143" si="253">F142+H142</f>
        <v>216</v>
      </c>
      <c r="K142" s="19" t="str">
        <f t="shared" ref="K142:K143" si="254">CONCATENATE("static const CooGUI_tds ",A142, "_Normal = {", C142, ",", D142, ",", E142, ",", F142, ",",G142, ",", H142,",",  I142, ",", J142, "};")</f>
        <v>static const CooGUI_tds Pos_SetGas_TMTLinkStatus_Left_Normal = {160,180,0,170,160,46,160,216};</v>
      </c>
      <c r="L142" s="19">
        <f t="shared" ref="L142:L143" si="255">C142</f>
        <v>160</v>
      </c>
      <c r="M142" s="52">
        <f t="shared" ref="M142:M143" si="256">D142 + $D$1</f>
        <v>204</v>
      </c>
      <c r="N142" s="19">
        <f t="shared" ref="N142:N143" si="257">E142</f>
        <v>0</v>
      </c>
      <c r="O142" s="19">
        <f t="shared" ref="O142:O143" si="258">F142 + $D$1</f>
        <v>194</v>
      </c>
      <c r="P142" s="19">
        <f t="shared" ref="P142:P143" si="259">G142</f>
        <v>160</v>
      </c>
      <c r="Q142" s="19">
        <f t="shared" ref="Q142:Q143" si="260">H142</f>
        <v>46</v>
      </c>
      <c r="R142" s="20">
        <f t="shared" ref="R142:R143" si="261">N142+P142</f>
        <v>160</v>
      </c>
      <c r="S142" s="20">
        <f t="shared" ref="S142:S143" si="262">O142+Q142</f>
        <v>240</v>
      </c>
      <c r="T142" s="19" t="str">
        <f t="shared" ref="T142:T143" si="263">CONCATENATE("static const CooGUI_tds ",A142, "_Flipped = {", L142, ",", M142, ",", N142, ",", O142, ",",P142, ",", Q142,",",  R142, ",", S142, "};")</f>
        <v>static const CooGUI_tds Pos_SetGas_TMTLinkStatus_Left_Flipped = {160,204,0,194,160,46,160,240};</v>
      </c>
      <c r="U142" s="19" t="str">
        <f t="shared" ref="U142:U143" si="264">CONCATENATE("const CooGUI_tds* ",A142, ";")</f>
        <v>const CooGUI_tds* Pos_SetGas_TMTLinkStatus_Left;</v>
      </c>
      <c r="V142" s="19">
        <f t="shared" ref="V142:V143" si="265">(G142*H142)/1024</f>
        <v>7.1875</v>
      </c>
      <c r="W142" s="19" t="str">
        <f t="shared" ref="W142:W143" si="266">CONCATENATE(A142, " = &amp;", B142,";")</f>
        <v>Pos_SetGas_TMTLinkStatus_Left = &amp;Pos_SetGas_TMTLinkStatus_Left_Normal;</v>
      </c>
    </row>
    <row r="143" spans="1:23" s="19" customFormat="1" ht="15.75" customHeight="1" x14ac:dyDescent="0.35">
      <c r="A143" s="104" t="s">
        <v>306</v>
      </c>
      <c r="B143" s="104" t="str">
        <f t="shared" si="251"/>
        <v>Pos_SetGas_TMTLinkStatus_Right_Normal</v>
      </c>
      <c r="C143" s="22">
        <f>C141</f>
        <v>160</v>
      </c>
      <c r="D143" s="23">
        <f>D141</f>
        <v>180</v>
      </c>
      <c r="E143" s="26">
        <f>I142</f>
        <v>160</v>
      </c>
      <c r="F143" s="35">
        <f>F142</f>
        <v>170</v>
      </c>
      <c r="G143" s="35">
        <f>G142</f>
        <v>160</v>
      </c>
      <c r="H143" s="26">
        <f>H142</f>
        <v>46</v>
      </c>
      <c r="I143" s="22">
        <f t="shared" si="252"/>
        <v>320</v>
      </c>
      <c r="J143" s="22">
        <f t="shared" si="253"/>
        <v>216</v>
      </c>
      <c r="K143" s="19" t="str">
        <f t="shared" si="254"/>
        <v>static const CooGUI_tds Pos_SetGas_TMTLinkStatus_Right_Normal = {160,180,160,170,160,46,320,216};</v>
      </c>
      <c r="L143" s="19">
        <f t="shared" si="255"/>
        <v>160</v>
      </c>
      <c r="M143" s="52">
        <f t="shared" si="256"/>
        <v>204</v>
      </c>
      <c r="N143" s="19">
        <f t="shared" si="257"/>
        <v>160</v>
      </c>
      <c r="O143" s="19">
        <f t="shared" si="258"/>
        <v>194</v>
      </c>
      <c r="P143" s="19">
        <f t="shared" si="259"/>
        <v>160</v>
      </c>
      <c r="Q143" s="19">
        <f t="shared" si="260"/>
        <v>46</v>
      </c>
      <c r="R143" s="20">
        <f t="shared" si="261"/>
        <v>320</v>
      </c>
      <c r="S143" s="20">
        <f t="shared" si="262"/>
        <v>240</v>
      </c>
      <c r="T143" s="19" t="str">
        <f t="shared" si="263"/>
        <v>static const CooGUI_tds Pos_SetGas_TMTLinkStatus_Right_Flipped = {160,204,160,194,160,46,320,240};</v>
      </c>
      <c r="U143" s="19" t="str">
        <f t="shared" si="264"/>
        <v>const CooGUI_tds* Pos_SetGas_TMTLinkStatus_Right;</v>
      </c>
      <c r="V143" s="19">
        <f t="shared" si="265"/>
        <v>7.1875</v>
      </c>
      <c r="W143" s="19" t="str">
        <f t="shared" si="266"/>
        <v>Pos_SetGas_TMTLinkStatus_Right = &amp;Pos_SetGas_TMTLinkStatus_Right_Normal;</v>
      </c>
    </row>
    <row r="144" spans="1:23" x14ac:dyDescent="0.35">
      <c r="A144" t="s">
        <v>97</v>
      </c>
      <c r="B144" t="str">
        <f t="shared" si="229"/>
        <v>Pos_SetGas_FO2_Normal</v>
      </c>
      <c r="C144" s="23">
        <f t="shared" ref="C144:C149" si="267">E144+G144/2</f>
        <v>115</v>
      </c>
      <c r="D144" s="23">
        <f t="shared" si="236"/>
        <v>103</v>
      </c>
      <c r="E144" s="9">
        <f>160-10-G144</f>
        <v>80</v>
      </c>
      <c r="F144" s="22">
        <f>F139</f>
        <v>115</v>
      </c>
      <c r="G144" s="37">
        <v>70</v>
      </c>
      <c r="H144" s="22">
        <f>H139</f>
        <v>55</v>
      </c>
      <c r="I144" s="22">
        <f>E144+G144</f>
        <v>150</v>
      </c>
      <c r="J144" s="22">
        <f t="shared" si="230"/>
        <v>170</v>
      </c>
      <c r="K144" t="str">
        <f t="shared" si="242"/>
        <v>static const CooGUI_tds Pos_SetGas_FO2_Normal = {115,103,80,115,70,55,150,170};</v>
      </c>
      <c r="L144">
        <f t="shared" si="231"/>
        <v>115</v>
      </c>
      <c r="M144" s="52">
        <f t="shared" si="239"/>
        <v>127</v>
      </c>
      <c r="N144">
        <f t="shared" si="232"/>
        <v>80</v>
      </c>
      <c r="O144">
        <f t="shared" si="243"/>
        <v>139</v>
      </c>
      <c r="P144">
        <f t="shared" si="218"/>
        <v>70</v>
      </c>
      <c r="Q144">
        <f t="shared" si="234"/>
        <v>55</v>
      </c>
      <c r="R144" s="20">
        <f t="shared" si="240"/>
        <v>150</v>
      </c>
      <c r="S144" s="20">
        <f t="shared" si="241"/>
        <v>194</v>
      </c>
      <c r="T144" t="str">
        <f t="shared" si="210"/>
        <v>static const CooGUI_tds Pos_SetGas_FO2_Flipped = {115,127,80,139,70,55,150,194};</v>
      </c>
      <c r="U144" t="str">
        <f t="shared" si="211"/>
        <v>const CooGUI_tds* Pos_SetGas_FO2;</v>
      </c>
      <c r="V144">
        <f t="shared" si="209"/>
        <v>3.759765625</v>
      </c>
      <c r="W144" t="str">
        <f t="shared" si="235"/>
        <v>Pos_SetGas_FO2 = &amp;Pos_SetGas_FO2_Normal;</v>
      </c>
    </row>
    <row r="145" spans="1:23" x14ac:dyDescent="0.35">
      <c r="A145" t="s">
        <v>98</v>
      </c>
      <c r="B145" t="str">
        <f t="shared" si="229"/>
        <v>Pos_SetGas_Fhe_Normal</v>
      </c>
      <c r="C145" s="23">
        <f t="shared" si="267"/>
        <v>205</v>
      </c>
      <c r="D145" s="23">
        <f t="shared" si="236"/>
        <v>103</v>
      </c>
      <c r="E145" s="9">
        <f>160+10</f>
        <v>170</v>
      </c>
      <c r="F145" s="22">
        <f>F144</f>
        <v>115</v>
      </c>
      <c r="G145" s="23">
        <f>G144</f>
        <v>70</v>
      </c>
      <c r="H145" s="22">
        <f t="shared" si="238"/>
        <v>55</v>
      </c>
      <c r="I145" s="22">
        <f>E145+G145</f>
        <v>240</v>
      </c>
      <c r="J145" s="22">
        <f t="shared" si="230"/>
        <v>170</v>
      </c>
      <c r="K145" t="str">
        <f t="shared" si="242"/>
        <v>static const CooGUI_tds Pos_SetGas_Fhe_Normal = {205,103,170,115,70,55,240,170};</v>
      </c>
      <c r="L145">
        <f t="shared" si="231"/>
        <v>205</v>
      </c>
      <c r="M145" s="52">
        <f t="shared" si="239"/>
        <v>127</v>
      </c>
      <c r="N145">
        <f t="shared" si="232"/>
        <v>170</v>
      </c>
      <c r="O145">
        <f t="shared" si="243"/>
        <v>139</v>
      </c>
      <c r="P145">
        <f t="shared" si="218"/>
        <v>70</v>
      </c>
      <c r="Q145">
        <f t="shared" si="234"/>
        <v>55</v>
      </c>
      <c r="R145" s="20">
        <f t="shared" si="240"/>
        <v>240</v>
      </c>
      <c r="S145" s="20">
        <f t="shared" si="241"/>
        <v>194</v>
      </c>
      <c r="T145" t="str">
        <f t="shared" si="210"/>
        <v>static const CooGUI_tds Pos_SetGas_Fhe_Flipped = {205,127,170,139,70,55,240,194};</v>
      </c>
      <c r="U145" t="str">
        <f t="shared" si="211"/>
        <v>const CooGUI_tds* Pos_SetGas_Fhe;</v>
      </c>
      <c r="V145">
        <f t="shared" si="209"/>
        <v>3.759765625</v>
      </c>
      <c r="W145" t="str">
        <f t="shared" si="235"/>
        <v>Pos_SetGas_Fhe = &amp;Pos_SetGas_Fhe_Normal;</v>
      </c>
    </row>
    <row r="146" spans="1:23" x14ac:dyDescent="0.35">
      <c r="A146" t="s">
        <v>100</v>
      </c>
      <c r="B146" t="str">
        <f t="shared" si="229"/>
        <v>Pos_SetSS_Depth_UnitSign_Normal</v>
      </c>
      <c r="C146" s="23">
        <f>E146+G146/2</f>
        <v>125</v>
      </c>
      <c r="D146" s="23">
        <f t="shared" si="236"/>
        <v>103</v>
      </c>
      <c r="E146" s="9">
        <v>100</v>
      </c>
      <c r="F146" s="22">
        <f t="shared" ref="F146:F151" si="268">F145</f>
        <v>115</v>
      </c>
      <c r="G146" s="1">
        <v>50</v>
      </c>
      <c r="H146" s="22">
        <f t="shared" ref="H146:H151" si="269">H145</f>
        <v>55</v>
      </c>
      <c r="I146" s="22">
        <f>E146+G146</f>
        <v>150</v>
      </c>
      <c r="J146" s="22">
        <f t="shared" si="230"/>
        <v>170</v>
      </c>
      <c r="K146" t="str">
        <f t="shared" si="242"/>
        <v>static const CooGUI_tds Pos_SetSS_Depth_UnitSign_Normal = {125,103,100,115,50,55,150,170};</v>
      </c>
      <c r="L146">
        <f t="shared" si="231"/>
        <v>125</v>
      </c>
      <c r="M146" s="52">
        <f t="shared" si="239"/>
        <v>127</v>
      </c>
      <c r="N146">
        <f t="shared" si="232"/>
        <v>100</v>
      </c>
      <c r="O146">
        <f t="shared" si="243"/>
        <v>139</v>
      </c>
      <c r="P146">
        <f t="shared" si="218"/>
        <v>50</v>
      </c>
      <c r="Q146">
        <f t="shared" si="234"/>
        <v>55</v>
      </c>
      <c r="R146" s="20">
        <f t="shared" si="240"/>
        <v>150</v>
      </c>
      <c r="S146" s="20">
        <f t="shared" si="241"/>
        <v>194</v>
      </c>
      <c r="T146" t="str">
        <f t="shared" si="210"/>
        <v>static const CooGUI_tds Pos_SetSS_Depth_UnitSign_Flipped = {125,127,100,139,50,55,150,194};</v>
      </c>
      <c r="U146" t="str">
        <f t="shared" si="211"/>
        <v>const CooGUI_tds* Pos_SetSS_Depth_UnitSign;</v>
      </c>
      <c r="V146">
        <f t="shared" si="209"/>
        <v>2.685546875</v>
      </c>
      <c r="W146" t="str">
        <f t="shared" si="235"/>
        <v>Pos_SetSS_Depth_UnitSign = &amp;Pos_SetSS_Depth_UnitSign_Normal;</v>
      </c>
    </row>
    <row r="147" spans="1:23" x14ac:dyDescent="0.35">
      <c r="A147" t="s">
        <v>101</v>
      </c>
      <c r="B147" t="str">
        <f t="shared" si="229"/>
        <v>Pos_SetSS_Depth_Value_Normal</v>
      </c>
      <c r="C147" s="23">
        <f t="shared" si="267"/>
        <v>65</v>
      </c>
      <c r="D147" s="23">
        <f t="shared" si="236"/>
        <v>103</v>
      </c>
      <c r="E147" s="9">
        <f>E146-G147</f>
        <v>30</v>
      </c>
      <c r="F147" s="22">
        <f t="shared" si="268"/>
        <v>115</v>
      </c>
      <c r="G147" s="1">
        <v>70</v>
      </c>
      <c r="H147" s="22">
        <f t="shared" si="269"/>
        <v>55</v>
      </c>
      <c r="I147" s="22">
        <f t="shared" ref="I147:I155" si="270">E147+G147</f>
        <v>100</v>
      </c>
      <c r="J147" s="22">
        <f t="shared" si="230"/>
        <v>170</v>
      </c>
      <c r="K147" t="str">
        <f t="shared" si="242"/>
        <v>static const CooGUI_tds Pos_SetSS_Depth_Value_Normal = {65,103,30,115,70,55,100,170};</v>
      </c>
      <c r="L147">
        <f t="shared" si="231"/>
        <v>65</v>
      </c>
      <c r="M147" s="52">
        <f t="shared" si="239"/>
        <v>127</v>
      </c>
      <c r="N147">
        <f t="shared" si="232"/>
        <v>30</v>
      </c>
      <c r="O147">
        <f t="shared" si="243"/>
        <v>139</v>
      </c>
      <c r="P147">
        <f t="shared" si="218"/>
        <v>70</v>
      </c>
      <c r="Q147">
        <f t="shared" si="234"/>
        <v>55</v>
      </c>
      <c r="R147" s="20">
        <f t="shared" si="240"/>
        <v>100</v>
      </c>
      <c r="S147" s="20">
        <f t="shared" si="241"/>
        <v>194</v>
      </c>
      <c r="T147" t="str">
        <f t="shared" si="210"/>
        <v>static const CooGUI_tds Pos_SetSS_Depth_Value_Flipped = {65,127,30,139,70,55,100,194};</v>
      </c>
      <c r="U147" t="str">
        <f t="shared" si="211"/>
        <v>const CooGUI_tds* Pos_SetSS_Depth_Value;</v>
      </c>
      <c r="V147">
        <f t="shared" si="209"/>
        <v>3.759765625</v>
      </c>
      <c r="W147" t="str">
        <f t="shared" si="235"/>
        <v>Pos_SetSS_Depth_Value = &amp;Pos_SetSS_Depth_Value_Normal;</v>
      </c>
    </row>
    <row r="148" spans="1:23" x14ac:dyDescent="0.35">
      <c r="A148" t="s">
        <v>103</v>
      </c>
      <c r="B148" t="str">
        <f t="shared" si="229"/>
        <v>Pos_SetSS_Time_Value_Normal</v>
      </c>
      <c r="C148" s="1">
        <f t="shared" si="267"/>
        <v>200</v>
      </c>
      <c r="D148" s="23">
        <f t="shared" si="236"/>
        <v>103</v>
      </c>
      <c r="E148" s="9">
        <v>175</v>
      </c>
      <c r="F148" s="22">
        <f t="shared" si="268"/>
        <v>115</v>
      </c>
      <c r="G148" s="1">
        <v>50</v>
      </c>
      <c r="H148" s="22">
        <f t="shared" si="269"/>
        <v>55</v>
      </c>
      <c r="I148" s="22">
        <f t="shared" si="270"/>
        <v>225</v>
      </c>
      <c r="J148" s="22">
        <f t="shared" si="230"/>
        <v>170</v>
      </c>
      <c r="K148" t="str">
        <f t="shared" si="242"/>
        <v>static const CooGUI_tds Pos_SetSS_Time_Value_Normal = {200,103,175,115,50,55,225,170};</v>
      </c>
      <c r="L148">
        <f t="shared" ref="L148:L168" si="271">C148</f>
        <v>200</v>
      </c>
      <c r="M148" s="52">
        <f t="shared" si="239"/>
        <v>127</v>
      </c>
      <c r="N148">
        <f t="shared" ref="N148:N168" si="272">E148</f>
        <v>175</v>
      </c>
      <c r="O148">
        <f t="shared" si="243"/>
        <v>139</v>
      </c>
      <c r="P148">
        <f t="shared" si="218"/>
        <v>50</v>
      </c>
      <c r="Q148">
        <f t="shared" ref="Q148:Q168" si="273">H148</f>
        <v>55</v>
      </c>
      <c r="R148" s="20">
        <f t="shared" si="240"/>
        <v>225</v>
      </c>
      <c r="S148" s="20">
        <f t="shared" si="241"/>
        <v>194</v>
      </c>
      <c r="T148" t="str">
        <f t="shared" si="210"/>
        <v>static const CooGUI_tds Pos_SetSS_Time_Value_Flipped = {200,127,175,139,50,55,225,194};</v>
      </c>
      <c r="U148" t="str">
        <f t="shared" si="211"/>
        <v>const CooGUI_tds* Pos_SetSS_Time_Value;</v>
      </c>
      <c r="V148">
        <f t="shared" si="209"/>
        <v>2.685546875</v>
      </c>
      <c r="W148" t="str">
        <f t="shared" si="235"/>
        <v>Pos_SetSS_Time_Value = &amp;Pos_SetSS_Time_Value_Normal;</v>
      </c>
    </row>
    <row r="149" spans="1:23" x14ac:dyDescent="0.35">
      <c r="A149" t="s">
        <v>102</v>
      </c>
      <c r="B149" t="str">
        <f t="shared" si="229"/>
        <v>Pos_SetSS_Time_UnitSign_Normal</v>
      </c>
      <c r="C149" s="22">
        <f t="shared" si="267"/>
        <v>272</v>
      </c>
      <c r="D149" s="23">
        <f t="shared" si="236"/>
        <v>103</v>
      </c>
      <c r="E149" s="22">
        <f>I148</f>
        <v>225</v>
      </c>
      <c r="F149" s="22">
        <f t="shared" si="268"/>
        <v>115</v>
      </c>
      <c r="G149" s="1">
        <v>94</v>
      </c>
      <c r="H149" s="22">
        <f t="shared" si="269"/>
        <v>55</v>
      </c>
      <c r="I149" s="22">
        <f t="shared" si="270"/>
        <v>319</v>
      </c>
      <c r="J149" s="22">
        <f t="shared" si="230"/>
        <v>170</v>
      </c>
      <c r="K149" t="str">
        <f t="shared" si="242"/>
        <v>static const CooGUI_tds Pos_SetSS_Time_UnitSign_Normal = {272,103,225,115,94,55,319,170};</v>
      </c>
      <c r="L149">
        <f t="shared" si="271"/>
        <v>272</v>
      </c>
      <c r="M149" s="52">
        <f t="shared" si="239"/>
        <v>127</v>
      </c>
      <c r="N149">
        <f t="shared" si="272"/>
        <v>225</v>
      </c>
      <c r="O149">
        <f t="shared" si="243"/>
        <v>139</v>
      </c>
      <c r="P149">
        <f t="shared" si="218"/>
        <v>94</v>
      </c>
      <c r="Q149">
        <f t="shared" si="273"/>
        <v>55</v>
      </c>
      <c r="R149" s="20">
        <f t="shared" si="240"/>
        <v>319</v>
      </c>
      <c r="S149" s="20">
        <f t="shared" si="241"/>
        <v>194</v>
      </c>
      <c r="T149" t="str">
        <f t="shared" si="210"/>
        <v>static const CooGUI_tds Pos_SetSS_Time_UnitSign_Flipped = {272,127,225,139,94,55,319,194};</v>
      </c>
      <c r="U149" t="str">
        <f t="shared" si="211"/>
        <v>const CooGUI_tds* Pos_SetSS_Time_UnitSign;</v>
      </c>
      <c r="V149">
        <f t="shared" si="209"/>
        <v>5.048828125</v>
      </c>
      <c r="W149" t="str">
        <f t="shared" si="235"/>
        <v>Pos_SetSS_Time_UnitSign = &amp;Pos_SetSS_Time_UnitSign_Normal;</v>
      </c>
    </row>
    <row r="150" spans="1:23" x14ac:dyDescent="0.35">
      <c r="A150" s="74" t="s">
        <v>105</v>
      </c>
      <c r="B150" t="str">
        <f t="shared" si="229"/>
        <v>Pos_SetLastStopDepth_Value_Normal</v>
      </c>
      <c r="C150" s="9">
        <v>160</v>
      </c>
      <c r="D150" s="23">
        <f t="shared" si="236"/>
        <v>103</v>
      </c>
      <c r="E150" s="22">
        <f>C150-G150</f>
        <v>30</v>
      </c>
      <c r="F150" s="22">
        <f t="shared" si="268"/>
        <v>115</v>
      </c>
      <c r="G150" s="1">
        <v>130</v>
      </c>
      <c r="H150" s="22">
        <f t="shared" si="269"/>
        <v>55</v>
      </c>
      <c r="I150" s="22">
        <f>E150+G150</f>
        <v>160</v>
      </c>
      <c r="J150" s="22">
        <f t="shared" si="230"/>
        <v>170</v>
      </c>
      <c r="K150" t="str">
        <f t="shared" si="242"/>
        <v>static const CooGUI_tds Pos_SetLastStopDepth_Value_Normal = {160,103,30,115,130,55,160,170};</v>
      </c>
      <c r="L150">
        <f t="shared" si="271"/>
        <v>160</v>
      </c>
      <c r="M150" s="52">
        <f t="shared" si="239"/>
        <v>127</v>
      </c>
      <c r="N150">
        <f t="shared" si="272"/>
        <v>30</v>
      </c>
      <c r="O150">
        <f t="shared" si="243"/>
        <v>139</v>
      </c>
      <c r="P150">
        <f t="shared" si="218"/>
        <v>130</v>
      </c>
      <c r="Q150">
        <f t="shared" si="273"/>
        <v>55</v>
      </c>
      <c r="R150" s="20">
        <f t="shared" si="240"/>
        <v>160</v>
      </c>
      <c r="S150" s="20">
        <f t="shared" si="241"/>
        <v>194</v>
      </c>
      <c r="T150" t="str">
        <f t="shared" si="210"/>
        <v>static const CooGUI_tds Pos_SetLastStopDepth_Value_Flipped = {160,127,30,139,130,55,160,194};</v>
      </c>
      <c r="U150" t="str">
        <f t="shared" si="211"/>
        <v>const CooGUI_tds* Pos_SetLastStopDepth_Value;</v>
      </c>
      <c r="V150">
        <f t="shared" si="209"/>
        <v>6.982421875</v>
      </c>
      <c r="W150" t="str">
        <f t="shared" si="235"/>
        <v>Pos_SetLastStopDepth_Value = &amp;Pos_SetLastStopDepth_Value_Normal;</v>
      </c>
    </row>
    <row r="151" spans="1:23" x14ac:dyDescent="0.35">
      <c r="A151" s="74" t="s">
        <v>104</v>
      </c>
      <c r="B151" t="str">
        <f t="shared" si="229"/>
        <v>Pos_SetLastStopDepth_UnitSign_Normal</v>
      </c>
      <c r="C151" s="22">
        <f>E151+10</f>
        <v>170</v>
      </c>
      <c r="D151" s="23">
        <f>F151-2*$C$1</f>
        <v>103</v>
      </c>
      <c r="E151" s="22">
        <f>I150</f>
        <v>160</v>
      </c>
      <c r="F151" s="22">
        <f t="shared" si="268"/>
        <v>115</v>
      </c>
      <c r="G151" s="1">
        <v>110</v>
      </c>
      <c r="H151" s="22">
        <f t="shared" si="269"/>
        <v>55</v>
      </c>
      <c r="I151" s="22">
        <f t="shared" si="270"/>
        <v>270</v>
      </c>
      <c r="J151" s="22">
        <f t="shared" si="230"/>
        <v>170</v>
      </c>
      <c r="K151" t="str">
        <f t="shared" si="242"/>
        <v>static const CooGUI_tds Pos_SetLastStopDepth_UnitSign_Normal = {170,103,160,115,110,55,270,170};</v>
      </c>
      <c r="L151">
        <f t="shared" si="271"/>
        <v>170</v>
      </c>
      <c r="M151" s="52">
        <f t="shared" si="239"/>
        <v>127</v>
      </c>
      <c r="N151">
        <f t="shared" si="272"/>
        <v>160</v>
      </c>
      <c r="O151">
        <f t="shared" si="243"/>
        <v>139</v>
      </c>
      <c r="P151">
        <f t="shared" si="218"/>
        <v>110</v>
      </c>
      <c r="Q151">
        <f t="shared" si="273"/>
        <v>55</v>
      </c>
      <c r="R151" s="20">
        <f t="shared" si="240"/>
        <v>270</v>
      </c>
      <c r="S151" s="20">
        <f t="shared" si="241"/>
        <v>194</v>
      </c>
      <c r="T151" t="str">
        <f t="shared" si="210"/>
        <v>static const CooGUI_tds Pos_SetLastStopDepth_UnitSign_Flipped = {170,127,160,139,110,55,270,194};</v>
      </c>
      <c r="U151" t="str">
        <f t="shared" si="211"/>
        <v>const CooGUI_tds* Pos_SetLastStopDepth_UnitSign;</v>
      </c>
      <c r="V151">
        <f t="shared" si="209"/>
        <v>5.908203125</v>
      </c>
      <c r="W151" t="str">
        <f t="shared" si="235"/>
        <v>Pos_SetLastStopDepth_UnitSign = &amp;Pos_SetLastStopDepth_UnitSign_Normal;</v>
      </c>
    </row>
    <row r="152" spans="1:23" x14ac:dyDescent="0.35">
      <c r="A152" t="s">
        <v>186</v>
      </c>
      <c r="B152" t="str">
        <f t="shared" si="229"/>
        <v>Pos_SetDivePlanner_CuftMin_Normal</v>
      </c>
      <c r="C152" s="20">
        <f>C151</f>
        <v>170</v>
      </c>
      <c r="D152" s="23">
        <f>F152</f>
        <v>122</v>
      </c>
      <c r="E152" s="22">
        <f>E151</f>
        <v>160</v>
      </c>
      <c r="F152" s="9">
        <v>122</v>
      </c>
      <c r="G152" s="1">
        <v>150</v>
      </c>
      <c r="H152" s="9">
        <v>45</v>
      </c>
      <c r="I152" s="22">
        <f>E152+G152</f>
        <v>310</v>
      </c>
      <c r="J152" s="22">
        <f t="shared" si="230"/>
        <v>167</v>
      </c>
      <c r="K152" t="str">
        <f t="shared" si="242"/>
        <v>static const CooGUI_tds Pos_SetDivePlanner_CuftMin_Normal = {170,122,160,122,150,45,310,167};</v>
      </c>
      <c r="L152">
        <f t="shared" si="271"/>
        <v>170</v>
      </c>
      <c r="M152" s="52">
        <f>D152 + $D$1</f>
        <v>146</v>
      </c>
      <c r="N152">
        <f t="shared" si="272"/>
        <v>160</v>
      </c>
      <c r="O152">
        <f>F152 + $D$1</f>
        <v>146</v>
      </c>
      <c r="P152">
        <f t="shared" si="218"/>
        <v>150</v>
      </c>
      <c r="Q152">
        <f t="shared" si="273"/>
        <v>45</v>
      </c>
      <c r="R152" s="20">
        <f>N152+P152</f>
        <v>310</v>
      </c>
      <c r="S152" s="20">
        <f>O152+Q152</f>
        <v>191</v>
      </c>
      <c r="T152" t="str">
        <f t="shared" si="210"/>
        <v>static const CooGUI_tds Pos_SetDivePlanner_CuftMin_Flipped = {170,146,160,146,150,45,310,191};</v>
      </c>
      <c r="U152" t="str">
        <f t="shared" si="211"/>
        <v>const CooGUI_tds* Pos_SetDivePlanner_CuftMin;</v>
      </c>
      <c r="V152">
        <f t="shared" si="209"/>
        <v>6.591796875</v>
      </c>
      <c r="W152" t="str">
        <f t="shared" si="235"/>
        <v>Pos_SetDivePlanner_CuftMin = &amp;Pos_SetDivePlanner_CuftMin_Normal;</v>
      </c>
    </row>
    <row r="153" spans="1:23" x14ac:dyDescent="0.35">
      <c r="A153" t="s">
        <v>109</v>
      </c>
      <c r="B153" t="str">
        <f t="shared" si="229"/>
        <v>Pos_SetAlarms_GFN2_GF_Value_Normal</v>
      </c>
      <c r="C153" s="9">
        <v>80</v>
      </c>
      <c r="D153" s="23">
        <f t="shared" si="236"/>
        <v>103</v>
      </c>
      <c r="E153" s="22">
        <f>C153-G153/2</f>
        <v>0</v>
      </c>
      <c r="F153" s="23">
        <f>F151</f>
        <v>115</v>
      </c>
      <c r="G153" s="9">
        <v>160</v>
      </c>
      <c r="H153" s="23">
        <f>H151</f>
        <v>55</v>
      </c>
      <c r="I153" s="20">
        <f>E153+G153</f>
        <v>160</v>
      </c>
      <c r="J153" s="20">
        <f t="shared" si="230"/>
        <v>170</v>
      </c>
      <c r="K153" t="str">
        <f t="shared" si="242"/>
        <v>static const CooGUI_tds Pos_SetAlarms_GFN2_GF_Value_Normal = {80,103,0,115,160,55,160,170};</v>
      </c>
      <c r="L153">
        <f t="shared" si="271"/>
        <v>80</v>
      </c>
      <c r="M153" s="52">
        <f t="shared" si="239"/>
        <v>127</v>
      </c>
      <c r="N153">
        <f t="shared" si="272"/>
        <v>0</v>
      </c>
      <c r="O153">
        <f t="shared" si="243"/>
        <v>139</v>
      </c>
      <c r="P153">
        <f t="shared" si="218"/>
        <v>160</v>
      </c>
      <c r="Q153">
        <f t="shared" si="273"/>
        <v>55</v>
      </c>
      <c r="R153" s="20">
        <f t="shared" si="240"/>
        <v>160</v>
      </c>
      <c r="S153" s="20">
        <f t="shared" si="241"/>
        <v>194</v>
      </c>
      <c r="T153" t="str">
        <f t="shared" si="210"/>
        <v>static const CooGUI_tds Pos_SetAlarms_GFN2_GF_Value_Flipped = {80,127,0,139,160,55,160,194};</v>
      </c>
      <c r="U153" t="str">
        <f t="shared" si="211"/>
        <v>const CooGUI_tds* Pos_SetAlarms_GFN2_GF_Value;</v>
      </c>
      <c r="V153">
        <f t="shared" ref="V153:V168" si="274">(G153*H153)/1024</f>
        <v>8.59375</v>
      </c>
      <c r="W153" t="str">
        <f t="shared" si="235"/>
        <v>Pos_SetAlarms_GFN2_GF_Value = &amp;Pos_SetAlarms_GFN2_GF_Value_Normal;</v>
      </c>
    </row>
    <row r="154" spans="1:23" x14ac:dyDescent="0.35">
      <c r="A154" t="s">
        <v>110</v>
      </c>
      <c r="B154" t="str">
        <f t="shared" si="229"/>
        <v>Pos_SetAlarms_GFN2_N2_Value_Normal</v>
      </c>
      <c r="C154" s="9">
        <v>240</v>
      </c>
      <c r="D154" s="23">
        <f t="shared" si="236"/>
        <v>103</v>
      </c>
      <c r="E154" s="22">
        <f>C154-G154/2</f>
        <v>160</v>
      </c>
      <c r="F154" s="23">
        <f>F153</f>
        <v>115</v>
      </c>
      <c r="G154" s="23">
        <f>G153</f>
        <v>160</v>
      </c>
      <c r="H154" s="23">
        <f>H153</f>
        <v>55</v>
      </c>
      <c r="I154" s="20">
        <f>E154+G154</f>
        <v>320</v>
      </c>
      <c r="J154" s="20">
        <f t="shared" si="230"/>
        <v>170</v>
      </c>
      <c r="K154" t="str">
        <f t="shared" si="242"/>
        <v>static const CooGUI_tds Pos_SetAlarms_GFN2_N2_Value_Normal = {240,103,160,115,160,55,320,170};</v>
      </c>
      <c r="L154">
        <f t="shared" si="271"/>
        <v>240</v>
      </c>
      <c r="M154" s="52">
        <f t="shared" si="239"/>
        <v>127</v>
      </c>
      <c r="N154">
        <f t="shared" si="272"/>
        <v>160</v>
      </c>
      <c r="O154">
        <f t="shared" si="243"/>
        <v>139</v>
      </c>
      <c r="P154">
        <f t="shared" si="218"/>
        <v>160</v>
      </c>
      <c r="Q154">
        <f t="shared" si="273"/>
        <v>55</v>
      </c>
      <c r="R154" s="20">
        <f t="shared" si="240"/>
        <v>320</v>
      </c>
      <c r="S154" s="20">
        <f t="shared" si="241"/>
        <v>194</v>
      </c>
      <c r="T154" t="str">
        <f t="shared" ref="T154:T168" si="275">CONCATENATE("static const CooGUI_tds ",A154, "_Flipped = {", L154, ",", M154, ",", N154, ",", O154, ",",P154, ",", Q154,",",  R154, ",", S154, "};")</f>
        <v>static const CooGUI_tds Pos_SetAlarms_GFN2_N2_Value_Flipped = {240,127,160,139,160,55,320,194};</v>
      </c>
      <c r="U154" t="str">
        <f t="shared" ref="U154:U168" si="276">CONCATENATE("const CooGUI_tds* ",A154, ";")</f>
        <v>const CooGUI_tds* Pos_SetAlarms_GFN2_N2_Value;</v>
      </c>
      <c r="V154">
        <f t="shared" si="274"/>
        <v>8.59375</v>
      </c>
      <c r="W154" t="str">
        <f t="shared" si="235"/>
        <v>Pos_SetAlarms_GFN2_N2_Value = &amp;Pos_SetAlarms_GFN2_N2_Value_Normal;</v>
      </c>
    </row>
    <row r="155" spans="1:23" x14ac:dyDescent="0.35">
      <c r="A155" t="s">
        <v>106</v>
      </c>
      <c r="B155" t="str">
        <f t="shared" si="229"/>
        <v>Pos_DiveSett_Conservatism_Sport_BottomContent_Normal</v>
      </c>
      <c r="C155" s="23">
        <f>C139</f>
        <v>160</v>
      </c>
      <c r="D155" s="23">
        <f>J139</f>
        <v>170</v>
      </c>
      <c r="E155" s="23">
        <f>C155-G155/2</f>
        <v>0</v>
      </c>
      <c r="F155" s="23">
        <f>D155+5</f>
        <v>175</v>
      </c>
      <c r="G155" s="1">
        <v>320</v>
      </c>
      <c r="H155" s="23">
        <f>H74</f>
        <v>26</v>
      </c>
      <c r="I155" s="20">
        <f t="shared" si="270"/>
        <v>320</v>
      </c>
      <c r="J155" s="20">
        <f t="shared" si="230"/>
        <v>201</v>
      </c>
      <c r="K155" t="str">
        <f t="shared" si="242"/>
        <v>static const CooGUI_tds Pos_DiveSett_Conservatism_Sport_BottomContent_Normal = {160,170,0,175,320,26,320,201};</v>
      </c>
      <c r="L155">
        <f t="shared" si="271"/>
        <v>160</v>
      </c>
      <c r="M155" s="52">
        <f>D155 + $D$1</f>
        <v>194</v>
      </c>
      <c r="N155">
        <f t="shared" si="272"/>
        <v>0</v>
      </c>
      <c r="O155">
        <f>F155  + $D$1</f>
        <v>199</v>
      </c>
      <c r="P155">
        <f t="shared" si="218"/>
        <v>320</v>
      </c>
      <c r="Q155">
        <f t="shared" si="273"/>
        <v>26</v>
      </c>
      <c r="R155">
        <f t="shared" ref="R155:S159" si="277">I155</f>
        <v>320</v>
      </c>
      <c r="S155">
        <f t="shared" si="277"/>
        <v>201</v>
      </c>
      <c r="T155" t="str">
        <f t="shared" si="275"/>
        <v>static const CooGUI_tds Pos_DiveSett_Conservatism_Sport_BottomContent_Flipped = {160,194,0,199,320,26,320,201};</v>
      </c>
      <c r="U155" t="str">
        <f t="shared" si="276"/>
        <v>const CooGUI_tds* Pos_DiveSett_Conservatism_Sport_BottomContent;</v>
      </c>
      <c r="V155">
        <f t="shared" si="274"/>
        <v>8.125</v>
      </c>
      <c r="W155" t="str">
        <f t="shared" si="235"/>
        <v>Pos_DiveSett_Conservatism_Sport_BottomContent = &amp;Pos_DiveSett_Conservatism_Sport_BottomContent_Normal;</v>
      </c>
    </row>
    <row r="156" spans="1:23" x14ac:dyDescent="0.35">
      <c r="A156" s="69" t="s">
        <v>192</v>
      </c>
      <c r="B156" t="str">
        <f t="shared" ref="B156:B168" si="278">CONCATENATE(A156, "_Normal")</f>
        <v>Pos_DeviceSett_Transmitt_TMT_PasscodeTxt_Normal</v>
      </c>
      <c r="C156" s="23">
        <f>E156+G156/2</f>
        <v>235</v>
      </c>
      <c r="D156" s="23">
        <f>F156</f>
        <v>35</v>
      </c>
      <c r="E156" s="9">
        <v>160</v>
      </c>
      <c r="F156" s="9">
        <v>35</v>
      </c>
      <c r="G156" s="1">
        <v>150</v>
      </c>
      <c r="H156" s="9">
        <v>30</v>
      </c>
      <c r="I156" s="20">
        <f t="shared" ref="I156:I168" si="279">E156+G156</f>
        <v>310</v>
      </c>
      <c r="J156" s="20">
        <f t="shared" si="230"/>
        <v>65</v>
      </c>
      <c r="K156" t="str">
        <f t="shared" si="242"/>
        <v>static const CooGUI_tds Pos_DeviceSett_Transmitt_TMT_PasscodeTxt_Normal = {235,35,160,35,150,30,310,65};</v>
      </c>
      <c r="L156">
        <f t="shared" si="271"/>
        <v>235</v>
      </c>
      <c r="M156" s="52">
        <f>D156 + $D$1</f>
        <v>59</v>
      </c>
      <c r="N156">
        <f t="shared" si="272"/>
        <v>160</v>
      </c>
      <c r="O156">
        <f>F156  + $D$1</f>
        <v>59</v>
      </c>
      <c r="P156">
        <f t="shared" si="218"/>
        <v>150</v>
      </c>
      <c r="Q156">
        <f t="shared" si="273"/>
        <v>30</v>
      </c>
      <c r="R156">
        <f t="shared" si="277"/>
        <v>310</v>
      </c>
      <c r="S156">
        <f t="shared" si="277"/>
        <v>65</v>
      </c>
      <c r="T156" t="str">
        <f t="shared" si="275"/>
        <v>static const CooGUI_tds Pos_DeviceSett_Transmitt_TMT_PasscodeTxt_Flipped = {235,59,160,59,150,30,310,65};</v>
      </c>
      <c r="U156" t="str">
        <f t="shared" si="276"/>
        <v>const CooGUI_tds* Pos_DeviceSett_Transmitt_TMT_PasscodeTxt;</v>
      </c>
      <c r="V156">
        <f t="shared" si="274"/>
        <v>4.39453125</v>
      </c>
      <c r="W156" t="str">
        <f t="shared" ref="W156:W168" si="280">CONCATENATE(A156, " = &amp;", B156,";")</f>
        <v>Pos_DeviceSett_Transmitt_TMT_PasscodeTxt = &amp;Pos_DeviceSett_Transmitt_TMT_PasscodeTxt_Normal;</v>
      </c>
    </row>
    <row r="157" spans="1:23" x14ac:dyDescent="0.35">
      <c r="A157" s="69" t="s">
        <v>193</v>
      </c>
      <c r="B157" t="str">
        <f t="shared" si="278"/>
        <v>Pos_DeviceSett_Transmitt_TMT_PasscodeNumber_Normal</v>
      </c>
      <c r="C157" s="23">
        <f>E157+G157/2</f>
        <v>235</v>
      </c>
      <c r="D157" s="23">
        <f>F157</f>
        <v>65</v>
      </c>
      <c r="E157" s="23">
        <f>E156</f>
        <v>160</v>
      </c>
      <c r="F157" s="23">
        <f>J156</f>
        <v>65</v>
      </c>
      <c r="G157" s="23">
        <f t="shared" ref="G157:H159" si="281">G156</f>
        <v>150</v>
      </c>
      <c r="H157" s="23">
        <f t="shared" si="281"/>
        <v>30</v>
      </c>
      <c r="I157" s="20">
        <f t="shared" si="279"/>
        <v>310</v>
      </c>
      <c r="J157" s="20">
        <f t="shared" si="230"/>
        <v>95</v>
      </c>
      <c r="K157" t="str">
        <f t="shared" si="242"/>
        <v>static const CooGUI_tds Pos_DeviceSett_Transmitt_TMT_PasscodeNumber_Normal = {235,65,160,65,150,30,310,95};</v>
      </c>
      <c r="L157">
        <f t="shared" si="271"/>
        <v>235</v>
      </c>
      <c r="M157" s="52">
        <f>D157 + $D$1</f>
        <v>89</v>
      </c>
      <c r="N157">
        <f t="shared" si="272"/>
        <v>160</v>
      </c>
      <c r="O157">
        <f>F157  + $D$1</f>
        <v>89</v>
      </c>
      <c r="P157">
        <f t="shared" si="218"/>
        <v>150</v>
      </c>
      <c r="Q157">
        <f t="shared" si="273"/>
        <v>30</v>
      </c>
      <c r="R157">
        <f t="shared" si="277"/>
        <v>310</v>
      </c>
      <c r="S157">
        <f t="shared" si="277"/>
        <v>95</v>
      </c>
      <c r="T157" t="str">
        <f t="shared" si="275"/>
        <v>static const CooGUI_tds Pos_DeviceSett_Transmitt_TMT_PasscodeNumber_Flipped = {235,89,160,89,150,30,310,95};</v>
      </c>
      <c r="U157" t="str">
        <f t="shared" si="276"/>
        <v>const CooGUI_tds* Pos_DeviceSett_Transmitt_TMT_PasscodeNumber;</v>
      </c>
      <c r="V157">
        <f t="shared" si="274"/>
        <v>4.39453125</v>
      </c>
      <c r="W157" t="str">
        <f t="shared" si="280"/>
        <v>Pos_DeviceSett_Transmitt_TMT_PasscodeNumber = &amp;Pos_DeviceSett_Transmitt_TMT_PasscodeNumber_Normal;</v>
      </c>
    </row>
    <row r="158" spans="1:23" x14ac:dyDescent="0.35">
      <c r="A158" s="69" t="s">
        <v>195</v>
      </c>
      <c r="B158" t="str">
        <f t="shared" si="278"/>
        <v>Pos_DeviceSett_Transmitt_TMT_Pressure_Normal</v>
      </c>
      <c r="C158" s="23">
        <f>E158+G158/2</f>
        <v>235</v>
      </c>
      <c r="D158" s="23">
        <f>F158</f>
        <v>110</v>
      </c>
      <c r="E158" s="23">
        <f>E157</f>
        <v>160</v>
      </c>
      <c r="F158" s="23">
        <f>J157 + 15</f>
        <v>110</v>
      </c>
      <c r="G158" s="23">
        <f t="shared" si="281"/>
        <v>150</v>
      </c>
      <c r="H158" s="23">
        <f t="shared" si="281"/>
        <v>30</v>
      </c>
      <c r="I158" s="20">
        <f t="shared" si="279"/>
        <v>310</v>
      </c>
      <c r="J158" s="20">
        <f t="shared" si="230"/>
        <v>140</v>
      </c>
      <c r="K158" t="str">
        <f t="shared" si="242"/>
        <v>static const CooGUI_tds Pos_DeviceSett_Transmitt_TMT_Pressure_Normal = {235,110,160,110,150,30,310,140};</v>
      </c>
      <c r="L158">
        <f t="shared" si="271"/>
        <v>235</v>
      </c>
      <c r="M158" s="52">
        <f>D158 + $D$1</f>
        <v>134</v>
      </c>
      <c r="N158">
        <f t="shared" si="272"/>
        <v>160</v>
      </c>
      <c r="O158">
        <f>F158  + $D$1</f>
        <v>134</v>
      </c>
      <c r="P158">
        <f t="shared" si="218"/>
        <v>150</v>
      </c>
      <c r="Q158">
        <f t="shared" si="273"/>
        <v>30</v>
      </c>
      <c r="R158">
        <f t="shared" si="277"/>
        <v>310</v>
      </c>
      <c r="S158">
        <f t="shared" si="277"/>
        <v>140</v>
      </c>
      <c r="T158" t="str">
        <f t="shared" si="275"/>
        <v>static const CooGUI_tds Pos_DeviceSett_Transmitt_TMT_Pressure_Flipped = {235,134,160,134,150,30,310,140};</v>
      </c>
      <c r="U158" t="str">
        <f t="shared" si="276"/>
        <v>const CooGUI_tds* Pos_DeviceSett_Transmitt_TMT_Pressure;</v>
      </c>
      <c r="V158">
        <f t="shared" si="274"/>
        <v>4.39453125</v>
      </c>
      <c r="W158" t="str">
        <f t="shared" si="280"/>
        <v>Pos_DeviceSett_Transmitt_TMT_Pressure = &amp;Pos_DeviceSett_Transmitt_TMT_Pressure_Normal;</v>
      </c>
    </row>
    <row r="159" spans="1:23" x14ac:dyDescent="0.35">
      <c r="A159" s="69" t="s">
        <v>194</v>
      </c>
      <c r="B159" t="str">
        <f t="shared" si="278"/>
        <v>Pos_DeviceSett_Transmitt_TMT_Status_Normal</v>
      </c>
      <c r="C159" s="23">
        <f>E159+G159/2</f>
        <v>235</v>
      </c>
      <c r="D159" s="23">
        <f>F159</f>
        <v>155</v>
      </c>
      <c r="E159" s="9">
        <f>E158</f>
        <v>160</v>
      </c>
      <c r="F159" s="23">
        <f>J158 + 15</f>
        <v>155</v>
      </c>
      <c r="G159" s="23">
        <f t="shared" si="281"/>
        <v>150</v>
      </c>
      <c r="H159" s="23">
        <f t="shared" si="281"/>
        <v>30</v>
      </c>
      <c r="I159" s="20">
        <f t="shared" si="279"/>
        <v>310</v>
      </c>
      <c r="J159" s="20">
        <f t="shared" si="230"/>
        <v>185</v>
      </c>
      <c r="K159" t="str">
        <f t="shared" si="242"/>
        <v>static const CooGUI_tds Pos_DeviceSett_Transmitt_TMT_Status_Normal = {235,155,160,155,150,30,310,185};</v>
      </c>
      <c r="L159">
        <f t="shared" si="271"/>
        <v>235</v>
      </c>
      <c r="M159" s="52">
        <f>D159 + $D$1</f>
        <v>179</v>
      </c>
      <c r="N159">
        <f t="shared" si="272"/>
        <v>160</v>
      </c>
      <c r="O159">
        <f>F159  + $D$1</f>
        <v>179</v>
      </c>
      <c r="P159">
        <f t="shared" si="218"/>
        <v>150</v>
      </c>
      <c r="Q159">
        <f t="shared" si="273"/>
        <v>30</v>
      </c>
      <c r="R159">
        <f t="shared" si="277"/>
        <v>310</v>
      </c>
      <c r="S159">
        <f t="shared" si="277"/>
        <v>185</v>
      </c>
      <c r="T159" t="str">
        <f t="shared" si="275"/>
        <v>static const CooGUI_tds Pos_DeviceSett_Transmitt_TMT_Status_Flipped = {235,179,160,179,150,30,310,185};</v>
      </c>
      <c r="U159" t="str">
        <f t="shared" si="276"/>
        <v>const CooGUI_tds* Pos_DeviceSett_Transmitt_TMT_Status;</v>
      </c>
      <c r="V159">
        <f t="shared" si="274"/>
        <v>4.39453125</v>
      </c>
      <c r="W159" t="str">
        <f t="shared" si="280"/>
        <v>Pos_DeviceSett_Transmitt_TMT_Status = &amp;Pos_DeviceSett_Transmitt_TMT_Status_Normal;</v>
      </c>
    </row>
    <row r="160" spans="1:23" x14ac:dyDescent="0.35">
      <c r="A160" s="40" t="s">
        <v>133</v>
      </c>
      <c r="B160" t="str">
        <f t="shared" si="278"/>
        <v>Pos_DeviceSett_Transmitt_Set_TMT_SN_Text_Normal</v>
      </c>
      <c r="C160" s="22">
        <f>I160</f>
        <v>120</v>
      </c>
      <c r="D160" s="22">
        <v>97</v>
      </c>
      <c r="E160" s="37">
        <v>0</v>
      </c>
      <c r="F160" s="31">
        <f>J84</f>
        <v>115</v>
      </c>
      <c r="G160" s="37">
        <v>120</v>
      </c>
      <c r="H160" s="23">
        <f>H133</f>
        <v>55</v>
      </c>
      <c r="I160" s="20">
        <f t="shared" si="279"/>
        <v>120</v>
      </c>
      <c r="J160" s="20">
        <f t="shared" si="230"/>
        <v>170</v>
      </c>
      <c r="K160" t="str">
        <f t="shared" si="242"/>
        <v>static const CooGUI_tds Pos_DeviceSett_Transmitt_Set_TMT_SN_Text_Normal = {120,97,0,115,120,55,120,170};</v>
      </c>
      <c r="L160">
        <f t="shared" si="271"/>
        <v>120</v>
      </c>
      <c r="M160" s="52">
        <f t="shared" ref="M160:M166" si="282">D160 + $D$1</f>
        <v>121</v>
      </c>
      <c r="N160">
        <f t="shared" si="272"/>
        <v>0</v>
      </c>
      <c r="O160">
        <f t="shared" ref="O160:O166" si="283">F160 + $D$1</f>
        <v>139</v>
      </c>
      <c r="P160">
        <f t="shared" si="218"/>
        <v>120</v>
      </c>
      <c r="Q160">
        <f t="shared" si="273"/>
        <v>55</v>
      </c>
      <c r="R160" s="20">
        <f>N160+P160</f>
        <v>120</v>
      </c>
      <c r="S160" s="20">
        <f>O160+Q160</f>
        <v>194</v>
      </c>
      <c r="T160" t="str">
        <f t="shared" si="275"/>
        <v>static const CooGUI_tds Pos_DeviceSett_Transmitt_Set_TMT_SN_Text_Flipped = {120,121,0,139,120,55,120,194};</v>
      </c>
      <c r="U160" t="str">
        <f t="shared" si="276"/>
        <v>const CooGUI_tds* Pos_DeviceSett_Transmitt_Set_TMT_SN_Text;</v>
      </c>
      <c r="V160">
        <f t="shared" si="274"/>
        <v>6.4453125</v>
      </c>
      <c r="W160" t="str">
        <f t="shared" si="280"/>
        <v>Pos_DeviceSett_Transmitt_Set_TMT_SN_Text = &amp;Pos_DeviceSett_Transmitt_Set_TMT_SN_Text_Normal;</v>
      </c>
    </row>
    <row r="161" spans="1:23" x14ac:dyDescent="0.35">
      <c r="A161" s="40" t="s">
        <v>134</v>
      </c>
      <c r="B161" t="str">
        <f t="shared" si="278"/>
        <v>Pos_DeviceSett_Transmitt_Set_TMT_SN_Digit_1_Normal</v>
      </c>
      <c r="C161" s="22">
        <f t="shared" ref="C161:C166" si="284">ROUND(E161+G161/2, 0)</f>
        <v>134</v>
      </c>
      <c r="D161" s="22">
        <f>D160</f>
        <v>97</v>
      </c>
      <c r="E161" s="22">
        <f t="shared" ref="E161:E166" si="285">I160</f>
        <v>120</v>
      </c>
      <c r="F161" s="27">
        <f>J84</f>
        <v>115</v>
      </c>
      <c r="G161" s="37">
        <v>27</v>
      </c>
      <c r="H161" s="23">
        <f>H133</f>
        <v>55</v>
      </c>
      <c r="I161" s="20">
        <f t="shared" si="279"/>
        <v>147</v>
      </c>
      <c r="J161" s="20">
        <f t="shared" si="230"/>
        <v>170</v>
      </c>
      <c r="K161" t="str">
        <f t="shared" si="242"/>
        <v>static const CooGUI_tds Pos_DeviceSett_Transmitt_Set_TMT_SN_Digit_1_Normal = {134,97,120,115,27,55,147,170};</v>
      </c>
      <c r="L161">
        <f t="shared" si="271"/>
        <v>134</v>
      </c>
      <c r="M161" s="52">
        <f t="shared" si="282"/>
        <v>121</v>
      </c>
      <c r="N161">
        <f t="shared" si="272"/>
        <v>120</v>
      </c>
      <c r="O161">
        <f t="shared" si="283"/>
        <v>139</v>
      </c>
      <c r="P161">
        <f t="shared" si="218"/>
        <v>27</v>
      </c>
      <c r="Q161">
        <f t="shared" si="273"/>
        <v>55</v>
      </c>
      <c r="R161" s="20">
        <f t="shared" ref="R161:R166" si="286">N161+P161</f>
        <v>147</v>
      </c>
      <c r="S161" s="20">
        <f t="shared" ref="S161:S166" si="287">O161+Q161</f>
        <v>194</v>
      </c>
      <c r="T161" t="str">
        <f t="shared" si="275"/>
        <v>static const CooGUI_tds Pos_DeviceSett_Transmitt_Set_TMT_SN_Digit_1_Flipped = {134,121,120,139,27,55,147,194};</v>
      </c>
      <c r="U161" t="str">
        <f t="shared" si="276"/>
        <v>const CooGUI_tds* Pos_DeviceSett_Transmitt_Set_TMT_SN_Digit_1;</v>
      </c>
      <c r="V161">
        <f t="shared" si="274"/>
        <v>1.4501953125</v>
      </c>
      <c r="W161" t="str">
        <f t="shared" si="280"/>
        <v>Pos_DeviceSett_Transmitt_Set_TMT_SN_Digit_1 = &amp;Pos_DeviceSett_Transmitt_Set_TMT_SN_Digit_1_Normal;</v>
      </c>
    </row>
    <row r="162" spans="1:23" x14ac:dyDescent="0.35">
      <c r="A162" s="40" t="s">
        <v>135</v>
      </c>
      <c r="B162" t="str">
        <f t="shared" si="278"/>
        <v>Pos_DeviceSett_Transmitt_Set_TMT_SN_Digit_2_Normal</v>
      </c>
      <c r="C162" s="22">
        <f t="shared" si="284"/>
        <v>161</v>
      </c>
      <c r="D162" s="22">
        <f t="shared" ref="D162:D166" si="288">D161</f>
        <v>97</v>
      </c>
      <c r="E162" s="22">
        <f t="shared" si="285"/>
        <v>147</v>
      </c>
      <c r="F162" s="27">
        <f>J84</f>
        <v>115</v>
      </c>
      <c r="G162" s="26">
        <f>G161</f>
        <v>27</v>
      </c>
      <c r="H162" s="23">
        <f>H133</f>
        <v>55</v>
      </c>
      <c r="I162" s="20">
        <f t="shared" si="279"/>
        <v>174</v>
      </c>
      <c r="J162" s="20">
        <f t="shared" si="230"/>
        <v>170</v>
      </c>
      <c r="K162" t="str">
        <f t="shared" si="242"/>
        <v>static const CooGUI_tds Pos_DeviceSett_Transmitt_Set_TMT_SN_Digit_2_Normal = {161,97,147,115,27,55,174,170};</v>
      </c>
      <c r="L162">
        <f t="shared" si="271"/>
        <v>161</v>
      </c>
      <c r="M162" s="52">
        <f t="shared" si="282"/>
        <v>121</v>
      </c>
      <c r="N162">
        <f t="shared" si="272"/>
        <v>147</v>
      </c>
      <c r="O162">
        <f t="shared" si="283"/>
        <v>139</v>
      </c>
      <c r="P162">
        <f t="shared" si="218"/>
        <v>27</v>
      </c>
      <c r="Q162">
        <f t="shared" si="273"/>
        <v>55</v>
      </c>
      <c r="R162" s="20">
        <f t="shared" si="286"/>
        <v>174</v>
      </c>
      <c r="S162" s="20">
        <f t="shared" si="287"/>
        <v>194</v>
      </c>
      <c r="T162" t="str">
        <f t="shared" si="275"/>
        <v>static const CooGUI_tds Pos_DeviceSett_Transmitt_Set_TMT_SN_Digit_2_Flipped = {161,121,147,139,27,55,174,194};</v>
      </c>
      <c r="U162" t="str">
        <f t="shared" si="276"/>
        <v>const CooGUI_tds* Pos_DeviceSett_Transmitt_Set_TMT_SN_Digit_2;</v>
      </c>
      <c r="V162">
        <f t="shared" si="274"/>
        <v>1.4501953125</v>
      </c>
      <c r="W162" t="str">
        <f t="shared" si="280"/>
        <v>Pos_DeviceSett_Transmitt_Set_TMT_SN_Digit_2 = &amp;Pos_DeviceSett_Transmitt_Set_TMT_SN_Digit_2_Normal;</v>
      </c>
    </row>
    <row r="163" spans="1:23" x14ac:dyDescent="0.35">
      <c r="A163" s="40" t="s">
        <v>136</v>
      </c>
      <c r="B163" t="str">
        <f t="shared" si="278"/>
        <v>Pos_DeviceSett_Transmitt_Set_TMT_SN_Digit_3_Normal</v>
      </c>
      <c r="C163" s="22">
        <f t="shared" si="284"/>
        <v>188</v>
      </c>
      <c r="D163" s="22">
        <f t="shared" si="288"/>
        <v>97</v>
      </c>
      <c r="E163" s="22">
        <f t="shared" si="285"/>
        <v>174</v>
      </c>
      <c r="F163" s="22">
        <f>J84</f>
        <v>115</v>
      </c>
      <c r="G163" s="26">
        <f>G162</f>
        <v>27</v>
      </c>
      <c r="H163" s="23">
        <f>H133</f>
        <v>55</v>
      </c>
      <c r="I163" s="20">
        <f t="shared" si="279"/>
        <v>201</v>
      </c>
      <c r="J163" s="20">
        <f t="shared" si="230"/>
        <v>170</v>
      </c>
      <c r="K163" t="str">
        <f t="shared" si="242"/>
        <v>static const CooGUI_tds Pos_DeviceSett_Transmitt_Set_TMT_SN_Digit_3_Normal = {188,97,174,115,27,55,201,170};</v>
      </c>
      <c r="L163">
        <f t="shared" si="271"/>
        <v>188</v>
      </c>
      <c r="M163" s="52">
        <f t="shared" si="282"/>
        <v>121</v>
      </c>
      <c r="N163">
        <f t="shared" si="272"/>
        <v>174</v>
      </c>
      <c r="O163">
        <f t="shared" si="283"/>
        <v>139</v>
      </c>
      <c r="P163">
        <f t="shared" si="218"/>
        <v>27</v>
      </c>
      <c r="Q163">
        <f t="shared" si="273"/>
        <v>55</v>
      </c>
      <c r="R163" s="20">
        <f t="shared" si="286"/>
        <v>201</v>
      </c>
      <c r="S163" s="20">
        <f t="shared" si="287"/>
        <v>194</v>
      </c>
      <c r="T163" t="str">
        <f t="shared" si="275"/>
        <v>static const CooGUI_tds Pos_DeviceSett_Transmitt_Set_TMT_SN_Digit_3_Flipped = {188,121,174,139,27,55,201,194};</v>
      </c>
      <c r="U163" t="str">
        <f t="shared" si="276"/>
        <v>const CooGUI_tds* Pos_DeviceSett_Transmitt_Set_TMT_SN_Digit_3;</v>
      </c>
      <c r="V163">
        <f t="shared" si="274"/>
        <v>1.4501953125</v>
      </c>
      <c r="W163" t="str">
        <f t="shared" si="280"/>
        <v>Pos_DeviceSett_Transmitt_Set_TMT_SN_Digit_3 = &amp;Pos_DeviceSett_Transmitt_Set_TMT_SN_Digit_3_Normal;</v>
      </c>
    </row>
    <row r="164" spans="1:23" x14ac:dyDescent="0.35">
      <c r="A164" s="40" t="s">
        <v>137</v>
      </c>
      <c r="B164" t="str">
        <f t="shared" si="278"/>
        <v>Pos_DeviceSett_Transmitt_Set_TMT_SN_Digit_4_Normal</v>
      </c>
      <c r="C164" s="22">
        <f t="shared" si="284"/>
        <v>215</v>
      </c>
      <c r="D164" s="22">
        <f t="shared" si="288"/>
        <v>97</v>
      </c>
      <c r="E164" s="22">
        <f t="shared" si="285"/>
        <v>201</v>
      </c>
      <c r="F164" s="22">
        <f>J84</f>
        <v>115</v>
      </c>
      <c r="G164" s="26">
        <f>G163</f>
        <v>27</v>
      </c>
      <c r="H164" s="23">
        <f>H133</f>
        <v>55</v>
      </c>
      <c r="I164" s="20">
        <f t="shared" si="279"/>
        <v>228</v>
      </c>
      <c r="J164" s="20">
        <f t="shared" si="230"/>
        <v>170</v>
      </c>
      <c r="K164" t="str">
        <f t="shared" si="242"/>
        <v>static const CooGUI_tds Pos_DeviceSett_Transmitt_Set_TMT_SN_Digit_4_Normal = {215,97,201,115,27,55,228,170};</v>
      </c>
      <c r="L164">
        <f t="shared" si="271"/>
        <v>215</v>
      </c>
      <c r="M164" s="52">
        <f t="shared" si="282"/>
        <v>121</v>
      </c>
      <c r="N164">
        <f t="shared" si="272"/>
        <v>201</v>
      </c>
      <c r="O164">
        <f t="shared" si="283"/>
        <v>139</v>
      </c>
      <c r="P164">
        <f t="shared" si="218"/>
        <v>27</v>
      </c>
      <c r="Q164">
        <f t="shared" si="273"/>
        <v>55</v>
      </c>
      <c r="R164" s="20">
        <f t="shared" si="286"/>
        <v>228</v>
      </c>
      <c r="S164" s="20">
        <f t="shared" si="287"/>
        <v>194</v>
      </c>
      <c r="T164" t="str">
        <f t="shared" si="275"/>
        <v>static const CooGUI_tds Pos_DeviceSett_Transmitt_Set_TMT_SN_Digit_4_Flipped = {215,121,201,139,27,55,228,194};</v>
      </c>
      <c r="U164" t="str">
        <f t="shared" si="276"/>
        <v>const CooGUI_tds* Pos_DeviceSett_Transmitt_Set_TMT_SN_Digit_4;</v>
      </c>
      <c r="V164">
        <f t="shared" si="274"/>
        <v>1.4501953125</v>
      </c>
      <c r="W164" t="str">
        <f t="shared" si="280"/>
        <v>Pos_DeviceSett_Transmitt_Set_TMT_SN_Digit_4 = &amp;Pos_DeviceSett_Transmitt_Set_TMT_SN_Digit_4_Normal;</v>
      </c>
    </row>
    <row r="165" spans="1:23" x14ac:dyDescent="0.35">
      <c r="A165" s="40" t="s">
        <v>138</v>
      </c>
      <c r="B165" t="str">
        <f t="shared" si="278"/>
        <v>Pos_DeviceSett_Transmitt_Set_TMT_SN_Digit_5_Normal</v>
      </c>
      <c r="C165" s="22">
        <f t="shared" si="284"/>
        <v>242</v>
      </c>
      <c r="D165" s="22">
        <f t="shared" si="288"/>
        <v>97</v>
      </c>
      <c r="E165" s="22">
        <f t="shared" si="285"/>
        <v>228</v>
      </c>
      <c r="F165" s="22">
        <f>J84</f>
        <v>115</v>
      </c>
      <c r="G165" s="26">
        <f>G164</f>
        <v>27</v>
      </c>
      <c r="H165" s="23">
        <f>H133</f>
        <v>55</v>
      </c>
      <c r="I165" s="20">
        <f t="shared" si="279"/>
        <v>255</v>
      </c>
      <c r="J165" s="20">
        <f t="shared" si="230"/>
        <v>170</v>
      </c>
      <c r="K165" t="str">
        <f t="shared" si="242"/>
        <v>static const CooGUI_tds Pos_DeviceSett_Transmitt_Set_TMT_SN_Digit_5_Normal = {242,97,228,115,27,55,255,170};</v>
      </c>
      <c r="L165">
        <f t="shared" si="271"/>
        <v>242</v>
      </c>
      <c r="M165" s="52">
        <f t="shared" si="282"/>
        <v>121</v>
      </c>
      <c r="N165">
        <f t="shared" si="272"/>
        <v>228</v>
      </c>
      <c r="O165">
        <f t="shared" si="283"/>
        <v>139</v>
      </c>
      <c r="P165">
        <f t="shared" si="218"/>
        <v>27</v>
      </c>
      <c r="Q165">
        <f t="shared" si="273"/>
        <v>55</v>
      </c>
      <c r="R165" s="20">
        <f t="shared" si="286"/>
        <v>255</v>
      </c>
      <c r="S165" s="20">
        <f t="shared" si="287"/>
        <v>194</v>
      </c>
      <c r="T165" t="str">
        <f t="shared" si="275"/>
        <v>static const CooGUI_tds Pos_DeviceSett_Transmitt_Set_TMT_SN_Digit_5_Flipped = {242,121,228,139,27,55,255,194};</v>
      </c>
      <c r="U165" t="str">
        <f t="shared" si="276"/>
        <v>const CooGUI_tds* Pos_DeviceSett_Transmitt_Set_TMT_SN_Digit_5;</v>
      </c>
      <c r="V165">
        <f t="shared" si="274"/>
        <v>1.4501953125</v>
      </c>
      <c r="W165" t="str">
        <f t="shared" si="280"/>
        <v>Pos_DeviceSett_Transmitt_Set_TMT_SN_Digit_5 = &amp;Pos_DeviceSett_Transmitt_Set_TMT_SN_Digit_5_Normal;</v>
      </c>
    </row>
    <row r="166" spans="1:23" x14ac:dyDescent="0.35">
      <c r="A166" s="40" t="s">
        <v>139</v>
      </c>
      <c r="B166" t="str">
        <f t="shared" si="278"/>
        <v>Pos_DeviceSett_Transmitt_Set_TMT_SN_Digit_6_Normal</v>
      </c>
      <c r="C166" s="22">
        <f t="shared" si="284"/>
        <v>269</v>
      </c>
      <c r="D166" s="22">
        <f t="shared" si="288"/>
        <v>97</v>
      </c>
      <c r="E166" s="22">
        <f t="shared" si="285"/>
        <v>255</v>
      </c>
      <c r="F166" s="22">
        <f>J84</f>
        <v>115</v>
      </c>
      <c r="G166" s="26">
        <f>G165</f>
        <v>27</v>
      </c>
      <c r="H166" s="23">
        <f>H133</f>
        <v>55</v>
      </c>
      <c r="I166" s="20">
        <f t="shared" si="279"/>
        <v>282</v>
      </c>
      <c r="J166" s="20">
        <f t="shared" si="230"/>
        <v>170</v>
      </c>
      <c r="K166" t="str">
        <f t="shared" si="242"/>
        <v>static const CooGUI_tds Pos_DeviceSett_Transmitt_Set_TMT_SN_Digit_6_Normal = {269,97,255,115,27,55,282,170};</v>
      </c>
      <c r="L166">
        <f t="shared" si="271"/>
        <v>269</v>
      </c>
      <c r="M166" s="52">
        <f t="shared" si="282"/>
        <v>121</v>
      </c>
      <c r="N166">
        <f t="shared" si="272"/>
        <v>255</v>
      </c>
      <c r="O166">
        <f t="shared" si="283"/>
        <v>139</v>
      </c>
      <c r="P166">
        <f t="shared" si="218"/>
        <v>27</v>
      </c>
      <c r="Q166">
        <f t="shared" si="273"/>
        <v>55</v>
      </c>
      <c r="R166" s="20">
        <f t="shared" si="286"/>
        <v>282</v>
      </c>
      <c r="S166" s="20">
        <f t="shared" si="287"/>
        <v>194</v>
      </c>
      <c r="T166" t="str">
        <f t="shared" si="275"/>
        <v>static const CooGUI_tds Pos_DeviceSett_Transmitt_Set_TMT_SN_Digit_6_Flipped = {269,121,255,139,27,55,282,194};</v>
      </c>
      <c r="U166" t="str">
        <f t="shared" si="276"/>
        <v>const CooGUI_tds* Pos_DeviceSett_Transmitt_Set_TMT_SN_Digit_6;</v>
      </c>
      <c r="V166">
        <f t="shared" si="274"/>
        <v>1.4501953125</v>
      </c>
      <c r="W166" t="str">
        <f t="shared" si="280"/>
        <v>Pos_DeviceSett_Transmitt_Set_TMT_SN_Digit_6 = &amp;Pos_DeviceSett_Transmitt_Set_TMT_SN_Digit_6_Normal;</v>
      </c>
    </row>
    <row r="167" spans="1:23" x14ac:dyDescent="0.35">
      <c r="A167" t="s">
        <v>156</v>
      </c>
      <c r="B167" t="str">
        <f t="shared" si="278"/>
        <v>Pos_GPS_Icon_Normal</v>
      </c>
      <c r="C167" s="22">
        <v>160</v>
      </c>
      <c r="D167" s="50">
        <f>F167+32</f>
        <v>47</v>
      </c>
      <c r="E167" s="35">
        <f t="shared" ref="E167:E175" si="289">C167-G167/2</f>
        <v>128</v>
      </c>
      <c r="F167" s="9">
        <v>15</v>
      </c>
      <c r="G167" s="9">
        <v>64</v>
      </c>
      <c r="H167" s="9">
        <v>105</v>
      </c>
      <c r="I167" s="20">
        <f t="shared" si="279"/>
        <v>192</v>
      </c>
      <c r="J167" s="20">
        <f t="shared" si="230"/>
        <v>120</v>
      </c>
      <c r="K167" t="str">
        <f t="shared" si="242"/>
        <v>static const CooGUI_tds Pos_GPS_Icon_Normal = {160,47,128,15,64,105,192,120};</v>
      </c>
      <c r="L167">
        <f t="shared" si="271"/>
        <v>160</v>
      </c>
      <c r="M167" s="52">
        <f>D167</f>
        <v>47</v>
      </c>
      <c r="N167">
        <f t="shared" si="272"/>
        <v>128</v>
      </c>
      <c r="O167">
        <f>F167</f>
        <v>15</v>
      </c>
      <c r="P167">
        <f t="shared" si="218"/>
        <v>64</v>
      </c>
      <c r="Q167">
        <f t="shared" si="273"/>
        <v>105</v>
      </c>
      <c r="R167" s="20">
        <f>N167+P167</f>
        <v>192</v>
      </c>
      <c r="S167" s="20">
        <f>O167+Q167</f>
        <v>120</v>
      </c>
      <c r="T167" t="str">
        <f t="shared" si="275"/>
        <v>static const CooGUI_tds Pos_GPS_Icon_Flipped = {160,47,128,15,64,105,192,120};</v>
      </c>
      <c r="U167" t="str">
        <f t="shared" si="276"/>
        <v>const CooGUI_tds* Pos_GPS_Icon;</v>
      </c>
      <c r="V167">
        <f t="shared" si="274"/>
        <v>6.5625</v>
      </c>
      <c r="W167" t="str">
        <f t="shared" si="280"/>
        <v>Pos_GPS_Icon = &amp;Pos_GPS_Icon_Normal;</v>
      </c>
    </row>
    <row r="168" spans="1:23" x14ac:dyDescent="0.35">
      <c r="A168" s="51" t="s">
        <v>157</v>
      </c>
      <c r="B168" t="str">
        <f t="shared" si="278"/>
        <v>Pos_GPS_Page_Txt_00_Normal</v>
      </c>
      <c r="C168" s="22">
        <v>160</v>
      </c>
      <c r="D168" s="50">
        <f t="shared" ref="D168:D175" si="290">F168</f>
        <v>60</v>
      </c>
      <c r="E168" s="23">
        <f t="shared" si="289"/>
        <v>0</v>
      </c>
      <c r="F168" s="9">
        <v>60</v>
      </c>
      <c r="G168" s="9">
        <v>320</v>
      </c>
      <c r="H168" s="9">
        <v>28</v>
      </c>
      <c r="I168" s="20">
        <f t="shared" si="279"/>
        <v>320</v>
      </c>
      <c r="J168" s="20">
        <f t="shared" si="230"/>
        <v>88</v>
      </c>
      <c r="K168" t="str">
        <f t="shared" si="242"/>
        <v>static const CooGUI_tds Pos_GPS_Page_Txt_00_Normal = {160,60,0,60,320,28,320,88};</v>
      </c>
      <c r="L168">
        <f t="shared" si="271"/>
        <v>160</v>
      </c>
      <c r="M168" s="52">
        <f>D168</f>
        <v>60</v>
      </c>
      <c r="N168">
        <f t="shared" si="272"/>
        <v>0</v>
      </c>
      <c r="O168">
        <f>F168</f>
        <v>60</v>
      </c>
      <c r="P168">
        <f t="shared" si="218"/>
        <v>320</v>
      </c>
      <c r="Q168">
        <f t="shared" si="273"/>
        <v>28</v>
      </c>
      <c r="R168" s="20">
        <f>N168+P168</f>
        <v>320</v>
      </c>
      <c r="S168" s="20">
        <f>O168+Q168</f>
        <v>88</v>
      </c>
      <c r="T168" t="str">
        <f t="shared" si="275"/>
        <v>static const CooGUI_tds Pos_GPS_Page_Txt_00_Flipped = {160,60,0,60,320,28,320,88};</v>
      </c>
      <c r="U168" t="str">
        <f t="shared" si="276"/>
        <v>const CooGUI_tds* Pos_GPS_Page_Txt_00;</v>
      </c>
      <c r="V168">
        <f t="shared" si="274"/>
        <v>8.75</v>
      </c>
      <c r="W168" t="str">
        <f t="shared" si="280"/>
        <v>Pos_GPS_Page_Txt_00 = &amp;Pos_GPS_Page_Txt_00_Normal;</v>
      </c>
    </row>
    <row r="169" spans="1:23" x14ac:dyDescent="0.35">
      <c r="A169" s="51" t="s">
        <v>158</v>
      </c>
      <c r="B169" t="str">
        <f t="shared" ref="B169:B174" si="291">CONCATENATE(A169, "_Normal")</f>
        <v>Pos_GPS_Page_Txt_01_Normal</v>
      </c>
      <c r="C169" s="22">
        <v>160</v>
      </c>
      <c r="D169" s="50">
        <f t="shared" si="290"/>
        <v>88</v>
      </c>
      <c r="E169" s="23">
        <f t="shared" si="289"/>
        <v>0</v>
      </c>
      <c r="F169" s="23">
        <f>J168</f>
        <v>88</v>
      </c>
      <c r="G169" s="23">
        <f t="shared" ref="G169:H173" si="292">G168</f>
        <v>320</v>
      </c>
      <c r="H169" s="23">
        <f t="shared" si="292"/>
        <v>28</v>
      </c>
      <c r="I169" s="20">
        <f t="shared" ref="I169:I174" si="293">E169+G169</f>
        <v>320</v>
      </c>
      <c r="J169" s="20">
        <f t="shared" ref="J169:J174" si="294">F169+H169</f>
        <v>116</v>
      </c>
      <c r="K169" t="str">
        <f t="shared" ref="K169:K174" si="295">CONCATENATE("static const CooGUI_tds ",A169, "_Normal = {", C169, ",", D169, ",", E169, ",", F169, ",",G169, ",", H169,",",  I169, ",", J169, "};")</f>
        <v>static const CooGUI_tds Pos_GPS_Page_Txt_01_Normal = {160,88,0,88,320,28,320,116};</v>
      </c>
      <c r="L169">
        <f t="shared" ref="L169:L174" si="296">C169</f>
        <v>160</v>
      </c>
      <c r="M169" s="52">
        <f t="shared" ref="M169:M173" si="297">D169</f>
        <v>88</v>
      </c>
      <c r="N169">
        <f t="shared" ref="N169:N174" si="298">E169</f>
        <v>0</v>
      </c>
      <c r="O169">
        <f t="shared" ref="O169:O173" si="299">F169</f>
        <v>88</v>
      </c>
      <c r="P169">
        <f t="shared" ref="P169:P174" si="300">G169</f>
        <v>320</v>
      </c>
      <c r="Q169">
        <f t="shared" ref="Q169:Q174" si="301">H169</f>
        <v>28</v>
      </c>
      <c r="R169" s="20">
        <f t="shared" ref="R169:R174" si="302">N169+P169</f>
        <v>320</v>
      </c>
      <c r="S169" s="20">
        <f t="shared" ref="S169:S174" si="303">O169+Q169</f>
        <v>116</v>
      </c>
      <c r="T169" t="str">
        <f t="shared" ref="T169:T174" si="304">CONCATENATE("static const CooGUI_tds ",A169, "_Flipped = {", L169, ",", M169, ",", N169, ",", O169, ",",P169, ",", Q169,",",  R169, ",", S169, "};")</f>
        <v>static const CooGUI_tds Pos_GPS_Page_Txt_01_Flipped = {160,88,0,88,320,28,320,116};</v>
      </c>
      <c r="U169" t="str">
        <f t="shared" ref="U169:U174" si="305">CONCATENATE("const CooGUI_tds* ",A169, ";")</f>
        <v>const CooGUI_tds* Pos_GPS_Page_Txt_01;</v>
      </c>
      <c r="V169">
        <f t="shared" ref="V169:V174" si="306">(G169*H169)/1024</f>
        <v>8.75</v>
      </c>
      <c r="W169" t="str">
        <f t="shared" ref="W169:W174" si="307">CONCATENATE(A169, " = &amp;", B169,";")</f>
        <v>Pos_GPS_Page_Txt_01 = &amp;Pos_GPS_Page_Txt_01_Normal;</v>
      </c>
    </row>
    <row r="170" spans="1:23" x14ac:dyDescent="0.35">
      <c r="A170" s="51" t="s">
        <v>159</v>
      </c>
      <c r="B170" t="str">
        <f t="shared" si="291"/>
        <v>Pos_GPS_Page_Txt_02_Normal</v>
      </c>
      <c r="C170" s="22">
        <v>160</v>
      </c>
      <c r="D170" s="50">
        <f t="shared" si="290"/>
        <v>116</v>
      </c>
      <c r="E170" s="23">
        <f t="shared" si="289"/>
        <v>0</v>
      </c>
      <c r="F170" s="23">
        <f>J169</f>
        <v>116</v>
      </c>
      <c r="G170" s="23">
        <f t="shared" si="292"/>
        <v>320</v>
      </c>
      <c r="H170" s="23">
        <f t="shared" si="292"/>
        <v>28</v>
      </c>
      <c r="I170" s="20">
        <f t="shared" si="293"/>
        <v>320</v>
      </c>
      <c r="J170" s="20">
        <f t="shared" si="294"/>
        <v>144</v>
      </c>
      <c r="K170" t="str">
        <f t="shared" si="295"/>
        <v>static const CooGUI_tds Pos_GPS_Page_Txt_02_Normal = {160,116,0,116,320,28,320,144};</v>
      </c>
      <c r="L170">
        <f t="shared" si="296"/>
        <v>160</v>
      </c>
      <c r="M170" s="52">
        <f t="shared" si="297"/>
        <v>116</v>
      </c>
      <c r="N170">
        <f t="shared" si="298"/>
        <v>0</v>
      </c>
      <c r="O170">
        <f t="shared" si="299"/>
        <v>116</v>
      </c>
      <c r="P170">
        <f t="shared" si="300"/>
        <v>320</v>
      </c>
      <c r="Q170">
        <f t="shared" si="301"/>
        <v>28</v>
      </c>
      <c r="R170" s="20">
        <f t="shared" si="302"/>
        <v>320</v>
      </c>
      <c r="S170" s="20">
        <f t="shared" si="303"/>
        <v>144</v>
      </c>
      <c r="T170" t="str">
        <f t="shared" si="304"/>
        <v>static const CooGUI_tds Pos_GPS_Page_Txt_02_Flipped = {160,116,0,116,320,28,320,144};</v>
      </c>
      <c r="U170" t="str">
        <f t="shared" si="305"/>
        <v>const CooGUI_tds* Pos_GPS_Page_Txt_02;</v>
      </c>
      <c r="V170">
        <f t="shared" si="306"/>
        <v>8.75</v>
      </c>
      <c r="W170" t="str">
        <f t="shared" si="307"/>
        <v>Pos_GPS_Page_Txt_02 = &amp;Pos_GPS_Page_Txt_02_Normal;</v>
      </c>
    </row>
    <row r="171" spans="1:23" x14ac:dyDescent="0.35">
      <c r="A171" s="51" t="s">
        <v>160</v>
      </c>
      <c r="B171" t="str">
        <f t="shared" si="291"/>
        <v>Pos_GPS_Page_Txt_03_Normal</v>
      </c>
      <c r="C171" s="22">
        <v>160</v>
      </c>
      <c r="D171" s="50">
        <f t="shared" si="290"/>
        <v>144</v>
      </c>
      <c r="E171" s="23">
        <f t="shared" si="289"/>
        <v>0</v>
      </c>
      <c r="F171" s="23">
        <f>J170</f>
        <v>144</v>
      </c>
      <c r="G171" s="23">
        <f t="shared" si="292"/>
        <v>320</v>
      </c>
      <c r="H171" s="23">
        <f t="shared" si="292"/>
        <v>28</v>
      </c>
      <c r="I171" s="20">
        <f t="shared" si="293"/>
        <v>320</v>
      </c>
      <c r="J171" s="20">
        <f t="shared" si="294"/>
        <v>172</v>
      </c>
      <c r="K171" t="str">
        <f t="shared" si="295"/>
        <v>static const CooGUI_tds Pos_GPS_Page_Txt_03_Normal = {160,144,0,144,320,28,320,172};</v>
      </c>
      <c r="L171">
        <f t="shared" si="296"/>
        <v>160</v>
      </c>
      <c r="M171" s="52">
        <f t="shared" si="297"/>
        <v>144</v>
      </c>
      <c r="N171">
        <f t="shared" si="298"/>
        <v>0</v>
      </c>
      <c r="O171">
        <f t="shared" si="299"/>
        <v>144</v>
      </c>
      <c r="P171">
        <f t="shared" si="300"/>
        <v>320</v>
      </c>
      <c r="Q171">
        <f t="shared" si="301"/>
        <v>28</v>
      </c>
      <c r="R171" s="20">
        <f t="shared" si="302"/>
        <v>320</v>
      </c>
      <c r="S171" s="20">
        <f t="shared" si="303"/>
        <v>172</v>
      </c>
      <c r="T171" t="str">
        <f t="shared" si="304"/>
        <v>static const CooGUI_tds Pos_GPS_Page_Txt_03_Flipped = {160,144,0,144,320,28,320,172};</v>
      </c>
      <c r="U171" t="str">
        <f t="shared" si="305"/>
        <v>const CooGUI_tds* Pos_GPS_Page_Txt_03;</v>
      </c>
      <c r="V171">
        <f t="shared" si="306"/>
        <v>8.75</v>
      </c>
      <c r="W171" t="str">
        <f t="shared" si="307"/>
        <v>Pos_GPS_Page_Txt_03 = &amp;Pos_GPS_Page_Txt_03_Normal;</v>
      </c>
    </row>
    <row r="172" spans="1:23" x14ac:dyDescent="0.35">
      <c r="A172" s="51" t="s">
        <v>161</v>
      </c>
      <c r="B172" t="str">
        <f t="shared" si="291"/>
        <v>Pos_GPS_Page_Txt_04_Normal</v>
      </c>
      <c r="C172" s="22">
        <v>160</v>
      </c>
      <c r="D172" s="50">
        <f t="shared" si="290"/>
        <v>172</v>
      </c>
      <c r="E172" s="23">
        <f t="shared" si="289"/>
        <v>0</v>
      </c>
      <c r="F172" s="23">
        <f>J171</f>
        <v>172</v>
      </c>
      <c r="G172" s="23">
        <f t="shared" si="292"/>
        <v>320</v>
      </c>
      <c r="H172" s="23">
        <f t="shared" si="292"/>
        <v>28</v>
      </c>
      <c r="I172" s="20">
        <f t="shared" si="293"/>
        <v>320</v>
      </c>
      <c r="J172" s="20">
        <f t="shared" si="294"/>
        <v>200</v>
      </c>
      <c r="K172" t="str">
        <f t="shared" si="295"/>
        <v>static const CooGUI_tds Pos_GPS_Page_Txt_04_Normal = {160,172,0,172,320,28,320,200};</v>
      </c>
      <c r="L172">
        <f t="shared" si="296"/>
        <v>160</v>
      </c>
      <c r="M172" s="52">
        <f t="shared" si="297"/>
        <v>172</v>
      </c>
      <c r="N172">
        <f t="shared" si="298"/>
        <v>0</v>
      </c>
      <c r="O172">
        <f t="shared" si="299"/>
        <v>172</v>
      </c>
      <c r="P172">
        <f t="shared" si="300"/>
        <v>320</v>
      </c>
      <c r="Q172">
        <f t="shared" si="301"/>
        <v>28</v>
      </c>
      <c r="R172" s="20">
        <f t="shared" si="302"/>
        <v>320</v>
      </c>
      <c r="S172" s="20">
        <f t="shared" si="303"/>
        <v>200</v>
      </c>
      <c r="T172" t="str">
        <f t="shared" si="304"/>
        <v>static const CooGUI_tds Pos_GPS_Page_Txt_04_Flipped = {160,172,0,172,320,28,320,200};</v>
      </c>
      <c r="U172" t="str">
        <f t="shared" si="305"/>
        <v>const CooGUI_tds* Pos_GPS_Page_Txt_04;</v>
      </c>
      <c r="V172">
        <f t="shared" si="306"/>
        <v>8.75</v>
      </c>
      <c r="W172" t="str">
        <f t="shared" si="307"/>
        <v>Pos_GPS_Page_Txt_04 = &amp;Pos_GPS_Page_Txt_04_Normal;</v>
      </c>
    </row>
    <row r="173" spans="1:23" x14ac:dyDescent="0.35">
      <c r="A173" s="51" t="s">
        <v>162</v>
      </c>
      <c r="B173" t="str">
        <f t="shared" si="291"/>
        <v>Pos_GPS_Page_Txt_05_Normal</v>
      </c>
      <c r="C173" s="22">
        <v>160</v>
      </c>
      <c r="D173" s="50">
        <f t="shared" si="290"/>
        <v>200</v>
      </c>
      <c r="E173" s="23">
        <f t="shared" si="289"/>
        <v>0</v>
      </c>
      <c r="F173" s="23">
        <f>J172</f>
        <v>200</v>
      </c>
      <c r="G173" s="23">
        <f t="shared" si="292"/>
        <v>320</v>
      </c>
      <c r="H173" s="23">
        <f t="shared" si="292"/>
        <v>28</v>
      </c>
      <c r="I173" s="20">
        <f t="shared" si="293"/>
        <v>320</v>
      </c>
      <c r="J173" s="20">
        <f t="shared" si="294"/>
        <v>228</v>
      </c>
      <c r="K173" t="str">
        <f t="shared" si="295"/>
        <v>static const CooGUI_tds Pos_GPS_Page_Txt_05_Normal = {160,200,0,200,320,28,320,228};</v>
      </c>
      <c r="L173">
        <f t="shared" si="296"/>
        <v>160</v>
      </c>
      <c r="M173" s="52">
        <f t="shared" si="297"/>
        <v>200</v>
      </c>
      <c r="N173">
        <f t="shared" si="298"/>
        <v>0</v>
      </c>
      <c r="O173">
        <f t="shared" si="299"/>
        <v>200</v>
      </c>
      <c r="P173">
        <f t="shared" si="300"/>
        <v>320</v>
      </c>
      <c r="Q173">
        <f t="shared" si="301"/>
        <v>28</v>
      </c>
      <c r="R173" s="20">
        <f t="shared" si="302"/>
        <v>320</v>
      </c>
      <c r="S173" s="20">
        <f t="shared" si="303"/>
        <v>228</v>
      </c>
      <c r="T173" t="str">
        <f t="shared" si="304"/>
        <v>static const CooGUI_tds Pos_GPS_Page_Txt_05_Flipped = {160,200,0,200,320,28,320,228};</v>
      </c>
      <c r="U173" t="str">
        <f t="shared" si="305"/>
        <v>const CooGUI_tds* Pos_GPS_Page_Txt_05;</v>
      </c>
      <c r="V173">
        <f t="shared" si="306"/>
        <v>8.75</v>
      </c>
      <c r="W173" t="str">
        <f t="shared" si="307"/>
        <v>Pos_GPS_Page_Txt_05 = &amp;Pos_GPS_Page_Txt_05_Normal;</v>
      </c>
    </row>
    <row r="174" spans="1:23" x14ac:dyDescent="0.35">
      <c r="A174" t="s">
        <v>180</v>
      </c>
      <c r="B174" t="str">
        <f t="shared" si="291"/>
        <v>Pos_Bluetooth_PasscodeTxt_Normal</v>
      </c>
      <c r="C174" s="22">
        <v>160</v>
      </c>
      <c r="D174" s="50">
        <f t="shared" si="290"/>
        <v>115</v>
      </c>
      <c r="E174" s="23">
        <f t="shared" si="289"/>
        <v>85</v>
      </c>
      <c r="F174" s="9">
        <v>115</v>
      </c>
      <c r="G174" s="9">
        <v>150</v>
      </c>
      <c r="H174" s="9">
        <v>25</v>
      </c>
      <c r="I174" s="20">
        <f t="shared" si="293"/>
        <v>235</v>
      </c>
      <c r="J174" s="20">
        <f t="shared" si="294"/>
        <v>140</v>
      </c>
      <c r="K174" t="str">
        <f t="shared" si="295"/>
        <v>static const CooGUI_tds Pos_Bluetooth_PasscodeTxt_Normal = {160,115,85,115,150,25,235,140};</v>
      </c>
      <c r="L174">
        <f t="shared" si="296"/>
        <v>160</v>
      </c>
      <c r="M174" s="52">
        <f>D174</f>
        <v>115</v>
      </c>
      <c r="N174">
        <f t="shared" si="298"/>
        <v>85</v>
      </c>
      <c r="O174">
        <f>F174</f>
        <v>115</v>
      </c>
      <c r="P174">
        <f t="shared" si="300"/>
        <v>150</v>
      </c>
      <c r="Q174">
        <f t="shared" si="301"/>
        <v>25</v>
      </c>
      <c r="R174" s="20">
        <f t="shared" si="302"/>
        <v>235</v>
      </c>
      <c r="S174" s="20">
        <f t="shared" si="303"/>
        <v>140</v>
      </c>
      <c r="T174" t="str">
        <f t="shared" si="304"/>
        <v>static const CooGUI_tds Pos_Bluetooth_PasscodeTxt_Flipped = {160,115,85,115,150,25,235,140};</v>
      </c>
      <c r="U174" t="str">
        <f t="shared" si="305"/>
        <v>const CooGUI_tds* Pos_Bluetooth_PasscodeTxt;</v>
      </c>
      <c r="V174">
        <f t="shared" si="306"/>
        <v>3.662109375</v>
      </c>
      <c r="W174" t="str">
        <f t="shared" si="307"/>
        <v>Pos_Bluetooth_PasscodeTxt = &amp;Pos_Bluetooth_PasscodeTxt_Normal;</v>
      </c>
    </row>
    <row r="175" spans="1:23" x14ac:dyDescent="0.35">
      <c r="A175" t="s">
        <v>181</v>
      </c>
      <c r="B175" t="str">
        <f t="shared" ref="B175:B189" si="308">CONCATENATE(A175, "_Normal")</f>
        <v>Pos_Bluetooth_PasscodeValue_Normal</v>
      </c>
      <c r="C175" s="22">
        <v>160</v>
      </c>
      <c r="D175" s="50">
        <f t="shared" si="290"/>
        <v>140</v>
      </c>
      <c r="E175" s="23">
        <f t="shared" si="289"/>
        <v>85</v>
      </c>
      <c r="F175" s="23">
        <f>J174</f>
        <v>140</v>
      </c>
      <c r="G175" s="23">
        <f>G174</f>
        <v>150</v>
      </c>
      <c r="H175" s="9">
        <v>60</v>
      </c>
      <c r="I175" s="20">
        <f t="shared" ref="I175:I189" si="309">E175+G175</f>
        <v>235</v>
      </c>
      <c r="J175" s="20">
        <f t="shared" ref="J175:J189" si="310">F175+H175</f>
        <v>200</v>
      </c>
      <c r="K175" t="str">
        <f t="shared" ref="K175:K189" si="311">CONCATENATE("static const CooGUI_tds ",A175, "_Normal = {", C175, ",", D175, ",", E175, ",", F175, ",",G175, ",", H175,",",  I175, ",", J175, "};")</f>
        <v>static const CooGUI_tds Pos_Bluetooth_PasscodeValue_Normal = {160,140,85,140,150,60,235,200};</v>
      </c>
      <c r="L175">
        <f t="shared" ref="L175:L189" si="312">C175</f>
        <v>160</v>
      </c>
      <c r="M175" s="52">
        <f>D175</f>
        <v>140</v>
      </c>
      <c r="N175">
        <f t="shared" ref="N175:N189" si="313">E175</f>
        <v>85</v>
      </c>
      <c r="O175">
        <f>F175</f>
        <v>140</v>
      </c>
      <c r="P175">
        <f>G175</f>
        <v>150</v>
      </c>
      <c r="Q175">
        <f t="shared" ref="Q175:Q189" si="314">H175</f>
        <v>60</v>
      </c>
      <c r="R175" s="20">
        <f t="shared" ref="R175:R189" si="315">N175+P175</f>
        <v>235</v>
      </c>
      <c r="S175" s="20">
        <f t="shared" ref="S175:S189" si="316">O175+Q175</f>
        <v>200</v>
      </c>
      <c r="T175" t="str">
        <f t="shared" ref="T175:T189" si="317">CONCATENATE("static const CooGUI_tds ",A175, "_Flipped = {", L175, ",", M175, ",", N175, ",", O175, ",",P175, ",", Q175,",",  R175, ",", S175, "};")</f>
        <v>static const CooGUI_tds Pos_Bluetooth_PasscodeValue_Flipped = {160,140,85,140,150,60,235,200};</v>
      </c>
      <c r="U175" t="str">
        <f t="shared" ref="U175:U189" si="318">CONCATENATE("const CooGUI_tds* ",A175, ";")</f>
        <v>const CooGUI_tds* Pos_Bluetooth_PasscodeValue;</v>
      </c>
      <c r="V175">
        <f t="shared" ref="V175:V189" si="319">(G175*H175)/1024</f>
        <v>8.7890625</v>
      </c>
      <c r="W175" t="str">
        <f t="shared" ref="W175:W189" si="320">CONCATENATE(A175, " = &amp;", B175,";")</f>
        <v>Pos_Bluetooth_PasscodeValue = &amp;Pos_Bluetooth_PasscodeValue_Normal;</v>
      </c>
    </row>
    <row r="176" spans="1:23" x14ac:dyDescent="0.35">
      <c r="A176" t="s">
        <v>307</v>
      </c>
      <c r="B176" t="str">
        <f t="shared" ref="B176" si="321">CONCATENATE(A176, "_Normal")</f>
        <v>Pos_Bluetooth_DownLoadData_01_Normal</v>
      </c>
      <c r="C176" s="22">
        <f>C175</f>
        <v>160</v>
      </c>
      <c r="D176" s="50">
        <f>F176</f>
        <v>115</v>
      </c>
      <c r="E176" s="23">
        <f t="shared" ref="E176" si="322">C176-G176/2</f>
        <v>0</v>
      </c>
      <c r="F176" s="23">
        <f>F174</f>
        <v>115</v>
      </c>
      <c r="G176" s="23">
        <v>320</v>
      </c>
      <c r="H176" s="9">
        <v>32</v>
      </c>
      <c r="I176" s="20">
        <f t="shared" ref="I176" si="323">E176+G176</f>
        <v>320</v>
      </c>
      <c r="J176" s="20">
        <f t="shared" ref="J176" si="324">F176+H176</f>
        <v>147</v>
      </c>
      <c r="K176" t="str">
        <f t="shared" ref="K176" si="325">CONCATENATE("static const CooGUI_tds ",A176, "_Normal = {", C176, ",", D176, ",", E176, ",", F176, ",",G176, ",", H176,",",  I176, ",", J176, "};")</f>
        <v>static const CooGUI_tds Pos_Bluetooth_DownLoadData_01_Normal = {160,115,0,115,320,32,320,147};</v>
      </c>
      <c r="L176">
        <f t="shared" ref="L176" si="326">C176</f>
        <v>160</v>
      </c>
      <c r="M176" s="52">
        <f>D176</f>
        <v>115</v>
      </c>
      <c r="N176">
        <f t="shared" ref="N176" si="327">E176</f>
        <v>0</v>
      </c>
      <c r="O176">
        <f>F176</f>
        <v>115</v>
      </c>
      <c r="P176">
        <f t="shared" ref="P176" si="328">G176</f>
        <v>320</v>
      </c>
      <c r="Q176">
        <f t="shared" ref="Q176" si="329">H176</f>
        <v>32</v>
      </c>
      <c r="R176" s="20">
        <f t="shared" ref="R176" si="330">N176+P176</f>
        <v>320</v>
      </c>
      <c r="S176" s="20">
        <f t="shared" ref="S176" si="331">O176+Q176</f>
        <v>147</v>
      </c>
      <c r="T176" t="str">
        <f t="shared" ref="T176" si="332">CONCATENATE("static const CooGUI_tds ",A176, "_Flipped = {", L176, ",", M176, ",", N176, ",", O176, ",",P176, ",", Q176,",",  R176, ",", S176, "};")</f>
        <v>static const CooGUI_tds Pos_Bluetooth_DownLoadData_01_Flipped = {160,115,0,115,320,32,320,147};</v>
      </c>
      <c r="U176" t="str">
        <f t="shared" ref="U176" si="333">CONCATENATE("const CooGUI_tds* ",A176, ";")</f>
        <v>const CooGUI_tds* Pos_Bluetooth_DownLoadData_01;</v>
      </c>
      <c r="V176">
        <f t="shared" ref="V176" si="334">(G176*H176)/1024</f>
        <v>10</v>
      </c>
      <c r="W176" t="str">
        <f t="shared" ref="W176" si="335">CONCATENATE(A176, " = &amp;", B176,";")</f>
        <v>Pos_Bluetooth_DownLoadData_01 = &amp;Pos_Bluetooth_DownLoadData_01_Normal;</v>
      </c>
    </row>
    <row r="177" spans="1:23" x14ac:dyDescent="0.35">
      <c r="A177" t="s">
        <v>308</v>
      </c>
      <c r="B177" t="str">
        <f t="shared" ref="B177" si="336">CONCATENATE(A177, "_Normal")</f>
        <v>Pos_Bluetooth_DownLoadData_02_Normal</v>
      </c>
      <c r="C177" s="22">
        <f>C176</f>
        <v>160</v>
      </c>
      <c r="D177" s="50">
        <f>F177</f>
        <v>147</v>
      </c>
      <c r="E177" s="23">
        <f>C177-G177/2</f>
        <v>0</v>
      </c>
      <c r="F177" s="23">
        <f>J176</f>
        <v>147</v>
      </c>
      <c r="G177" s="23">
        <f>G176</f>
        <v>320</v>
      </c>
      <c r="H177" s="22">
        <f>H176</f>
        <v>32</v>
      </c>
      <c r="I177" s="20">
        <f t="shared" ref="I177" si="337">E177+G177</f>
        <v>320</v>
      </c>
      <c r="J177" s="20">
        <f t="shared" ref="J177" si="338">F177+H177</f>
        <v>179</v>
      </c>
      <c r="K177" t="str">
        <f t="shared" ref="K177" si="339">CONCATENATE("static const CooGUI_tds ",A177, "_Normal = {", C177, ",", D177, ",", E177, ",", F177, ",",G177, ",", H177,",",  I177, ",", J177, "};")</f>
        <v>static const CooGUI_tds Pos_Bluetooth_DownLoadData_02_Normal = {160,147,0,147,320,32,320,179};</v>
      </c>
      <c r="L177">
        <f t="shared" ref="L177" si="340">C177</f>
        <v>160</v>
      </c>
      <c r="M177" s="52">
        <f>D177</f>
        <v>147</v>
      </c>
      <c r="N177">
        <f t="shared" ref="N177" si="341">E177</f>
        <v>0</v>
      </c>
      <c r="O177">
        <f t="shared" ref="O177" si="342">F177</f>
        <v>147</v>
      </c>
      <c r="P177">
        <f t="shared" ref="P177" si="343">G177</f>
        <v>320</v>
      </c>
      <c r="Q177">
        <f t="shared" ref="Q177" si="344">H177</f>
        <v>32</v>
      </c>
      <c r="R177" s="20">
        <f t="shared" ref="R177" si="345">N177+P177</f>
        <v>320</v>
      </c>
      <c r="S177" s="20">
        <f t="shared" ref="S177" si="346">O177+Q177</f>
        <v>179</v>
      </c>
      <c r="T177" t="str">
        <f t="shared" ref="T177" si="347">CONCATENATE("static const CooGUI_tds ",A177, "_Flipped = {", L177, ",", M177, ",", N177, ",", O177, ",",P177, ",", Q177,",",  R177, ",", S177, "};")</f>
        <v>static const CooGUI_tds Pos_Bluetooth_DownLoadData_02_Flipped = {160,147,0,147,320,32,320,179};</v>
      </c>
      <c r="U177" t="str">
        <f t="shared" ref="U177" si="348">CONCATENATE("const CooGUI_tds* ",A177, ";")</f>
        <v>const CooGUI_tds* Pos_Bluetooth_DownLoadData_02;</v>
      </c>
      <c r="V177">
        <f t="shared" ref="V177" si="349">(G177*H177)/1024</f>
        <v>10</v>
      </c>
      <c r="W177" t="str">
        <f t="shared" ref="W177" si="350">CONCATENATE(A177, " = &amp;", B177,";")</f>
        <v>Pos_Bluetooth_DownLoadData_02 = &amp;Pos_Bluetooth_DownLoadData_02_Normal;</v>
      </c>
    </row>
    <row r="178" spans="1:23" x14ac:dyDescent="0.35">
      <c r="A178" t="s">
        <v>191</v>
      </c>
      <c r="B178" t="str">
        <f t="shared" si="308"/>
        <v>Pos_Slates_Tittle_Normal</v>
      </c>
      <c r="C178" s="9">
        <v>180</v>
      </c>
      <c r="D178" s="9">
        <v>0</v>
      </c>
      <c r="E178" s="23">
        <f>C178</f>
        <v>180</v>
      </c>
      <c r="F178" s="23">
        <f>D178</f>
        <v>0</v>
      </c>
      <c r="G178" s="9">
        <v>140</v>
      </c>
      <c r="H178" s="9">
        <v>23</v>
      </c>
      <c r="I178" s="20">
        <f t="shared" si="309"/>
        <v>320</v>
      </c>
      <c r="J178" s="20">
        <f t="shared" si="310"/>
        <v>23</v>
      </c>
      <c r="K178" t="str">
        <f t="shared" si="311"/>
        <v>static const CooGUI_tds Pos_Slates_Tittle_Normal = {180,0,180,0,140,23,320,23};</v>
      </c>
      <c r="L178">
        <f t="shared" si="312"/>
        <v>180</v>
      </c>
      <c r="M178" s="52">
        <f t="shared" ref="M178:M189" si="351">D178 + $D$1</f>
        <v>24</v>
      </c>
      <c r="N178">
        <f t="shared" si="313"/>
        <v>180</v>
      </c>
      <c r="O178">
        <f t="shared" ref="O174:O189" si="352">F178</f>
        <v>0</v>
      </c>
      <c r="P178">
        <f t="shared" ref="P178:P189" si="353">G178</f>
        <v>140</v>
      </c>
      <c r="Q178">
        <f t="shared" si="314"/>
        <v>23</v>
      </c>
      <c r="R178" s="20">
        <f t="shared" si="315"/>
        <v>320</v>
      </c>
      <c r="S178" s="20">
        <f t="shared" si="316"/>
        <v>23</v>
      </c>
      <c r="T178" t="str">
        <f t="shared" si="317"/>
        <v>static const CooGUI_tds Pos_Slates_Tittle_Flipped = {180,24,180,0,140,23,320,23};</v>
      </c>
      <c r="U178" t="str">
        <f t="shared" si="318"/>
        <v>const CooGUI_tds* Pos_Slates_Tittle;</v>
      </c>
      <c r="V178">
        <f t="shared" si="319"/>
        <v>3.14453125</v>
      </c>
      <c r="W178" t="str">
        <f t="shared" si="320"/>
        <v>Pos_Slates_Tittle = &amp;Pos_Slates_Tittle_Normal;</v>
      </c>
    </row>
    <row r="179" spans="1:23" x14ac:dyDescent="0.35">
      <c r="A179" s="72" t="s">
        <v>203</v>
      </c>
      <c r="B179" t="str">
        <f t="shared" si="308"/>
        <v>Pos_SurfClearToUpdate_1_Normal</v>
      </c>
      <c r="C179" s="23">
        <v>0</v>
      </c>
      <c r="D179" s="23">
        <v>0</v>
      </c>
      <c r="E179" s="23">
        <v>25</v>
      </c>
      <c r="F179" s="23">
        <f>J19</f>
        <v>120</v>
      </c>
      <c r="G179" s="9">
        <v>260</v>
      </c>
      <c r="H179" s="9">
        <v>90</v>
      </c>
      <c r="I179" s="20">
        <f t="shared" si="309"/>
        <v>285</v>
      </c>
      <c r="J179" s="20">
        <f t="shared" si="310"/>
        <v>210</v>
      </c>
      <c r="K179" t="str">
        <f t="shared" si="311"/>
        <v>static const CooGUI_tds Pos_SurfClearToUpdate_1_Normal = {0,0,25,120,260,90,285,210};</v>
      </c>
      <c r="L179">
        <f t="shared" si="312"/>
        <v>0</v>
      </c>
      <c r="M179" s="52">
        <f t="shared" si="351"/>
        <v>24</v>
      </c>
      <c r="N179">
        <f t="shared" si="313"/>
        <v>25</v>
      </c>
      <c r="O179">
        <f t="shared" si="352"/>
        <v>120</v>
      </c>
      <c r="P179">
        <f t="shared" si="353"/>
        <v>260</v>
      </c>
      <c r="Q179">
        <f t="shared" si="314"/>
        <v>90</v>
      </c>
      <c r="R179" s="20">
        <f t="shared" si="315"/>
        <v>285</v>
      </c>
      <c r="S179" s="20">
        <f t="shared" si="316"/>
        <v>210</v>
      </c>
      <c r="T179" t="str">
        <f t="shared" si="317"/>
        <v>static const CooGUI_tds Pos_SurfClearToUpdate_1_Flipped = {0,24,25,120,260,90,285,210};</v>
      </c>
      <c r="U179" t="str">
        <f t="shared" si="318"/>
        <v>const CooGUI_tds* Pos_SurfClearToUpdate_1;</v>
      </c>
      <c r="V179">
        <f t="shared" si="319"/>
        <v>22.8515625</v>
      </c>
      <c r="W179" t="str">
        <f t="shared" si="320"/>
        <v>Pos_SurfClearToUpdate_1 = &amp;Pos_SurfClearToUpdate_1_Normal;</v>
      </c>
    </row>
    <row r="180" spans="1:23" x14ac:dyDescent="0.35">
      <c r="A180" s="72" t="s">
        <v>204</v>
      </c>
      <c r="B180" t="str">
        <f t="shared" si="308"/>
        <v>Pos_SurfClearToUpdate_2_Normal</v>
      </c>
      <c r="C180" s="23">
        <v>0</v>
      </c>
      <c r="D180" s="23">
        <v>0</v>
      </c>
      <c r="E180" s="23">
        <v>0</v>
      </c>
      <c r="F180" s="23">
        <f>J179</f>
        <v>210</v>
      </c>
      <c r="G180" s="9">
        <v>320</v>
      </c>
      <c r="H180" s="9">
        <v>30</v>
      </c>
      <c r="I180" s="20">
        <f t="shared" si="309"/>
        <v>320</v>
      </c>
      <c r="J180" s="20">
        <f t="shared" si="310"/>
        <v>240</v>
      </c>
      <c r="K180" t="str">
        <f t="shared" si="311"/>
        <v>static const CooGUI_tds Pos_SurfClearToUpdate_2_Normal = {0,0,0,210,320,30,320,240};</v>
      </c>
      <c r="L180">
        <f t="shared" si="312"/>
        <v>0</v>
      </c>
      <c r="M180" s="52">
        <f t="shared" si="351"/>
        <v>24</v>
      </c>
      <c r="N180">
        <f t="shared" si="313"/>
        <v>0</v>
      </c>
      <c r="O180">
        <f t="shared" si="352"/>
        <v>210</v>
      </c>
      <c r="P180">
        <f t="shared" si="353"/>
        <v>320</v>
      </c>
      <c r="Q180">
        <f t="shared" si="314"/>
        <v>30</v>
      </c>
      <c r="R180" s="20">
        <f t="shared" si="315"/>
        <v>320</v>
      </c>
      <c r="S180" s="20">
        <f t="shared" si="316"/>
        <v>240</v>
      </c>
      <c r="T180" t="str">
        <f t="shared" si="317"/>
        <v>static const CooGUI_tds Pos_SurfClearToUpdate_2_Flipped = {0,24,0,210,320,30,320,240};</v>
      </c>
      <c r="U180" t="str">
        <f t="shared" si="318"/>
        <v>const CooGUI_tds* Pos_SurfClearToUpdate_2;</v>
      </c>
      <c r="V180">
        <f t="shared" si="319"/>
        <v>9.375</v>
      </c>
      <c r="W180" t="str">
        <f t="shared" si="320"/>
        <v>Pos_SurfClearToUpdate_2 = &amp;Pos_SurfClearToUpdate_2_Normal;</v>
      </c>
    </row>
    <row r="181" spans="1:23" x14ac:dyDescent="0.35">
      <c r="A181" s="72" t="s">
        <v>241</v>
      </c>
      <c r="B181" t="str">
        <f>CONCATENATE(A181, "_Normal")</f>
        <v>Pos_DiveClearToUpdate_1_Normal</v>
      </c>
      <c r="C181" s="23">
        <v>0</v>
      </c>
      <c r="D181" s="23">
        <v>0</v>
      </c>
      <c r="E181" s="23">
        <f>I90</f>
        <v>25</v>
      </c>
      <c r="F181" s="23">
        <f>J23</f>
        <v>180</v>
      </c>
      <c r="G181" s="23">
        <f>319-G89-G90</f>
        <v>269</v>
      </c>
      <c r="H181" s="23">
        <f>J89-J23</f>
        <v>30</v>
      </c>
      <c r="I181" s="20">
        <f t="shared" ref="I181:J184" si="354">E181+G181</f>
        <v>294</v>
      </c>
      <c r="J181" s="20">
        <f t="shared" si="354"/>
        <v>210</v>
      </c>
      <c r="K181" t="str">
        <f>CONCATENATE("static const CooGUI_tds ",A181, "_Normal = {", C181, ",", D181, ",", E181, ",", F181, ",",G181, ",", H181,",",  I181, ",", J181, "};")</f>
        <v>static const CooGUI_tds Pos_DiveClearToUpdate_1_Normal = {0,0,25,180,269,30,294,210};</v>
      </c>
      <c r="L181">
        <f>C181</f>
        <v>0</v>
      </c>
      <c r="M181" s="52">
        <f>D181 + $D$1</f>
        <v>24</v>
      </c>
      <c r="N181">
        <f t="shared" ref="N181:Q184" si="355">E181</f>
        <v>25</v>
      </c>
      <c r="O181">
        <f t="shared" si="355"/>
        <v>180</v>
      </c>
      <c r="P181">
        <f t="shared" si="355"/>
        <v>269</v>
      </c>
      <c r="Q181">
        <f t="shared" si="355"/>
        <v>30</v>
      </c>
      <c r="R181" s="20">
        <f t="shared" ref="R181:S184" si="356">N181+P181</f>
        <v>294</v>
      </c>
      <c r="S181" s="20">
        <f t="shared" si="356"/>
        <v>210</v>
      </c>
      <c r="T181" t="str">
        <f>CONCATENATE("static const CooGUI_tds ",A181, "_Flipped = {", L181, ",", M181, ",", N181, ",", O181, ",",P181, ",", Q181,",",  R181, ",", S181, "};")</f>
        <v>static const CooGUI_tds Pos_DiveClearToUpdate_1_Flipped = {0,24,25,180,269,30,294,210};</v>
      </c>
      <c r="U181" t="str">
        <f>CONCATENATE("const CooGUI_tds* ",A181, ";")</f>
        <v>const CooGUI_tds* Pos_DiveClearToUpdate_1;</v>
      </c>
      <c r="V181">
        <f>(G181*H181)/1024</f>
        <v>7.880859375</v>
      </c>
      <c r="W181" t="str">
        <f>CONCATENATE(A181, " = &amp;", B181,";")</f>
        <v>Pos_DiveClearToUpdate_1 = &amp;Pos_DiveClearToUpdate_1_Normal;</v>
      </c>
    </row>
    <row r="182" spans="1:23" x14ac:dyDescent="0.35">
      <c r="A182" s="72" t="s">
        <v>240</v>
      </c>
      <c r="B182" t="str">
        <f>CONCATENATE(A182, "_Normal")</f>
        <v>Pos_DiveClearToUpdate_2_Normal</v>
      </c>
      <c r="C182" s="23">
        <v>0</v>
      </c>
      <c r="D182" s="23">
        <v>0</v>
      </c>
      <c r="E182" s="23">
        <f>E181</f>
        <v>25</v>
      </c>
      <c r="F182" s="23">
        <f>J181</f>
        <v>210</v>
      </c>
      <c r="G182" s="9">
        <v>295</v>
      </c>
      <c r="H182" s="9">
        <v>30</v>
      </c>
      <c r="I182" s="20">
        <f t="shared" si="354"/>
        <v>320</v>
      </c>
      <c r="J182" s="20">
        <f t="shared" si="354"/>
        <v>240</v>
      </c>
      <c r="K182" t="str">
        <f>CONCATENATE("static const CooGUI_tds ",A182, "_Normal = {", C182, ",", D182, ",", E182, ",", F182, ",",G182, ",", H182,",",  I182, ",", J182, "};")</f>
        <v>static const CooGUI_tds Pos_DiveClearToUpdate_2_Normal = {0,0,25,210,295,30,320,240};</v>
      </c>
      <c r="L182">
        <f>C182</f>
        <v>0</v>
      </c>
      <c r="M182" s="52">
        <f>D182 + $D$1</f>
        <v>24</v>
      </c>
      <c r="N182">
        <f t="shared" si="355"/>
        <v>25</v>
      </c>
      <c r="O182">
        <f t="shared" si="355"/>
        <v>210</v>
      </c>
      <c r="P182">
        <f t="shared" si="355"/>
        <v>295</v>
      </c>
      <c r="Q182">
        <f t="shared" si="355"/>
        <v>30</v>
      </c>
      <c r="R182" s="20">
        <f t="shared" si="356"/>
        <v>320</v>
      </c>
      <c r="S182" s="20">
        <f t="shared" si="356"/>
        <v>240</v>
      </c>
      <c r="T182" t="str">
        <f>CONCATENATE("static const CooGUI_tds ",A182, "_Flipped = {", L182, ",", M182, ",", N182, ",", O182, ",",P182, ",", Q182,",",  R182, ",", S182, "};")</f>
        <v>static const CooGUI_tds Pos_DiveClearToUpdate_2_Flipped = {0,24,25,210,295,30,320,240};</v>
      </c>
      <c r="U182" t="str">
        <f>CONCATENATE("const CooGUI_tds* ",A182, ";")</f>
        <v>const CooGUI_tds* Pos_DiveClearToUpdate_2;</v>
      </c>
      <c r="V182">
        <f>(G182*H182)/1024</f>
        <v>8.642578125</v>
      </c>
      <c r="W182" t="str">
        <f>CONCATENATE(A182, " = &amp;", B182,";")</f>
        <v>Pos_DiveClearToUpdate_2 = &amp;Pos_DiveClearToUpdate_2_Normal;</v>
      </c>
    </row>
    <row r="183" spans="1:23" x14ac:dyDescent="0.35">
      <c r="A183" s="72" t="s">
        <v>251</v>
      </c>
      <c r="B183" t="str">
        <f>CONCATENATE(A183, "_Normal")</f>
        <v>Pos_DiveClearToUpdate_3_onTheBottomLeft_Normal</v>
      </c>
      <c r="C183" s="23">
        <v>0</v>
      </c>
      <c r="D183" s="23">
        <v>0</v>
      </c>
      <c r="E183" s="9">
        <v>0</v>
      </c>
      <c r="F183" s="23">
        <f>J90</f>
        <v>202</v>
      </c>
      <c r="G183" s="23">
        <f>G90</f>
        <v>25</v>
      </c>
      <c r="H183" s="23">
        <f>240-F183</f>
        <v>38</v>
      </c>
      <c r="I183" s="20">
        <f t="shared" si="354"/>
        <v>25</v>
      </c>
      <c r="J183" s="20">
        <f t="shared" si="354"/>
        <v>240</v>
      </c>
      <c r="K183" t="str">
        <f>CONCATENATE("static const CooGUI_tds ",A183, "_Normal = {", C183, ",", D183, ",", E183, ",", F183, ",",G183, ",", H183,",",  I183, ",", J183, "};")</f>
        <v>static const CooGUI_tds Pos_DiveClearToUpdate_3_onTheBottomLeft_Normal = {0,0,0,202,25,38,25,240};</v>
      </c>
      <c r="L183">
        <f>C183</f>
        <v>0</v>
      </c>
      <c r="M183" s="52">
        <f>D183 + $D$1</f>
        <v>24</v>
      </c>
      <c r="N183">
        <f t="shared" si="355"/>
        <v>0</v>
      </c>
      <c r="O183">
        <f t="shared" si="355"/>
        <v>202</v>
      </c>
      <c r="P183">
        <f t="shared" si="355"/>
        <v>25</v>
      </c>
      <c r="Q183">
        <f t="shared" si="355"/>
        <v>38</v>
      </c>
      <c r="R183" s="20">
        <f t="shared" si="356"/>
        <v>25</v>
      </c>
      <c r="S183" s="20">
        <f t="shared" si="356"/>
        <v>240</v>
      </c>
      <c r="T183" t="str">
        <f>CONCATENATE("static const CooGUI_tds ",A183, "_Flipped = {", L183, ",", M183, ",", N183, ",", O183, ",",P183, ",", Q183,",",  R183, ",", S183, "};")</f>
        <v>static const CooGUI_tds Pos_DiveClearToUpdate_3_onTheBottomLeft_Flipped = {0,24,0,202,25,38,25,240};</v>
      </c>
      <c r="U183" t="str">
        <f>CONCATENATE("const CooGUI_tds* ",A183, ";")</f>
        <v>const CooGUI_tds* Pos_DiveClearToUpdate_3_onTheBottomLeft;</v>
      </c>
      <c r="V183">
        <f>(G183*H183)/1024</f>
        <v>0.927734375</v>
      </c>
      <c r="W183" t="str">
        <f>CONCATENATE(A183, " = &amp;", B183,";")</f>
        <v>Pos_DiveClearToUpdate_3_onTheBottomLeft = &amp;Pos_DiveClearToUpdate_3_onTheBottomLeft_Normal;</v>
      </c>
    </row>
    <row r="184" spans="1:23" x14ac:dyDescent="0.35">
      <c r="A184" s="72" t="s">
        <v>252</v>
      </c>
      <c r="B184" t="str">
        <f>CONCATENATE(A184, "_Normal")</f>
        <v>Pos_DiveClearToUpdate_4_onTheBottomRight_Normal</v>
      </c>
      <c r="C184" s="23">
        <v>0</v>
      </c>
      <c r="D184" s="23">
        <v>0</v>
      </c>
      <c r="E184" s="23">
        <f>I181</f>
        <v>294</v>
      </c>
      <c r="F184" s="23">
        <f>J89</f>
        <v>210</v>
      </c>
      <c r="G184" s="23">
        <f>G89</f>
        <v>25</v>
      </c>
      <c r="H184" s="23">
        <f>240-F184</f>
        <v>30</v>
      </c>
      <c r="I184" s="20">
        <f t="shared" si="354"/>
        <v>319</v>
      </c>
      <c r="J184" s="20">
        <f t="shared" si="354"/>
        <v>240</v>
      </c>
      <c r="K184" t="str">
        <f>CONCATENATE("static const CooGUI_tds ",A184, "_Normal = {", C184, ",", D184, ",", E184, ",", F184, ",",G184, ",", H184,",",  I184, ",", J184, "};")</f>
        <v>static const CooGUI_tds Pos_DiveClearToUpdate_4_onTheBottomRight_Normal = {0,0,294,210,25,30,319,240};</v>
      </c>
      <c r="L184">
        <f>C184</f>
        <v>0</v>
      </c>
      <c r="M184" s="52">
        <f>D184 + $D$1</f>
        <v>24</v>
      </c>
      <c r="N184">
        <f t="shared" si="355"/>
        <v>294</v>
      </c>
      <c r="O184">
        <f t="shared" si="355"/>
        <v>210</v>
      </c>
      <c r="P184">
        <f t="shared" si="355"/>
        <v>25</v>
      </c>
      <c r="Q184">
        <f t="shared" si="355"/>
        <v>30</v>
      </c>
      <c r="R184" s="20">
        <f t="shared" si="356"/>
        <v>319</v>
      </c>
      <c r="S184" s="20">
        <f t="shared" si="356"/>
        <v>240</v>
      </c>
      <c r="T184" t="str">
        <f>CONCATENATE("static const CooGUI_tds ",A184, "_Flipped = {", L184, ",", M184, ",", N184, ",", O184, ",",P184, ",", Q184,",",  R184, ",", S184, "};")</f>
        <v>static const CooGUI_tds Pos_DiveClearToUpdate_4_onTheBottomRight_Flipped = {0,24,294,210,25,30,319,240};</v>
      </c>
      <c r="U184" t="str">
        <f>CONCATENATE("const CooGUI_tds* ",A184, ";")</f>
        <v>const CooGUI_tds* Pos_DiveClearToUpdate_4_onTheBottomRight;</v>
      </c>
      <c r="V184">
        <f>(G184*H184)/1024</f>
        <v>0.732421875</v>
      </c>
      <c r="W184" t="str">
        <f>CONCATENATE(A184, " = &amp;", B184,";")</f>
        <v>Pos_DiveClearToUpdate_4_onTheBottomRight = &amp;Pos_DiveClearToUpdate_4_onTheBottomRight_Normal;</v>
      </c>
    </row>
    <row r="185" spans="1:23" x14ac:dyDescent="0.35">
      <c r="A185" s="74" t="s">
        <v>214</v>
      </c>
      <c r="B185" t="str">
        <f t="shared" si="308"/>
        <v>Pos_DiveMenu_DecoStop_PO2_Tittle_Normal</v>
      </c>
      <c r="C185" s="26">
        <f>ROUND(G185/2+E185, 0)</f>
        <v>160</v>
      </c>
      <c r="D185" s="20">
        <f>F185</f>
        <v>0</v>
      </c>
      <c r="E185" s="9">
        <v>0</v>
      </c>
      <c r="F185" s="9">
        <v>0</v>
      </c>
      <c r="G185" s="9">
        <v>320</v>
      </c>
      <c r="H185" s="20">
        <f>H3</f>
        <v>20</v>
      </c>
      <c r="I185" s="20">
        <f t="shared" si="309"/>
        <v>320</v>
      </c>
      <c r="J185" s="20">
        <f t="shared" si="310"/>
        <v>20</v>
      </c>
      <c r="K185" t="str">
        <f t="shared" si="311"/>
        <v>static const CooGUI_tds Pos_DiveMenu_DecoStop_PO2_Tittle_Normal = {160,0,0,0,320,20,320,20};</v>
      </c>
      <c r="L185">
        <f t="shared" si="312"/>
        <v>160</v>
      </c>
      <c r="M185" s="52">
        <f t="shared" si="351"/>
        <v>24</v>
      </c>
      <c r="N185">
        <f t="shared" si="313"/>
        <v>0</v>
      </c>
      <c r="O185">
        <f t="shared" si="352"/>
        <v>0</v>
      </c>
      <c r="P185">
        <f t="shared" si="353"/>
        <v>320</v>
      </c>
      <c r="Q185">
        <f t="shared" si="314"/>
        <v>20</v>
      </c>
      <c r="R185" s="20">
        <f t="shared" si="315"/>
        <v>320</v>
      </c>
      <c r="S185" s="20">
        <f t="shared" si="316"/>
        <v>20</v>
      </c>
      <c r="T185" t="str">
        <f t="shared" si="317"/>
        <v>static const CooGUI_tds Pos_DiveMenu_DecoStop_PO2_Tittle_Flipped = {160,24,0,0,320,20,320,20};</v>
      </c>
      <c r="U185" t="str">
        <f t="shared" si="318"/>
        <v>const CooGUI_tds* Pos_DiveMenu_DecoStop_PO2_Tittle;</v>
      </c>
      <c r="V185">
        <f t="shared" si="319"/>
        <v>6.25</v>
      </c>
      <c r="W185" t="str">
        <f t="shared" si="320"/>
        <v>Pos_DiveMenu_DecoStop_PO2_Tittle = &amp;Pos_DiveMenu_DecoStop_PO2_Tittle_Normal;</v>
      </c>
    </row>
    <row r="186" spans="1:23" ht="14.15" customHeight="1" x14ac:dyDescent="0.35">
      <c r="A186" s="74" t="s">
        <v>215</v>
      </c>
      <c r="B186" t="str">
        <f t="shared" si="308"/>
        <v>Pos_DiveMenu_DecoStop_PO2_Value_Normal</v>
      </c>
      <c r="C186" s="20">
        <f>C185</f>
        <v>160</v>
      </c>
      <c r="D186" s="30">
        <f>F186-$C$1</f>
        <v>14</v>
      </c>
      <c r="E186" s="23">
        <v>0</v>
      </c>
      <c r="F186" s="23">
        <f>J185</f>
        <v>20</v>
      </c>
      <c r="G186" s="20">
        <f>G185</f>
        <v>320</v>
      </c>
      <c r="H186" s="20">
        <f>H4</f>
        <v>40</v>
      </c>
      <c r="I186" s="20">
        <f t="shared" si="309"/>
        <v>320</v>
      </c>
      <c r="J186" s="20">
        <f t="shared" si="310"/>
        <v>60</v>
      </c>
      <c r="K186" t="str">
        <f t="shared" si="311"/>
        <v>static const CooGUI_tds Pos_DiveMenu_DecoStop_PO2_Value_Normal = {160,14,0,20,320,40,320,60};</v>
      </c>
      <c r="L186">
        <f t="shared" si="312"/>
        <v>160</v>
      </c>
      <c r="M186" s="52">
        <f t="shared" si="351"/>
        <v>38</v>
      </c>
      <c r="N186">
        <f t="shared" si="313"/>
        <v>0</v>
      </c>
      <c r="O186">
        <f t="shared" si="352"/>
        <v>20</v>
      </c>
      <c r="P186">
        <f t="shared" si="353"/>
        <v>320</v>
      </c>
      <c r="Q186">
        <f t="shared" si="314"/>
        <v>40</v>
      </c>
      <c r="R186" s="20">
        <f t="shared" si="315"/>
        <v>320</v>
      </c>
      <c r="S186" s="20">
        <f t="shared" si="316"/>
        <v>60</v>
      </c>
      <c r="T186" t="str">
        <f t="shared" si="317"/>
        <v>static const CooGUI_tds Pos_DiveMenu_DecoStop_PO2_Value_Flipped = {160,38,0,20,320,40,320,60};</v>
      </c>
      <c r="U186" t="str">
        <f t="shared" si="318"/>
        <v>const CooGUI_tds* Pos_DiveMenu_DecoStop_PO2_Value;</v>
      </c>
      <c r="V186">
        <f t="shared" si="319"/>
        <v>12.5</v>
      </c>
      <c r="W186" t="str">
        <f t="shared" si="320"/>
        <v>Pos_DiveMenu_DecoStop_PO2_Value = &amp;Pos_DiveMenu_DecoStop_PO2_Value_Normal;</v>
      </c>
    </row>
    <row r="187" spans="1:23" ht="14.15" customHeight="1" x14ac:dyDescent="0.35">
      <c r="A187" s="74" t="s">
        <v>216</v>
      </c>
      <c r="B187" t="str">
        <f t="shared" si="308"/>
        <v>Pos_DiveMenu_DecoStop_List_Normal</v>
      </c>
      <c r="C187" s="9">
        <v>0</v>
      </c>
      <c r="D187" s="20">
        <f>F187</f>
        <v>60</v>
      </c>
      <c r="E187" s="23">
        <v>0</v>
      </c>
      <c r="F187" s="23">
        <f>J186</f>
        <v>60</v>
      </c>
      <c r="G187" s="20">
        <f>G185</f>
        <v>320</v>
      </c>
      <c r="H187" s="9">
        <v>26</v>
      </c>
      <c r="I187" s="20">
        <f t="shared" si="309"/>
        <v>320</v>
      </c>
      <c r="J187" s="20">
        <f t="shared" si="310"/>
        <v>86</v>
      </c>
      <c r="K187" t="str">
        <f t="shared" si="311"/>
        <v>static const CooGUI_tds Pos_DiveMenu_DecoStop_List_Normal = {0,60,0,60,320,26,320,86};</v>
      </c>
      <c r="L187">
        <f t="shared" si="312"/>
        <v>0</v>
      </c>
      <c r="M187" s="52">
        <f t="shared" si="351"/>
        <v>84</v>
      </c>
      <c r="N187">
        <f t="shared" si="313"/>
        <v>0</v>
      </c>
      <c r="O187">
        <f t="shared" si="352"/>
        <v>60</v>
      </c>
      <c r="P187">
        <f t="shared" si="353"/>
        <v>320</v>
      </c>
      <c r="Q187">
        <f t="shared" si="314"/>
        <v>26</v>
      </c>
      <c r="R187" s="20">
        <f t="shared" si="315"/>
        <v>320</v>
      </c>
      <c r="S187" s="20">
        <f t="shared" si="316"/>
        <v>86</v>
      </c>
      <c r="T187" t="str">
        <f t="shared" si="317"/>
        <v>static const CooGUI_tds Pos_DiveMenu_DecoStop_List_Flipped = {0,84,0,60,320,26,320,86};</v>
      </c>
      <c r="U187" t="str">
        <f t="shared" si="318"/>
        <v>const CooGUI_tds* Pos_DiveMenu_DecoStop_List;</v>
      </c>
      <c r="V187">
        <f t="shared" si="319"/>
        <v>8.125</v>
      </c>
      <c r="W187" t="str">
        <f t="shared" si="320"/>
        <v>Pos_DiveMenu_DecoStop_List = &amp;Pos_DiveMenu_DecoStop_List_Normal;</v>
      </c>
    </row>
    <row r="188" spans="1:23" x14ac:dyDescent="0.35">
      <c r="A188" s="74" t="s">
        <v>220</v>
      </c>
      <c r="B188" t="str">
        <f t="shared" si="308"/>
        <v>Pos_DiveMenu_DecoStop_NODECO_Normal</v>
      </c>
      <c r="C188" s="35">
        <f>C186</f>
        <v>160</v>
      </c>
      <c r="D188" s="34">
        <f>F188-10</f>
        <v>100</v>
      </c>
      <c r="E188" s="23">
        <f>C188-G188/2</f>
        <v>60</v>
      </c>
      <c r="F188" s="20">
        <f>J186+50</f>
        <v>110</v>
      </c>
      <c r="G188" s="9">
        <v>200</v>
      </c>
      <c r="H188" s="9">
        <v>54</v>
      </c>
      <c r="I188" s="20">
        <f t="shared" si="309"/>
        <v>260</v>
      </c>
      <c r="J188" s="20">
        <f t="shared" si="310"/>
        <v>164</v>
      </c>
      <c r="K188" t="str">
        <f t="shared" si="311"/>
        <v>static const CooGUI_tds Pos_DiveMenu_DecoStop_NODECO_Normal = {160,100,60,110,200,54,260,164};</v>
      </c>
      <c r="L188">
        <f t="shared" si="312"/>
        <v>160</v>
      </c>
      <c r="M188" s="52">
        <f t="shared" si="351"/>
        <v>124</v>
      </c>
      <c r="N188">
        <f t="shared" si="313"/>
        <v>60</v>
      </c>
      <c r="O188">
        <f t="shared" si="352"/>
        <v>110</v>
      </c>
      <c r="P188">
        <f t="shared" si="353"/>
        <v>200</v>
      </c>
      <c r="Q188">
        <f t="shared" si="314"/>
        <v>54</v>
      </c>
      <c r="R188" s="20">
        <f t="shared" si="315"/>
        <v>260</v>
      </c>
      <c r="S188" s="20">
        <f t="shared" si="316"/>
        <v>164</v>
      </c>
      <c r="T188" t="str">
        <f t="shared" si="317"/>
        <v>static const CooGUI_tds Pos_DiveMenu_DecoStop_NODECO_Flipped = {160,124,60,110,200,54,260,164};</v>
      </c>
      <c r="U188" t="str">
        <f t="shared" si="318"/>
        <v>const CooGUI_tds* Pos_DiveMenu_DecoStop_NODECO;</v>
      </c>
      <c r="V188">
        <f t="shared" si="319"/>
        <v>10.546875</v>
      </c>
      <c r="W188" t="str">
        <f t="shared" si="320"/>
        <v>Pos_DiveMenu_DecoStop_NODECO = &amp;Pos_DiveMenu_DecoStop_NODECO_Normal;</v>
      </c>
    </row>
    <row r="189" spans="1:23" ht="14.15" customHeight="1" x14ac:dyDescent="0.35">
      <c r="A189" s="51" t="s">
        <v>301</v>
      </c>
      <c r="B189" t="str">
        <f t="shared" si="308"/>
        <v>Pos_ALARM_BottomInOneLine_Normal</v>
      </c>
      <c r="C189" s="23">
        <f>C188</f>
        <v>160</v>
      </c>
      <c r="D189" s="9">
        <v>200</v>
      </c>
      <c r="E189" s="23">
        <f>I90</f>
        <v>25</v>
      </c>
      <c r="F189" s="23">
        <f>J23</f>
        <v>180</v>
      </c>
      <c r="G189" s="23">
        <f>E89-E189</f>
        <v>270</v>
      </c>
      <c r="H189" s="9">
        <v>60</v>
      </c>
      <c r="I189" s="20">
        <f t="shared" si="309"/>
        <v>295</v>
      </c>
      <c r="J189" s="20">
        <f t="shared" si="310"/>
        <v>240</v>
      </c>
      <c r="K189" t="str">
        <f t="shared" si="311"/>
        <v>static const CooGUI_tds Pos_ALARM_BottomInOneLine_Normal = {160,200,25,180,270,60,295,240};</v>
      </c>
      <c r="L189">
        <f t="shared" si="312"/>
        <v>160</v>
      </c>
      <c r="M189" s="52">
        <f t="shared" si="351"/>
        <v>224</v>
      </c>
      <c r="N189">
        <f t="shared" si="313"/>
        <v>25</v>
      </c>
      <c r="O189">
        <f t="shared" si="352"/>
        <v>180</v>
      </c>
      <c r="P189">
        <f t="shared" si="353"/>
        <v>270</v>
      </c>
      <c r="Q189">
        <f t="shared" si="314"/>
        <v>60</v>
      </c>
      <c r="R189" s="20">
        <f t="shared" si="315"/>
        <v>295</v>
      </c>
      <c r="S189" s="20">
        <f t="shared" si="316"/>
        <v>240</v>
      </c>
      <c r="T189" t="str">
        <f t="shared" si="317"/>
        <v>static const CooGUI_tds Pos_ALARM_BottomInOneLine_Flipped = {160,224,25,180,270,60,295,240};</v>
      </c>
      <c r="U189" t="str">
        <f t="shared" si="318"/>
        <v>const CooGUI_tds* Pos_ALARM_BottomInOneLine;</v>
      </c>
      <c r="V189">
        <f t="shared" si="319"/>
        <v>15.8203125</v>
      </c>
      <c r="W189" t="str">
        <f t="shared" si="320"/>
        <v>Pos_ALARM_BottomInOneLine = &amp;Pos_ALARM_BottomInOneLine_Normal;</v>
      </c>
    </row>
    <row r="190" spans="1:23" ht="14.15" customHeight="1" x14ac:dyDescent="0.35">
      <c r="A190" s="101" t="s">
        <v>302</v>
      </c>
      <c r="B190" s="102" t="str">
        <f t="shared" ref="B190" si="357">CONCATENATE(A190, "_Normal")</f>
        <v>Pos_ALARM_BottomInTwoLines_01_Normal</v>
      </c>
      <c r="C190" s="23">
        <f t="shared" ref="C190" si="358">C189</f>
        <v>160</v>
      </c>
      <c r="D190" s="23">
        <f>F190 + 5</f>
        <v>185</v>
      </c>
      <c r="E190" s="23">
        <f>E189</f>
        <v>25</v>
      </c>
      <c r="F190" s="23">
        <f>F189</f>
        <v>180</v>
      </c>
      <c r="G190" s="23">
        <f>G189</f>
        <v>270</v>
      </c>
      <c r="H190" s="50">
        <f>H189/2</f>
        <v>30</v>
      </c>
      <c r="I190" s="20">
        <f t="shared" ref="I190" si="359">E190+G190</f>
        <v>295</v>
      </c>
      <c r="J190" s="20">
        <f t="shared" ref="J190" si="360">F190+H190</f>
        <v>210</v>
      </c>
      <c r="K190" t="str">
        <f t="shared" ref="K190" si="361">CONCATENATE("static const CooGUI_tds ",A190, "_Normal = {", C190, ",", D190, ",", E190, ",", F190, ",",G190, ",", H190,",",  I190, ",", J190, "};")</f>
        <v>static const CooGUI_tds Pos_ALARM_BottomInTwoLines_01_Normal = {160,185,25,180,270,30,295,210};</v>
      </c>
      <c r="L190">
        <f t="shared" ref="L190" si="362">C190</f>
        <v>160</v>
      </c>
      <c r="M190" s="52">
        <f t="shared" ref="M190" si="363">D190 + $D$1</f>
        <v>209</v>
      </c>
      <c r="N190">
        <f t="shared" ref="N190" si="364">E190</f>
        <v>25</v>
      </c>
      <c r="O190">
        <f t="shared" ref="O190" si="365">F190</f>
        <v>180</v>
      </c>
      <c r="P190">
        <f t="shared" ref="P190" si="366">G190</f>
        <v>270</v>
      </c>
      <c r="Q190">
        <f t="shared" ref="Q190" si="367">H190</f>
        <v>30</v>
      </c>
      <c r="R190" s="20">
        <f t="shared" ref="R190" si="368">N190+P190</f>
        <v>295</v>
      </c>
      <c r="S190" s="20">
        <f t="shared" ref="S190" si="369">O190+Q190</f>
        <v>210</v>
      </c>
      <c r="T190" t="str">
        <f t="shared" ref="T190" si="370">CONCATENATE("static const CooGUI_tds ",A190, "_Flipped = {", L190, ",", M190, ",", N190, ",", O190, ",",P190, ",", Q190,",",  R190, ",", S190, "};")</f>
        <v>static const CooGUI_tds Pos_ALARM_BottomInTwoLines_01_Flipped = {160,209,25,180,270,30,295,210};</v>
      </c>
      <c r="U190" t="str">
        <f t="shared" ref="U190" si="371">CONCATENATE("const CooGUI_tds* ",A190, ";")</f>
        <v>const CooGUI_tds* Pos_ALARM_BottomInTwoLines_01;</v>
      </c>
      <c r="V190">
        <f t="shared" ref="V190" si="372">(G190*H190)/1024</f>
        <v>7.91015625</v>
      </c>
      <c r="W190" t="str">
        <f t="shared" ref="W190" si="373">CONCATENATE(A190, " = &amp;", B190,";")</f>
        <v>Pos_ALARM_BottomInTwoLines_01 = &amp;Pos_ALARM_BottomInTwoLines_01_Normal;</v>
      </c>
    </row>
    <row r="191" spans="1:23" ht="14.15" customHeight="1" x14ac:dyDescent="0.35">
      <c r="A191" s="101" t="s">
        <v>303</v>
      </c>
      <c r="B191" s="102" t="str">
        <f t="shared" ref="B191" si="374">CONCATENATE(A191, "_Normal")</f>
        <v>Pos_ALARM_BottomInTwoLines_02_Normal</v>
      </c>
      <c r="C191" s="23">
        <f t="shared" ref="C191" si="375">C190</f>
        <v>160</v>
      </c>
      <c r="D191" s="23">
        <f>F191</f>
        <v>210</v>
      </c>
      <c r="E191" s="23">
        <f>E190</f>
        <v>25</v>
      </c>
      <c r="F191" s="23">
        <f>J190</f>
        <v>210</v>
      </c>
      <c r="G191" s="23">
        <f>E91-E191</f>
        <v>270</v>
      </c>
      <c r="H191" s="50">
        <f>H190</f>
        <v>30</v>
      </c>
      <c r="I191" s="20">
        <f t="shared" ref="I191" si="376">E191+G191</f>
        <v>295</v>
      </c>
      <c r="J191" s="20">
        <f t="shared" ref="J191" si="377">F191+H191</f>
        <v>240</v>
      </c>
      <c r="K191" t="str">
        <f t="shared" ref="K191" si="378">CONCATENATE("static const CooGUI_tds ",A191, "_Normal = {", C191, ",", D191, ",", E191, ",", F191, ",",G191, ",", H191,",",  I191, ",", J191, "};")</f>
        <v>static const CooGUI_tds Pos_ALARM_BottomInTwoLines_02_Normal = {160,210,25,210,270,30,295,240};</v>
      </c>
      <c r="L191">
        <f t="shared" ref="L191" si="379">C191</f>
        <v>160</v>
      </c>
      <c r="M191" s="52">
        <f t="shared" ref="M191" si="380">D191 + $D$1</f>
        <v>234</v>
      </c>
      <c r="N191">
        <f t="shared" ref="N191" si="381">E191</f>
        <v>25</v>
      </c>
      <c r="O191">
        <f t="shared" ref="O191" si="382">F191</f>
        <v>210</v>
      </c>
      <c r="P191">
        <f t="shared" ref="P191" si="383">G191</f>
        <v>270</v>
      </c>
      <c r="Q191">
        <f t="shared" ref="Q191" si="384">H191</f>
        <v>30</v>
      </c>
      <c r="R191" s="20">
        <f t="shared" ref="R191" si="385">N191+P191</f>
        <v>295</v>
      </c>
      <c r="S191" s="20">
        <f t="shared" ref="S191" si="386">O191+Q191</f>
        <v>240</v>
      </c>
      <c r="T191" t="str">
        <f t="shared" ref="T191" si="387">CONCATENATE("static const CooGUI_tds ",A191, "_Flipped = {", L191, ",", M191, ",", N191, ",", O191, ",",P191, ",", Q191,",",  R191, ",", S191, "};")</f>
        <v>static const CooGUI_tds Pos_ALARM_BottomInTwoLines_02_Flipped = {160,234,25,210,270,30,295,240};</v>
      </c>
      <c r="U191" t="str">
        <f t="shared" ref="U191" si="388">CONCATENATE("const CooGUI_tds* ",A191, ";")</f>
        <v>const CooGUI_tds* Pos_ALARM_BottomInTwoLines_02;</v>
      </c>
      <c r="V191">
        <f t="shared" ref="V191" si="389">(G191*H191)/1024</f>
        <v>7.91015625</v>
      </c>
      <c r="W191" t="str">
        <f t="shared" ref="W191" si="390">CONCATENATE(A191, " = &amp;", B191,";")</f>
        <v>Pos_ALARM_BottomInTwoLines_02 = &amp;Pos_ALARM_BottomInTwoLines_02_Normal;</v>
      </c>
    </row>
    <row r="192" spans="1:23" ht="14.15" customHeight="1" x14ac:dyDescent="0.35">
      <c r="A192" s="51" t="s">
        <v>238</v>
      </c>
      <c r="B192" t="str">
        <f t="shared" ref="B192:B200" si="391">CONCATENATE(A192, "_Normal")</f>
        <v>Pos_ALARM_DoubleArrowUp_Normal</v>
      </c>
      <c r="C192" s="9">
        <v>160</v>
      </c>
      <c r="D192" s="23">
        <f>F192</f>
        <v>15</v>
      </c>
      <c r="E192" s="23">
        <f>C192-(G192/2)</f>
        <v>150</v>
      </c>
      <c r="F192" s="9">
        <v>15</v>
      </c>
      <c r="G192" s="9">
        <v>20</v>
      </c>
      <c r="H192" s="9">
        <v>40</v>
      </c>
      <c r="I192" s="20">
        <f t="shared" ref="I192:J200" si="392">E192+G192</f>
        <v>170</v>
      </c>
      <c r="J192" s="20">
        <f t="shared" si="392"/>
        <v>55</v>
      </c>
      <c r="K192" t="str">
        <f t="shared" ref="K192:K200" si="393">CONCATENATE("static const CooGUI_tds ",A192, "_Normal = {", C192, ",", D192, ",", E192, ",", F192, ",",G192, ",", H192,",",  I192, ",", J192, "};")</f>
        <v>static const CooGUI_tds Pos_ALARM_DoubleArrowUp_Normal = {160,15,150,15,20,40,170,55};</v>
      </c>
      <c r="L192">
        <f t="shared" ref="L192:L200" si="394">C192</f>
        <v>160</v>
      </c>
      <c r="M192" s="52">
        <f t="shared" ref="M192:M200" si="395">D192 + $D$1</f>
        <v>39</v>
      </c>
      <c r="N192">
        <f t="shared" ref="N192:Q200" si="396">E192</f>
        <v>150</v>
      </c>
      <c r="O192">
        <f t="shared" si="396"/>
        <v>15</v>
      </c>
      <c r="P192">
        <f t="shared" si="396"/>
        <v>20</v>
      </c>
      <c r="Q192">
        <f t="shared" si="396"/>
        <v>40</v>
      </c>
      <c r="R192" s="20">
        <f t="shared" ref="R192:S200" si="397">N192+P192</f>
        <v>170</v>
      </c>
      <c r="S192" s="20">
        <f t="shared" si="397"/>
        <v>55</v>
      </c>
      <c r="T192" t="str">
        <f t="shared" ref="T192:T200" si="398">CONCATENATE("static const CooGUI_tds ",A192, "_Flipped = {", L192, ",", M192, ",", N192, ",", O192, ",",P192, ",", Q192,",",  R192, ",", S192, "};")</f>
        <v>static const CooGUI_tds Pos_ALARM_DoubleArrowUp_Flipped = {160,39,150,15,20,40,170,55};</v>
      </c>
      <c r="U192" t="str">
        <f t="shared" ref="U192:U200" si="399">CONCATENATE("const CooGUI_tds* ",A192, ";")</f>
        <v>const CooGUI_tds* Pos_ALARM_DoubleArrowUp;</v>
      </c>
      <c r="V192">
        <f t="shared" ref="V192:V200" si="400">(G192*H192)/1024</f>
        <v>0.78125</v>
      </c>
      <c r="W192" t="str">
        <f t="shared" ref="W192:W200" si="401">CONCATENATE(A192, " = &amp;", B192,";")</f>
        <v>Pos_ALARM_DoubleArrowUp = &amp;Pos_ALARM_DoubleArrowUp_Normal;</v>
      </c>
    </row>
    <row r="193" spans="1:23" ht="14.15" customHeight="1" x14ac:dyDescent="0.35">
      <c r="A193" s="51" t="s">
        <v>263</v>
      </c>
      <c r="B193" t="str">
        <f t="shared" si="391"/>
        <v>Pos_ALARM_SwitchTankArrow_Normal</v>
      </c>
      <c r="C193" s="9">
        <v>165</v>
      </c>
      <c r="D193" s="23">
        <f>F193</f>
        <v>200</v>
      </c>
      <c r="E193" s="23">
        <f>I39</f>
        <v>125</v>
      </c>
      <c r="F193" s="26">
        <f>F39</f>
        <v>200</v>
      </c>
      <c r="G193" s="77">
        <f>E35-I39</f>
        <v>85</v>
      </c>
      <c r="H193" s="26">
        <f>H39</f>
        <v>40</v>
      </c>
      <c r="I193" s="20">
        <f t="shared" si="392"/>
        <v>210</v>
      </c>
      <c r="J193" s="20">
        <f t="shared" si="392"/>
        <v>240</v>
      </c>
      <c r="K193" t="str">
        <f t="shared" si="393"/>
        <v>static const CooGUI_tds Pos_ALARM_SwitchTankArrow_Normal = {165,200,125,200,85,40,210,240};</v>
      </c>
      <c r="L193">
        <f t="shared" si="394"/>
        <v>165</v>
      </c>
      <c r="M193" s="52">
        <f t="shared" si="395"/>
        <v>224</v>
      </c>
      <c r="N193">
        <f t="shared" si="396"/>
        <v>125</v>
      </c>
      <c r="O193">
        <f t="shared" si="396"/>
        <v>200</v>
      </c>
      <c r="P193">
        <f t="shared" si="396"/>
        <v>85</v>
      </c>
      <c r="Q193">
        <f t="shared" si="396"/>
        <v>40</v>
      </c>
      <c r="R193" s="20">
        <f t="shared" si="397"/>
        <v>210</v>
      </c>
      <c r="S193" s="20">
        <f t="shared" si="397"/>
        <v>240</v>
      </c>
      <c r="T193" t="str">
        <f t="shared" si="398"/>
        <v>static const CooGUI_tds Pos_ALARM_SwitchTankArrow_Flipped = {165,224,125,200,85,40,210,240};</v>
      </c>
      <c r="U193" t="str">
        <f t="shared" si="399"/>
        <v>const CooGUI_tds* Pos_ALARM_SwitchTankArrow;</v>
      </c>
      <c r="V193">
        <f t="shared" si="400"/>
        <v>3.3203125</v>
      </c>
      <c r="W193" t="str">
        <f t="shared" si="401"/>
        <v>Pos_ALARM_SwitchTankArrow = &amp;Pos_ALARM_SwitchTankArrow_Normal;</v>
      </c>
    </row>
    <row r="194" spans="1:23" ht="14.15" customHeight="1" x14ac:dyDescent="0.35">
      <c r="A194" s="51" t="s">
        <v>239</v>
      </c>
      <c r="B194" t="str">
        <f t="shared" si="391"/>
        <v>Pos_ALARM_FullViolation_Normal</v>
      </c>
      <c r="C194" s="9">
        <v>160</v>
      </c>
      <c r="D194" s="23">
        <f>F194 + 10</f>
        <v>70</v>
      </c>
      <c r="E194" s="23">
        <f>E3</f>
        <v>28</v>
      </c>
      <c r="F194" s="20">
        <f>J49</f>
        <v>60</v>
      </c>
      <c r="G194" s="77">
        <f>320-28-25</f>
        <v>267</v>
      </c>
      <c r="H194" s="20">
        <f>H3+H4</f>
        <v>60</v>
      </c>
      <c r="I194" s="20">
        <f t="shared" si="392"/>
        <v>295</v>
      </c>
      <c r="J194" s="20">
        <f t="shared" si="392"/>
        <v>120</v>
      </c>
      <c r="K194" t="str">
        <f t="shared" si="393"/>
        <v>static const CooGUI_tds Pos_ALARM_FullViolation_Normal = {160,70,28,60,267,60,295,120};</v>
      </c>
      <c r="L194">
        <f t="shared" si="394"/>
        <v>160</v>
      </c>
      <c r="M194" s="52">
        <f t="shared" si="395"/>
        <v>94</v>
      </c>
      <c r="N194">
        <f t="shared" si="396"/>
        <v>28</v>
      </c>
      <c r="O194">
        <f t="shared" si="396"/>
        <v>60</v>
      </c>
      <c r="P194">
        <f t="shared" si="396"/>
        <v>267</v>
      </c>
      <c r="Q194">
        <f t="shared" si="396"/>
        <v>60</v>
      </c>
      <c r="R194" s="20">
        <f t="shared" si="397"/>
        <v>295</v>
      </c>
      <c r="S194" s="20">
        <f t="shared" si="397"/>
        <v>120</v>
      </c>
      <c r="T194" t="str">
        <f t="shared" si="398"/>
        <v>static const CooGUI_tds Pos_ALARM_FullViolation_Flipped = {160,94,28,60,267,60,295,120};</v>
      </c>
      <c r="U194" t="str">
        <f t="shared" si="399"/>
        <v>const CooGUI_tds* Pos_ALARM_FullViolation;</v>
      </c>
      <c r="V194">
        <f t="shared" si="400"/>
        <v>15.64453125</v>
      </c>
      <c r="W194" t="str">
        <f t="shared" si="401"/>
        <v>Pos_ALARM_FullViolation = &amp;Pos_ALARM_FullViolation_Normal;</v>
      </c>
    </row>
    <row r="195" spans="1:23" ht="14.15" customHeight="1" x14ac:dyDescent="0.35">
      <c r="A195" s="51" t="s">
        <v>295</v>
      </c>
      <c r="B195" t="str">
        <f t="shared" ref="B195" si="402">CONCATENATE(A195, "_Normal")</f>
        <v>Pos_ALARM_BatteryLine0_Normal</v>
      </c>
      <c r="C195" s="50">
        <f>C194</f>
        <v>160</v>
      </c>
      <c r="D195" s="23">
        <f>F195 + 7</f>
        <v>67</v>
      </c>
      <c r="E195" s="23">
        <f>E4</f>
        <v>28</v>
      </c>
      <c r="F195" s="20">
        <f>F194</f>
        <v>60</v>
      </c>
      <c r="G195" s="77">
        <f>G194</f>
        <v>267</v>
      </c>
      <c r="H195" s="20">
        <f>H194/2</f>
        <v>30</v>
      </c>
      <c r="I195" s="20">
        <f t="shared" ref="I195" si="403">E195+G195</f>
        <v>295</v>
      </c>
      <c r="J195" s="20">
        <f t="shared" ref="J195" si="404">F195+H195</f>
        <v>90</v>
      </c>
      <c r="K195" t="str">
        <f t="shared" ref="K195" si="405">CONCATENATE("static const CooGUI_tds ",A195, "_Normal = {", C195, ",", D195, ",", E195, ",", F195, ",",G195, ",", H195,",",  I195, ",", J195, "};")</f>
        <v>static const CooGUI_tds Pos_ALARM_BatteryLine0_Normal = {160,67,28,60,267,30,295,90};</v>
      </c>
      <c r="L195">
        <f t="shared" ref="L195" si="406">C195</f>
        <v>160</v>
      </c>
      <c r="M195" s="52">
        <f t="shared" ref="M195" si="407">D195 + $D$1</f>
        <v>91</v>
      </c>
      <c r="N195">
        <f t="shared" ref="N195" si="408">E195</f>
        <v>28</v>
      </c>
      <c r="O195">
        <f t="shared" ref="O195" si="409">F195</f>
        <v>60</v>
      </c>
      <c r="P195">
        <f t="shared" ref="P195" si="410">G195</f>
        <v>267</v>
      </c>
      <c r="Q195">
        <f t="shared" ref="Q195" si="411">H195</f>
        <v>30</v>
      </c>
      <c r="R195" s="20">
        <f t="shared" ref="R195" si="412">N195+P195</f>
        <v>295</v>
      </c>
      <c r="S195" s="20">
        <f t="shared" ref="S195" si="413">O195+Q195</f>
        <v>90</v>
      </c>
      <c r="T195" t="str">
        <f t="shared" ref="T195" si="414">CONCATENATE("static const CooGUI_tds ",A195, "_Flipped = {", L195, ",", M195, ",", N195, ",", O195, ",",P195, ",", Q195,",",  R195, ",", S195, "};")</f>
        <v>static const CooGUI_tds Pos_ALARM_BatteryLine0_Flipped = {160,91,28,60,267,30,295,90};</v>
      </c>
      <c r="U195" t="str">
        <f t="shared" ref="U195" si="415">CONCATENATE("const CooGUI_tds* ",A195, ";")</f>
        <v>const CooGUI_tds* Pos_ALARM_BatteryLine0;</v>
      </c>
      <c r="V195">
        <f t="shared" ref="V195" si="416">(G195*H195)/1024</f>
        <v>7.822265625</v>
      </c>
      <c r="W195" t="str">
        <f t="shared" ref="W195" si="417">CONCATENATE(A195, " = &amp;", B195,";")</f>
        <v>Pos_ALARM_BatteryLine0 = &amp;Pos_ALARM_BatteryLine0_Normal;</v>
      </c>
    </row>
    <row r="196" spans="1:23" ht="14.15" customHeight="1" x14ac:dyDescent="0.35">
      <c r="A196" s="51" t="s">
        <v>296</v>
      </c>
      <c r="B196" t="str">
        <f t="shared" ref="B196" si="418">CONCATENATE(A196, "_Normal")</f>
        <v>Pos_ALARM_BatteryLine1_Normal</v>
      </c>
      <c r="C196" s="50">
        <f>C195</f>
        <v>160</v>
      </c>
      <c r="D196" s="23">
        <f>F196 + 7</f>
        <v>97</v>
      </c>
      <c r="E196" s="23">
        <f>E195</f>
        <v>28</v>
      </c>
      <c r="F196" s="20">
        <f>J195</f>
        <v>90</v>
      </c>
      <c r="G196" s="77">
        <f>G195</f>
        <v>267</v>
      </c>
      <c r="H196" s="20">
        <f>H195</f>
        <v>30</v>
      </c>
      <c r="I196" s="20">
        <f t="shared" ref="I196" si="419">E196+G196</f>
        <v>295</v>
      </c>
      <c r="J196" s="20">
        <f t="shared" ref="J196" si="420">F196+H196</f>
        <v>120</v>
      </c>
      <c r="K196" t="str">
        <f t="shared" ref="K196" si="421">CONCATENATE("static const CooGUI_tds ",A196, "_Normal = {", C196, ",", D196, ",", E196, ",", F196, ",",G196, ",", H196,",",  I196, ",", J196, "};")</f>
        <v>static const CooGUI_tds Pos_ALARM_BatteryLine1_Normal = {160,97,28,90,267,30,295,120};</v>
      </c>
      <c r="L196">
        <f t="shared" ref="L196" si="422">C196</f>
        <v>160</v>
      </c>
      <c r="M196" s="52">
        <f t="shared" ref="M196" si="423">D196 + $D$1</f>
        <v>121</v>
      </c>
      <c r="N196">
        <f t="shared" ref="N196" si="424">E196</f>
        <v>28</v>
      </c>
      <c r="O196">
        <f t="shared" ref="O196" si="425">F196</f>
        <v>90</v>
      </c>
      <c r="P196">
        <f t="shared" ref="P196" si="426">G196</f>
        <v>267</v>
      </c>
      <c r="Q196">
        <f t="shared" ref="Q196" si="427">H196</f>
        <v>30</v>
      </c>
      <c r="R196" s="20">
        <f t="shared" ref="R196" si="428">N196+P196</f>
        <v>295</v>
      </c>
      <c r="S196" s="20">
        <f t="shared" ref="S196" si="429">O196+Q196</f>
        <v>120</v>
      </c>
      <c r="T196" t="str">
        <f t="shared" ref="T196" si="430">CONCATENATE("static const CooGUI_tds ",A196, "_Flipped = {", L196, ",", M196, ",", N196, ",", O196, ",",P196, ",", Q196,",",  R196, ",", S196, "};")</f>
        <v>static const CooGUI_tds Pos_ALARM_BatteryLine1_Flipped = {160,121,28,90,267,30,295,120};</v>
      </c>
      <c r="U196" t="str">
        <f t="shared" ref="U196" si="431">CONCATENATE("const CooGUI_tds* ",A196, ";")</f>
        <v>const CooGUI_tds* Pos_ALARM_BatteryLine1;</v>
      </c>
      <c r="V196">
        <f t="shared" ref="V196" si="432">(G196*H196)/1024</f>
        <v>7.822265625</v>
      </c>
      <c r="W196" t="str">
        <f t="shared" ref="W196" si="433">CONCATENATE(A196, " = &amp;", B196,";")</f>
        <v>Pos_ALARM_BatteryLine1 = &amp;Pos_ALARM_BatteryLine1_Normal;</v>
      </c>
    </row>
    <row r="197" spans="1:23" ht="14.15" customHeight="1" x14ac:dyDescent="0.35">
      <c r="A197" t="s">
        <v>224</v>
      </c>
      <c r="B197" t="str">
        <f t="shared" si="391"/>
        <v>Pos_Depth_In_Menu_Normal</v>
      </c>
      <c r="C197" s="9">
        <v>268</v>
      </c>
      <c r="D197" s="37">
        <v>0</v>
      </c>
      <c r="E197" s="9">
        <v>203</v>
      </c>
      <c r="F197" s="23">
        <v>0</v>
      </c>
      <c r="G197" s="20">
        <v>90</v>
      </c>
      <c r="H197" s="9">
        <v>25</v>
      </c>
      <c r="I197" s="20">
        <f t="shared" si="392"/>
        <v>293</v>
      </c>
      <c r="J197" s="20">
        <f t="shared" si="392"/>
        <v>25</v>
      </c>
      <c r="K197" t="str">
        <f t="shared" si="393"/>
        <v>static const CooGUI_tds Pos_Depth_In_Menu_Normal = {268,0,203,0,90,25,293,25};</v>
      </c>
      <c r="L197">
        <f t="shared" si="394"/>
        <v>268</v>
      </c>
      <c r="M197" s="52">
        <f t="shared" si="395"/>
        <v>24</v>
      </c>
      <c r="N197">
        <f t="shared" si="396"/>
        <v>203</v>
      </c>
      <c r="O197">
        <f t="shared" si="396"/>
        <v>0</v>
      </c>
      <c r="P197">
        <f t="shared" si="396"/>
        <v>90</v>
      </c>
      <c r="Q197">
        <f t="shared" si="396"/>
        <v>25</v>
      </c>
      <c r="R197" s="20">
        <f t="shared" si="397"/>
        <v>293</v>
      </c>
      <c r="S197" s="20">
        <f t="shared" si="397"/>
        <v>25</v>
      </c>
      <c r="T197" t="str">
        <f t="shared" si="398"/>
        <v>static const CooGUI_tds Pos_Depth_In_Menu_Flipped = {268,24,203,0,90,25,293,25};</v>
      </c>
      <c r="U197" t="str">
        <f t="shared" si="399"/>
        <v>const CooGUI_tds* Pos_Depth_In_Menu;</v>
      </c>
      <c r="V197">
        <f t="shared" si="400"/>
        <v>2.197265625</v>
      </c>
      <c r="W197" t="str">
        <f t="shared" si="401"/>
        <v>Pos_Depth_In_Menu = &amp;Pos_Depth_In_Menu_Normal;</v>
      </c>
    </row>
    <row r="198" spans="1:23" ht="14.15" customHeight="1" x14ac:dyDescent="0.35">
      <c r="A198" s="69" t="s">
        <v>221</v>
      </c>
      <c r="B198" t="str">
        <f t="shared" si="391"/>
        <v>Pos_SetGFHighMenu_TTS_Text_Normal</v>
      </c>
      <c r="C198" s="26">
        <f>ROUND(E198+(G198/2), 0)</f>
        <v>235</v>
      </c>
      <c r="D198" s="50">
        <f>F198</f>
        <v>60</v>
      </c>
      <c r="E198" s="23">
        <f>E199</f>
        <v>160</v>
      </c>
      <c r="F198" s="37">
        <v>60</v>
      </c>
      <c r="G198" s="37">
        <v>150</v>
      </c>
      <c r="H198" s="9">
        <v>45</v>
      </c>
      <c r="I198" s="20">
        <f t="shared" si="392"/>
        <v>310</v>
      </c>
      <c r="J198" s="20">
        <f t="shared" si="392"/>
        <v>105</v>
      </c>
      <c r="K198" t="str">
        <f t="shared" si="393"/>
        <v>static const CooGUI_tds Pos_SetGFHighMenu_TTS_Text_Normal = {235,60,160,60,150,45,310,105};</v>
      </c>
      <c r="L198">
        <f t="shared" si="394"/>
        <v>235</v>
      </c>
      <c r="M198" s="52">
        <f t="shared" si="395"/>
        <v>84</v>
      </c>
      <c r="N198">
        <f t="shared" si="396"/>
        <v>160</v>
      </c>
      <c r="O198">
        <f t="shared" si="396"/>
        <v>60</v>
      </c>
      <c r="P198">
        <f t="shared" si="396"/>
        <v>150</v>
      </c>
      <c r="Q198">
        <f t="shared" si="396"/>
        <v>45</v>
      </c>
      <c r="R198" s="20">
        <f t="shared" si="397"/>
        <v>310</v>
      </c>
      <c r="S198" s="20">
        <f t="shared" si="397"/>
        <v>105</v>
      </c>
      <c r="T198" t="str">
        <f t="shared" si="398"/>
        <v>static const CooGUI_tds Pos_SetGFHighMenu_TTS_Text_Flipped = {235,84,160,60,150,45,310,105};</v>
      </c>
      <c r="U198" t="str">
        <f t="shared" si="399"/>
        <v>const CooGUI_tds* Pos_SetGFHighMenu_TTS_Text;</v>
      </c>
      <c r="V198">
        <f t="shared" si="400"/>
        <v>6.591796875</v>
      </c>
      <c r="W198" t="str">
        <f t="shared" si="401"/>
        <v>Pos_SetGFHighMenu_TTS_Text = &amp;Pos_SetGFHighMenu_TTS_Text_Normal;</v>
      </c>
    </row>
    <row r="199" spans="1:23" ht="14.15" customHeight="1" x14ac:dyDescent="0.35">
      <c r="A199" s="69" t="s">
        <v>223</v>
      </c>
      <c r="B199" t="str">
        <f t="shared" si="391"/>
        <v>Pos_SetGFHighMenu_MIN_Value_Normal</v>
      </c>
      <c r="C199" s="26">
        <f>E199+G199</f>
        <v>210</v>
      </c>
      <c r="D199" s="50">
        <f>F199</f>
        <v>105</v>
      </c>
      <c r="E199" s="23">
        <v>160</v>
      </c>
      <c r="F199" s="23">
        <f>J198</f>
        <v>105</v>
      </c>
      <c r="G199" s="37">
        <v>50</v>
      </c>
      <c r="H199" s="23">
        <f>H198</f>
        <v>45</v>
      </c>
      <c r="I199" s="20">
        <f t="shared" si="392"/>
        <v>210</v>
      </c>
      <c r="J199" s="20">
        <f t="shared" si="392"/>
        <v>150</v>
      </c>
      <c r="K199" t="str">
        <f t="shared" si="393"/>
        <v>static const CooGUI_tds Pos_SetGFHighMenu_MIN_Value_Normal = {210,105,160,105,50,45,210,150};</v>
      </c>
      <c r="L199">
        <f t="shared" si="394"/>
        <v>210</v>
      </c>
      <c r="M199" s="52">
        <f t="shared" si="395"/>
        <v>129</v>
      </c>
      <c r="N199">
        <f t="shared" si="396"/>
        <v>160</v>
      </c>
      <c r="O199">
        <f t="shared" si="396"/>
        <v>105</v>
      </c>
      <c r="P199">
        <f t="shared" si="396"/>
        <v>50</v>
      </c>
      <c r="Q199">
        <f t="shared" si="396"/>
        <v>45</v>
      </c>
      <c r="R199" s="20">
        <f t="shared" si="397"/>
        <v>210</v>
      </c>
      <c r="S199" s="20">
        <f t="shared" si="397"/>
        <v>150</v>
      </c>
      <c r="T199" t="str">
        <f t="shared" si="398"/>
        <v>static const CooGUI_tds Pos_SetGFHighMenu_MIN_Value_Flipped = {210,129,160,105,50,45,210,150};</v>
      </c>
      <c r="U199" t="str">
        <f t="shared" si="399"/>
        <v>const CooGUI_tds* Pos_SetGFHighMenu_MIN_Value;</v>
      </c>
      <c r="V199">
        <f t="shared" si="400"/>
        <v>2.197265625</v>
      </c>
      <c r="W199" t="str">
        <f t="shared" si="401"/>
        <v>Pos_SetGFHighMenu_MIN_Value = &amp;Pos_SetGFHighMenu_MIN_Value_Normal;</v>
      </c>
    </row>
    <row r="200" spans="1:23" ht="14.15" customHeight="1" x14ac:dyDescent="0.35">
      <c r="A200" s="69" t="s">
        <v>222</v>
      </c>
      <c r="B200" t="str">
        <f t="shared" si="391"/>
        <v>Pos_SetGFHighMenu_MIN_Text_Normal</v>
      </c>
      <c r="C200" s="26">
        <f>E200 + 10</f>
        <v>220</v>
      </c>
      <c r="D200" s="50">
        <f>D199</f>
        <v>105</v>
      </c>
      <c r="E200" s="23">
        <f>I199</f>
        <v>210</v>
      </c>
      <c r="F200" s="23">
        <f>F199</f>
        <v>105</v>
      </c>
      <c r="G200" s="23">
        <f>G198-G199</f>
        <v>100</v>
      </c>
      <c r="H200" s="23">
        <f>H199</f>
        <v>45</v>
      </c>
      <c r="I200" s="20">
        <f t="shared" si="392"/>
        <v>310</v>
      </c>
      <c r="J200" s="20">
        <f t="shared" si="392"/>
        <v>150</v>
      </c>
      <c r="K200" t="str">
        <f t="shared" si="393"/>
        <v>static const CooGUI_tds Pos_SetGFHighMenu_MIN_Text_Normal = {220,105,210,105,100,45,310,150};</v>
      </c>
      <c r="L200">
        <f t="shared" si="394"/>
        <v>220</v>
      </c>
      <c r="M200" s="52">
        <f t="shared" si="395"/>
        <v>129</v>
      </c>
      <c r="N200">
        <f t="shared" si="396"/>
        <v>210</v>
      </c>
      <c r="O200">
        <f t="shared" si="396"/>
        <v>105</v>
      </c>
      <c r="P200">
        <f t="shared" si="396"/>
        <v>100</v>
      </c>
      <c r="Q200">
        <f t="shared" si="396"/>
        <v>45</v>
      </c>
      <c r="R200" s="20">
        <f t="shared" si="397"/>
        <v>310</v>
      </c>
      <c r="S200" s="20">
        <f t="shared" si="397"/>
        <v>150</v>
      </c>
      <c r="T200" t="str">
        <f t="shared" si="398"/>
        <v>static const CooGUI_tds Pos_SetGFHighMenu_MIN_Text_Flipped = {220,129,210,105,100,45,310,150};</v>
      </c>
      <c r="U200" t="str">
        <f t="shared" si="399"/>
        <v>const CooGUI_tds* Pos_SetGFHighMenu_MIN_Text;</v>
      </c>
      <c r="V200">
        <f t="shared" si="400"/>
        <v>4.39453125</v>
      </c>
      <c r="W200" t="str">
        <f t="shared" si="401"/>
        <v>Pos_SetGFHighMenu_MIN_Text = &amp;Pos_SetGFHighMenu_MIN_Text_Normal;</v>
      </c>
    </row>
    <row r="201" spans="1:23" ht="14.15" customHeight="1" x14ac:dyDescent="0.35">
      <c r="A201" s="94" t="s">
        <v>281</v>
      </c>
      <c r="B201" t="str">
        <f t="shared" ref="B201" si="434">CONCATENATE(A201, "_Normal")</f>
        <v>Pos_DepthDiveTime_DepthTittle_Normal</v>
      </c>
      <c r="C201" s="9">
        <v>160</v>
      </c>
      <c r="D201" s="9">
        <f>F201</f>
        <v>0</v>
      </c>
      <c r="E201" s="9">
        <f>I90</f>
        <v>25</v>
      </c>
      <c r="F201" s="9">
        <v>0</v>
      </c>
      <c r="G201" s="26">
        <f>320-G90-G89</f>
        <v>270</v>
      </c>
      <c r="H201" s="9">
        <v>28</v>
      </c>
      <c r="I201" s="26">
        <f t="shared" ref="I201" si="435">E201+G201</f>
        <v>295</v>
      </c>
      <c r="J201" s="26">
        <f t="shared" ref="J201" si="436">F201+H201</f>
        <v>28</v>
      </c>
      <c r="K201" t="str">
        <f t="shared" ref="K201" si="437">CONCATENATE("static const CooGUI_tds ",A201, "_Normal = {", C201, ",", D201, ",", E201, ",", F201, ",",G201, ",", H201,",",  I201, ",", J201, "};")</f>
        <v>static const CooGUI_tds Pos_DepthDiveTime_DepthTittle_Normal = {160,0,25,0,270,28,295,28};</v>
      </c>
      <c r="L201">
        <f t="shared" ref="L201" si="438">C201</f>
        <v>160</v>
      </c>
      <c r="M201" s="52">
        <f t="shared" ref="M201" si="439">D201 + $D$1</f>
        <v>24</v>
      </c>
      <c r="N201">
        <f t="shared" ref="N201" si="440">E201</f>
        <v>25</v>
      </c>
      <c r="O201">
        <f t="shared" ref="O201" si="441">F201</f>
        <v>0</v>
      </c>
      <c r="P201">
        <f t="shared" ref="P201" si="442">G201</f>
        <v>270</v>
      </c>
      <c r="Q201">
        <f t="shared" ref="Q201" si="443">H201</f>
        <v>28</v>
      </c>
      <c r="R201" s="20">
        <f t="shared" ref="R201" si="444">N201+P201</f>
        <v>295</v>
      </c>
      <c r="S201" s="20">
        <f t="shared" ref="S201" si="445">O201+Q201</f>
        <v>28</v>
      </c>
      <c r="T201" t="str">
        <f t="shared" ref="T201" si="446">CONCATENATE("static const CooGUI_tds ",A201, "_Flipped = {", L201, ",", M201, ",", N201, ",", O201, ",",P201, ",", Q201,",",  R201, ",", S201, "};")</f>
        <v>static const CooGUI_tds Pos_DepthDiveTime_DepthTittle_Flipped = {160,24,25,0,270,28,295,28};</v>
      </c>
      <c r="U201" t="str">
        <f t="shared" ref="U201" si="447">CONCATENATE("const CooGUI_tds* ",A201, ";")</f>
        <v>const CooGUI_tds* Pos_DepthDiveTime_DepthTittle;</v>
      </c>
      <c r="V201">
        <f t="shared" ref="V201" si="448">(G201*H201)/1024</f>
        <v>7.3828125</v>
      </c>
      <c r="W201" t="str">
        <f t="shared" ref="W201" si="449">CONCATENATE(A201, " = &amp;", B201,";")</f>
        <v>Pos_DepthDiveTime_DepthTittle = &amp;Pos_DepthDiveTime_DepthTittle_Normal;</v>
      </c>
    </row>
    <row r="202" spans="1:23" ht="14.15" customHeight="1" x14ac:dyDescent="0.35">
      <c r="A202" s="94" t="s">
        <v>282</v>
      </c>
      <c r="B202" t="str">
        <f t="shared" ref="B202:B206" si="450">CONCATENATE(A202, "_Normal")</f>
        <v>Pos_DepthDiveTime_DepthImperial_Normal</v>
      </c>
      <c r="C202" s="26">
        <f>C201</f>
        <v>160</v>
      </c>
      <c r="D202" s="26">
        <f>F202-$E$1</f>
        <v>10</v>
      </c>
      <c r="E202" s="26">
        <f>E201</f>
        <v>25</v>
      </c>
      <c r="F202" s="26">
        <f>J201</f>
        <v>28</v>
      </c>
      <c r="G202" s="26">
        <f>G201-G205</f>
        <v>230</v>
      </c>
      <c r="H202" s="9">
        <v>76</v>
      </c>
      <c r="I202" s="26">
        <f t="shared" ref="I202:I206" si="451">E202+G202</f>
        <v>255</v>
      </c>
      <c r="J202" s="26">
        <f t="shared" ref="J202:J206" si="452">F202+H202</f>
        <v>104</v>
      </c>
      <c r="K202" t="str">
        <f t="shared" ref="K202:K206" si="453">CONCATENATE("static const CooGUI_tds ",A202, "_Normal = {", C202, ",", D202, ",", E202, ",", F202, ",",G202, ",", H202,",",  I202, ",", J202, "};")</f>
        <v>static const CooGUI_tds Pos_DepthDiveTime_DepthImperial_Normal = {160,10,25,28,230,76,255,104};</v>
      </c>
      <c r="L202">
        <f t="shared" ref="L202:L206" si="454">C202</f>
        <v>160</v>
      </c>
      <c r="M202" s="52">
        <f t="shared" ref="M202:M206" si="455">D202 + $D$1</f>
        <v>34</v>
      </c>
      <c r="N202">
        <f t="shared" ref="N202:N206" si="456">E202</f>
        <v>25</v>
      </c>
      <c r="O202">
        <f t="shared" ref="O202:O206" si="457">F202</f>
        <v>28</v>
      </c>
      <c r="P202">
        <f t="shared" ref="P202:P206" si="458">G202</f>
        <v>230</v>
      </c>
      <c r="Q202">
        <f t="shared" ref="Q202:Q206" si="459">H202</f>
        <v>76</v>
      </c>
      <c r="R202" s="20">
        <f t="shared" ref="R202:R206" si="460">N202+P202</f>
        <v>255</v>
      </c>
      <c r="S202" s="20">
        <f t="shared" ref="S202:S206" si="461">O202+Q202</f>
        <v>104</v>
      </c>
      <c r="T202" t="str">
        <f t="shared" ref="T202:T206" si="462">CONCATENATE("static const CooGUI_tds ",A202, "_Flipped = {", L202, ",", M202, ",", N202, ",", O202, ",",P202, ",", Q202,",",  R202, ",", S202, "};")</f>
        <v>static const CooGUI_tds Pos_DepthDiveTime_DepthImperial_Flipped = {160,34,25,28,230,76,255,104};</v>
      </c>
      <c r="U202" t="str">
        <f t="shared" ref="U202:U206" si="463">CONCATENATE("const CooGUI_tds* ",A202, ";")</f>
        <v>const CooGUI_tds* Pos_DepthDiveTime_DepthImperial;</v>
      </c>
      <c r="V202">
        <f t="shared" ref="V202:V206" si="464">(G202*H202)/1024</f>
        <v>17.0703125</v>
      </c>
      <c r="W202" t="str">
        <f t="shared" ref="W202:W206" si="465">CONCATENATE(A202, " = &amp;", B202,";")</f>
        <v>Pos_DepthDiveTime_DepthImperial = &amp;Pos_DepthDiveTime_DepthImperial_Normal;</v>
      </c>
    </row>
    <row r="203" spans="1:23" ht="14.15" customHeight="1" x14ac:dyDescent="0.35">
      <c r="A203" s="94" t="s">
        <v>286</v>
      </c>
      <c r="B203" t="str">
        <f t="shared" ref="B203" si="466">CONCATENATE(A203, "_Normal")</f>
        <v>Pos_DepthDiveTime_DepthMetricDecimal_Normal</v>
      </c>
      <c r="C203" s="9">
        <v>165</v>
      </c>
      <c r="D203" s="26">
        <f>F203-$E$1</f>
        <v>10</v>
      </c>
      <c r="E203" s="26">
        <f>E201</f>
        <v>25</v>
      </c>
      <c r="F203" s="26">
        <f>F202</f>
        <v>28</v>
      </c>
      <c r="G203" s="9">
        <v>140</v>
      </c>
      <c r="H203" s="96">
        <f>H202</f>
        <v>76</v>
      </c>
      <c r="I203" s="26">
        <f t="shared" ref="I203:I204" si="467">E203+G203</f>
        <v>165</v>
      </c>
      <c r="J203" s="26">
        <f t="shared" ref="J203:J204" si="468">F203+H203</f>
        <v>104</v>
      </c>
      <c r="K203" t="str">
        <f t="shared" ref="K203" si="469">CONCATENATE("static const CooGUI_tds ",A203, "_Normal = {", C203, ",", D203, ",", E203, ",", F203, ",",G203, ",", H203,",",  I203, ",", J203, "};")</f>
        <v>static const CooGUI_tds Pos_DepthDiveTime_DepthMetricDecimal_Normal = {165,10,25,28,140,76,165,104};</v>
      </c>
      <c r="L203">
        <f t="shared" ref="L203" si="470">C203</f>
        <v>165</v>
      </c>
      <c r="M203" s="52">
        <f t="shared" ref="M203" si="471">D203 + $D$1</f>
        <v>34</v>
      </c>
      <c r="N203">
        <f t="shared" ref="N203" si="472">E203</f>
        <v>25</v>
      </c>
      <c r="O203">
        <f t="shared" ref="O203" si="473">F203</f>
        <v>28</v>
      </c>
      <c r="P203">
        <f t="shared" ref="P203" si="474">G203</f>
        <v>140</v>
      </c>
      <c r="Q203">
        <f t="shared" ref="Q203" si="475">H203</f>
        <v>76</v>
      </c>
      <c r="R203" s="20">
        <f t="shared" ref="R203" si="476">N203+P203</f>
        <v>165</v>
      </c>
      <c r="S203" s="20">
        <f t="shared" ref="S203" si="477">O203+Q203</f>
        <v>104</v>
      </c>
      <c r="T203" t="str">
        <f t="shared" ref="T203" si="478">CONCATENATE("static const CooGUI_tds ",A203, "_Flipped = {", L203, ",", M203, ",", N203, ",", O203, ",",P203, ",", Q203,",",  R203, ",", S203, "};")</f>
        <v>static const CooGUI_tds Pos_DepthDiveTime_DepthMetricDecimal_Flipped = {165,34,25,28,140,76,165,104};</v>
      </c>
      <c r="U203" t="str">
        <f t="shared" ref="U203" si="479">CONCATENATE("const CooGUI_tds* ",A203, ";")</f>
        <v>const CooGUI_tds* Pos_DepthDiveTime_DepthMetricDecimal;</v>
      </c>
      <c r="V203">
        <f t="shared" ref="V203" si="480">(G203*H203)/1024</f>
        <v>10.390625</v>
      </c>
      <c r="W203" t="str">
        <f t="shared" ref="W203" si="481">CONCATENATE(A203, " = &amp;", B203,";")</f>
        <v>Pos_DepthDiveTime_DepthMetricDecimal = &amp;Pos_DepthDiveTime_DepthMetricDecimal_Normal;</v>
      </c>
    </row>
    <row r="204" spans="1:23" ht="14.15" customHeight="1" x14ac:dyDescent="0.35">
      <c r="A204" s="94" t="s">
        <v>287</v>
      </c>
      <c r="B204" t="str">
        <f t="shared" ref="B204" si="482">CONCATENATE(A204, "_Normal")</f>
        <v>Pos_DepthDiveTime_DepthMetricFloat_Normal</v>
      </c>
      <c r="C204" s="26">
        <f>E204</f>
        <v>165</v>
      </c>
      <c r="D204" s="9">
        <f>F204 + 3</f>
        <v>31</v>
      </c>
      <c r="E204" s="26">
        <f>I203</f>
        <v>165</v>
      </c>
      <c r="F204" s="26">
        <f>F203</f>
        <v>28</v>
      </c>
      <c r="G204" s="26">
        <f>320-G89-G90-G203-G205</f>
        <v>90</v>
      </c>
      <c r="H204" s="96">
        <f>H202</f>
        <v>76</v>
      </c>
      <c r="I204" s="26">
        <f t="shared" si="467"/>
        <v>255</v>
      </c>
      <c r="J204" s="26">
        <f t="shared" si="468"/>
        <v>104</v>
      </c>
      <c r="K204" t="str">
        <f t="shared" ref="K204" si="483">CONCATENATE("static const CooGUI_tds ",A204, "_Normal = {", C204, ",", D204, ",", E204, ",", F204, ",",G204, ",", H204,",",  I204, ",", J204, "};")</f>
        <v>static const CooGUI_tds Pos_DepthDiveTime_DepthMetricFloat_Normal = {165,31,165,28,90,76,255,104};</v>
      </c>
      <c r="L204">
        <f t="shared" ref="L204" si="484">C204</f>
        <v>165</v>
      </c>
      <c r="M204" s="52">
        <f t="shared" ref="M204" si="485">D204 + $D$1</f>
        <v>55</v>
      </c>
      <c r="N204">
        <f t="shared" ref="N204" si="486">E204</f>
        <v>165</v>
      </c>
      <c r="O204">
        <f t="shared" ref="O204" si="487">F204</f>
        <v>28</v>
      </c>
      <c r="P204">
        <f t="shared" ref="P204" si="488">G204</f>
        <v>90</v>
      </c>
      <c r="Q204">
        <f t="shared" ref="Q204" si="489">H204</f>
        <v>76</v>
      </c>
      <c r="R204" s="20">
        <f t="shared" ref="R204" si="490">N204+P204</f>
        <v>255</v>
      </c>
      <c r="S204" s="20">
        <f t="shared" ref="S204" si="491">O204+Q204</f>
        <v>104</v>
      </c>
      <c r="T204" t="str">
        <f t="shared" ref="T204" si="492">CONCATENATE("static const CooGUI_tds ",A204, "_Flipped = {", L204, ",", M204, ",", N204, ",", O204, ",",P204, ",", Q204,",",  R204, ",", S204, "};")</f>
        <v>static const CooGUI_tds Pos_DepthDiveTime_DepthMetricFloat_Flipped = {165,55,165,28,90,76,255,104};</v>
      </c>
      <c r="U204" t="str">
        <f t="shared" ref="U204" si="493">CONCATENATE("const CooGUI_tds* ",A204, ";")</f>
        <v>const CooGUI_tds* Pos_DepthDiveTime_DepthMetricFloat;</v>
      </c>
      <c r="V204">
        <f t="shared" ref="V204" si="494">(G204*H204)/1024</f>
        <v>6.6796875</v>
      </c>
      <c r="W204" t="str">
        <f t="shared" ref="W204" si="495">CONCATENATE(A204, " = &amp;", B204,";")</f>
        <v>Pos_DepthDiveTime_DepthMetricFloat = &amp;Pos_DepthDiveTime_DepthMetricFloat_Normal;</v>
      </c>
    </row>
    <row r="205" spans="1:23" ht="14.15" customHeight="1" x14ac:dyDescent="0.35">
      <c r="A205" s="94" t="s">
        <v>292</v>
      </c>
      <c r="B205" t="str">
        <f t="shared" ref="B205" si="496">CONCATENATE(A205, "_Normal")</f>
        <v>Pos_DepthDiveTime_AlarmArrowOnRight_Normal</v>
      </c>
      <c r="C205" s="26">
        <f>ROUND(E205+(G205/2), 0)</f>
        <v>275</v>
      </c>
      <c r="D205" s="26">
        <f>F205</f>
        <v>0</v>
      </c>
      <c r="E205" s="26">
        <f>I202</f>
        <v>255</v>
      </c>
      <c r="F205" s="26">
        <v>0</v>
      </c>
      <c r="G205" s="9">
        <v>40</v>
      </c>
      <c r="H205" s="9">
        <v>60</v>
      </c>
      <c r="I205" s="26">
        <f t="shared" ref="I205" si="497">E205+G205</f>
        <v>295</v>
      </c>
      <c r="J205" s="26">
        <f t="shared" ref="J205" si="498">F205+H205</f>
        <v>60</v>
      </c>
      <c r="K205" t="str">
        <f t="shared" ref="K205" si="499">CONCATENATE("static const CooGUI_tds ",A205, "_Normal = {", C205, ",", D205, ",", E205, ",", F205, ",",G205, ",", H205,",",  I205, ",", J205, "};")</f>
        <v>static const CooGUI_tds Pos_DepthDiveTime_AlarmArrowOnRight_Normal = {275,0,255,0,40,60,295,60};</v>
      </c>
      <c r="L205">
        <f t="shared" ref="L205" si="500">C205</f>
        <v>275</v>
      </c>
      <c r="M205" s="52">
        <f t="shared" ref="M205" si="501">D205 + $D$1</f>
        <v>24</v>
      </c>
      <c r="N205">
        <f t="shared" ref="N205" si="502">E205</f>
        <v>255</v>
      </c>
      <c r="O205">
        <f t="shared" ref="O205" si="503">F205</f>
        <v>0</v>
      </c>
      <c r="P205">
        <f t="shared" ref="P205" si="504">G205</f>
        <v>40</v>
      </c>
      <c r="Q205">
        <f t="shared" ref="Q205" si="505">H205</f>
        <v>60</v>
      </c>
      <c r="R205" s="20">
        <f t="shared" ref="R205" si="506">N205+P205</f>
        <v>295</v>
      </c>
      <c r="S205" s="20">
        <f t="shared" ref="S205" si="507">O205+Q205</f>
        <v>60</v>
      </c>
      <c r="T205" t="str">
        <f t="shared" ref="T205" si="508">CONCATENATE("static const CooGUI_tds ",A205, "_Flipped = {", L205, ",", M205, ",", N205, ",", O205, ",",P205, ",", Q205,",",  R205, ",", S205, "};")</f>
        <v>static const CooGUI_tds Pos_DepthDiveTime_AlarmArrowOnRight_Flipped = {275,24,255,0,40,60,295,60};</v>
      </c>
      <c r="U205" t="str">
        <f t="shared" ref="U205" si="509">CONCATENATE("const CooGUI_tds* ",A205, ";")</f>
        <v>const CooGUI_tds* Pos_DepthDiveTime_AlarmArrowOnRight;</v>
      </c>
      <c r="V205">
        <f t="shared" ref="V205" si="510">(G205*H205)/1024</f>
        <v>2.34375</v>
      </c>
      <c r="W205" t="str">
        <f t="shared" ref="W205" si="511">CONCATENATE(A205, " = &amp;", B205,";")</f>
        <v>Pos_DepthDiveTime_AlarmArrowOnRight = &amp;Pos_DepthDiveTime_AlarmArrowOnRight_Normal;</v>
      </c>
    </row>
    <row r="206" spans="1:23" ht="14.15" customHeight="1" x14ac:dyDescent="0.35">
      <c r="A206" s="95" t="s">
        <v>283</v>
      </c>
      <c r="B206" s="99" t="str">
        <f t="shared" si="450"/>
        <v>Pos_DepthDiveTime_CenterDiveTimeTittle_Normal</v>
      </c>
      <c r="C206" s="26">
        <f>C202</f>
        <v>160</v>
      </c>
      <c r="D206" s="9">
        <f>F206</f>
        <v>104</v>
      </c>
      <c r="E206" s="26">
        <f>E202</f>
        <v>25</v>
      </c>
      <c r="F206" s="26">
        <f>J202</f>
        <v>104</v>
      </c>
      <c r="G206" s="26">
        <f>G201</f>
        <v>270</v>
      </c>
      <c r="H206" s="26">
        <f>H201</f>
        <v>28</v>
      </c>
      <c r="I206" s="26">
        <f t="shared" si="451"/>
        <v>295</v>
      </c>
      <c r="J206" s="26">
        <f t="shared" si="452"/>
        <v>132</v>
      </c>
      <c r="K206" t="str">
        <f t="shared" si="453"/>
        <v>static const CooGUI_tds Pos_DepthDiveTime_CenterDiveTimeTittle_Normal = {160,104,25,104,270,28,295,132};</v>
      </c>
      <c r="L206">
        <f t="shared" si="454"/>
        <v>160</v>
      </c>
      <c r="M206" s="52">
        <f t="shared" si="455"/>
        <v>128</v>
      </c>
      <c r="N206">
        <f t="shared" si="456"/>
        <v>25</v>
      </c>
      <c r="O206">
        <f t="shared" si="457"/>
        <v>104</v>
      </c>
      <c r="P206">
        <f t="shared" si="458"/>
        <v>270</v>
      </c>
      <c r="Q206">
        <f t="shared" si="459"/>
        <v>28</v>
      </c>
      <c r="R206" s="20">
        <f t="shared" si="460"/>
        <v>295</v>
      </c>
      <c r="S206" s="20">
        <f t="shared" si="461"/>
        <v>132</v>
      </c>
      <c r="T206" t="str">
        <f t="shared" si="462"/>
        <v>static const CooGUI_tds Pos_DepthDiveTime_CenterDiveTimeTittle_Flipped = {160,128,25,104,270,28,295,132};</v>
      </c>
      <c r="U206" t="str">
        <f t="shared" si="463"/>
        <v>const CooGUI_tds* Pos_DepthDiveTime_CenterDiveTimeTittle;</v>
      </c>
      <c r="V206">
        <f t="shared" si="464"/>
        <v>7.3828125</v>
      </c>
      <c r="W206" t="str">
        <f t="shared" si="465"/>
        <v>Pos_DepthDiveTime_CenterDiveTimeTittle = &amp;Pos_DepthDiveTime_CenterDiveTimeTittle_Normal;</v>
      </c>
    </row>
    <row r="207" spans="1:23" ht="14.15" customHeight="1" x14ac:dyDescent="0.35">
      <c r="A207" s="95" t="s">
        <v>284</v>
      </c>
      <c r="B207" s="99" t="str">
        <f t="shared" ref="B207" si="512">CONCATENATE(A207, "_Normal")</f>
        <v>Pos_DepthDiveTime_CenterDiveTimeValue_Normal</v>
      </c>
      <c r="C207" s="26">
        <f t="shared" ref="C207" si="513">C206</f>
        <v>160</v>
      </c>
      <c r="D207" s="26">
        <f>F207-$E$1</f>
        <v>114</v>
      </c>
      <c r="E207" s="26">
        <f>E202</f>
        <v>25</v>
      </c>
      <c r="F207" s="26">
        <f>J206</f>
        <v>132</v>
      </c>
      <c r="G207" s="26">
        <f>G201</f>
        <v>270</v>
      </c>
      <c r="H207" s="26">
        <f>H202</f>
        <v>76</v>
      </c>
      <c r="I207" s="26">
        <f t="shared" ref="I207" si="514">E207+G207</f>
        <v>295</v>
      </c>
      <c r="J207" s="26">
        <f t="shared" ref="J207" si="515">F207+H207</f>
        <v>208</v>
      </c>
      <c r="K207" t="str">
        <f t="shared" ref="K207" si="516">CONCATENATE("static const CooGUI_tds ",A207, "_Normal = {", C207, ",", D207, ",", E207, ",", F207, ",",G207, ",", H207,",",  I207, ",", J207, "};")</f>
        <v>static const CooGUI_tds Pos_DepthDiveTime_CenterDiveTimeValue_Normal = {160,114,25,132,270,76,295,208};</v>
      </c>
      <c r="L207">
        <f t="shared" ref="L207" si="517">C207</f>
        <v>160</v>
      </c>
      <c r="M207" s="52">
        <f t="shared" ref="M207" si="518">D207 + $D$1</f>
        <v>138</v>
      </c>
      <c r="N207">
        <f t="shared" ref="N207" si="519">E207</f>
        <v>25</v>
      </c>
      <c r="O207">
        <f t="shared" ref="O207" si="520">F207</f>
        <v>132</v>
      </c>
      <c r="P207">
        <f t="shared" ref="P207" si="521">G207</f>
        <v>270</v>
      </c>
      <c r="Q207">
        <f t="shared" ref="Q207" si="522">H207</f>
        <v>76</v>
      </c>
      <c r="R207" s="20">
        <f t="shared" ref="R207" si="523">N207+P207</f>
        <v>295</v>
      </c>
      <c r="S207" s="20">
        <f t="shared" ref="S207" si="524">O207+Q207</f>
        <v>208</v>
      </c>
      <c r="T207" t="str">
        <f t="shared" ref="T207" si="525">CONCATENATE("static const CooGUI_tds ",A207, "_Flipped = {", L207, ",", M207, ",", N207, ",", O207, ",",P207, ",", Q207,",",  R207, ",", S207, "};")</f>
        <v>static const CooGUI_tds Pos_DepthDiveTime_CenterDiveTimeValue_Flipped = {160,138,25,132,270,76,295,208};</v>
      </c>
      <c r="U207" t="str">
        <f t="shared" ref="U207" si="526">CONCATENATE("const CooGUI_tds* ",A207, ";")</f>
        <v>const CooGUI_tds* Pos_DepthDiveTime_CenterDiveTimeValue;</v>
      </c>
      <c r="V207">
        <f t="shared" ref="V207" si="527">(G207*H207)/1024</f>
        <v>20.0390625</v>
      </c>
      <c r="W207" t="str">
        <f t="shared" ref="W207" si="528">CONCATENATE(A207, " = &amp;", B207,";")</f>
        <v>Pos_DepthDiveTime_CenterDiveTimeValue = &amp;Pos_DepthDiveTime_CenterDiveTimeValue_Normal;</v>
      </c>
    </row>
    <row r="208" spans="1:23" ht="14.15" customHeight="1" x14ac:dyDescent="0.35">
      <c r="A208" s="97" t="s">
        <v>288</v>
      </c>
      <c r="B208" s="98" t="str">
        <f t="shared" ref="B208" si="529">CONCATENATE(A208, "_Normal")</f>
        <v>Pos_DepthDiveTime_DiveTimeLeftTittle_Normal</v>
      </c>
      <c r="C208" s="26">
        <f>ROUND(E208+(G208/2), 0)</f>
        <v>93</v>
      </c>
      <c r="D208" s="26">
        <f>D206</f>
        <v>104</v>
      </c>
      <c r="E208" s="26">
        <f>E206</f>
        <v>25</v>
      </c>
      <c r="F208" s="26">
        <f>F206</f>
        <v>104</v>
      </c>
      <c r="G208" s="9">
        <v>135</v>
      </c>
      <c r="H208" s="50">
        <f>H206</f>
        <v>28</v>
      </c>
      <c r="I208" s="26">
        <f t="shared" ref="I208" si="530">E208+G208</f>
        <v>160</v>
      </c>
      <c r="J208" s="26">
        <f t="shared" ref="J208" si="531">F208+H208</f>
        <v>132</v>
      </c>
      <c r="K208" t="str">
        <f t="shared" ref="K208" si="532">CONCATENATE("static const CooGUI_tds ",A208, "_Normal = {", C208, ",", D208, ",", E208, ",", F208, ",",G208, ",", H208,",",  I208, ",", J208, "};")</f>
        <v>static const CooGUI_tds Pos_DepthDiveTime_DiveTimeLeftTittle_Normal = {93,104,25,104,135,28,160,132};</v>
      </c>
      <c r="L208">
        <f t="shared" ref="L208" si="533">C208</f>
        <v>93</v>
      </c>
      <c r="M208" s="52">
        <f t="shared" ref="M208" si="534">D208 + $D$1</f>
        <v>128</v>
      </c>
      <c r="N208">
        <f t="shared" ref="N208" si="535">E208</f>
        <v>25</v>
      </c>
      <c r="O208">
        <f t="shared" ref="O208" si="536">F208</f>
        <v>104</v>
      </c>
      <c r="P208">
        <f t="shared" ref="P208" si="537">G208</f>
        <v>135</v>
      </c>
      <c r="Q208">
        <f t="shared" ref="Q208" si="538">H208</f>
        <v>28</v>
      </c>
      <c r="R208" s="20">
        <f t="shared" ref="R208" si="539">N208+P208</f>
        <v>160</v>
      </c>
      <c r="S208" s="20">
        <f t="shared" ref="S208" si="540">O208+Q208</f>
        <v>132</v>
      </c>
      <c r="T208" t="str">
        <f t="shared" ref="T208" si="541">CONCATENATE("static const CooGUI_tds ",A208, "_Flipped = {", L208, ",", M208, ",", N208, ",", O208, ",",P208, ",", Q208,",",  R208, ",", S208, "};")</f>
        <v>static const CooGUI_tds Pos_DepthDiveTime_DiveTimeLeftTittle_Flipped = {93,128,25,104,135,28,160,132};</v>
      </c>
      <c r="U208" t="str">
        <f t="shared" ref="U208" si="542">CONCATENATE("const CooGUI_tds* ",A208, ";")</f>
        <v>const CooGUI_tds* Pos_DepthDiveTime_DiveTimeLeftTittle;</v>
      </c>
      <c r="V208">
        <f t="shared" ref="V208" si="543">(G208*H208)/1024</f>
        <v>3.69140625</v>
      </c>
      <c r="W208" t="str">
        <f t="shared" ref="W208" si="544">CONCATENATE(A208, " = &amp;", B208,";")</f>
        <v>Pos_DepthDiveTime_DiveTimeLeftTittle = &amp;Pos_DepthDiveTime_DiveTimeLeftTittle_Normal;</v>
      </c>
    </row>
    <row r="209" spans="1:23" ht="14.15" customHeight="1" x14ac:dyDescent="0.35">
      <c r="A209" s="97" t="s">
        <v>289</v>
      </c>
      <c r="B209" s="98" t="str">
        <f t="shared" ref="B209" si="545">CONCATENATE(A209, "_Normal")</f>
        <v>Pos_DepthDiveTime_DiveTimeLeftValue_Normal</v>
      </c>
      <c r="C209" s="26">
        <f>ROUND(E209+(G209/2), 0)</f>
        <v>93</v>
      </c>
      <c r="D209" s="26">
        <f>D207</f>
        <v>114</v>
      </c>
      <c r="E209" s="26">
        <f>E208</f>
        <v>25</v>
      </c>
      <c r="F209" s="26">
        <f>F207</f>
        <v>132</v>
      </c>
      <c r="G209" s="50">
        <f>G208</f>
        <v>135</v>
      </c>
      <c r="H209" s="50">
        <f>H207</f>
        <v>76</v>
      </c>
      <c r="I209" s="26">
        <f t="shared" ref="I209" si="546">E209+G209</f>
        <v>160</v>
      </c>
      <c r="J209" s="26">
        <f t="shared" ref="J209" si="547">F209+H209</f>
        <v>208</v>
      </c>
      <c r="K209" t="str">
        <f t="shared" ref="K209" si="548">CONCATENATE("static const CooGUI_tds ",A209, "_Normal = {", C209, ",", D209, ",", E209, ",", F209, ",",G209, ",", H209,",",  I209, ",", J209, "};")</f>
        <v>static const CooGUI_tds Pos_DepthDiveTime_DiveTimeLeftValue_Normal = {93,114,25,132,135,76,160,208};</v>
      </c>
      <c r="L209">
        <f t="shared" ref="L209" si="549">C209</f>
        <v>93</v>
      </c>
      <c r="M209" s="52">
        <f t="shared" ref="M209" si="550">D209 + $D$1</f>
        <v>138</v>
      </c>
      <c r="N209">
        <f t="shared" ref="N209" si="551">E209</f>
        <v>25</v>
      </c>
      <c r="O209">
        <f t="shared" ref="O209" si="552">F209</f>
        <v>132</v>
      </c>
      <c r="P209">
        <f t="shared" ref="P209" si="553">G209</f>
        <v>135</v>
      </c>
      <c r="Q209">
        <f t="shared" ref="Q209" si="554">H209</f>
        <v>76</v>
      </c>
      <c r="R209" s="20">
        <f t="shared" ref="R209" si="555">N209+P209</f>
        <v>160</v>
      </c>
      <c r="S209" s="20">
        <f t="shared" ref="S209" si="556">O209+Q209</f>
        <v>208</v>
      </c>
      <c r="T209" t="str">
        <f t="shared" ref="T209" si="557">CONCATENATE("static const CooGUI_tds ",A209, "_Flipped = {", L209, ",", M209, ",", N209, ",", O209, ",",P209, ",", Q209,",",  R209, ",", S209, "};")</f>
        <v>static const CooGUI_tds Pos_DepthDiveTime_DiveTimeLeftValue_Flipped = {93,138,25,132,135,76,160,208};</v>
      </c>
      <c r="U209" t="str">
        <f t="shared" ref="U209" si="558">CONCATENATE("const CooGUI_tds* ",A209, ";")</f>
        <v>const CooGUI_tds* Pos_DepthDiveTime_DiveTimeLeftValue;</v>
      </c>
      <c r="V209">
        <f t="shared" ref="V209" si="559">(G209*H209)/1024</f>
        <v>10.01953125</v>
      </c>
      <c r="W209" t="str">
        <f t="shared" ref="W209" si="560">CONCATENATE(A209, " = &amp;", B209,";")</f>
        <v>Pos_DepthDiveTime_DiveTimeLeftValue = &amp;Pos_DepthDiveTime_DiveTimeLeftValue_Normal;</v>
      </c>
    </row>
    <row r="210" spans="1:23" ht="14.15" customHeight="1" x14ac:dyDescent="0.35">
      <c r="A210" s="97" t="s">
        <v>290</v>
      </c>
      <c r="B210" s="98" t="str">
        <f t="shared" ref="B210" si="561">CONCATENATE(A210, "_Normal")</f>
        <v>Pos_DepthDiveTime_TankPressRightTittle_Normal</v>
      </c>
      <c r="C210" s="26">
        <f>ROUND(E210+(G210/2), 0)</f>
        <v>227</v>
      </c>
      <c r="D210" s="26">
        <f>D206</f>
        <v>104</v>
      </c>
      <c r="E210" s="26">
        <f>I208</f>
        <v>160</v>
      </c>
      <c r="F210" s="26">
        <f>F208</f>
        <v>104</v>
      </c>
      <c r="G210" s="50">
        <f>320-G89-G90-G208 - 2</f>
        <v>133</v>
      </c>
      <c r="H210" s="50">
        <f>H208</f>
        <v>28</v>
      </c>
      <c r="I210" s="26">
        <f t="shared" ref="I210" si="562">E210+G210</f>
        <v>293</v>
      </c>
      <c r="J210" s="26">
        <f t="shared" ref="J210" si="563">F210+H210</f>
        <v>132</v>
      </c>
      <c r="K210" t="str">
        <f t="shared" ref="K210" si="564">CONCATENATE("static const CooGUI_tds ",A210, "_Normal = {", C210, ",", D210, ",", E210, ",", F210, ",",G210, ",", H210,",",  I210, ",", J210, "};")</f>
        <v>static const CooGUI_tds Pos_DepthDiveTime_TankPressRightTittle_Normal = {227,104,160,104,133,28,293,132};</v>
      </c>
      <c r="L210">
        <f t="shared" ref="L210" si="565">C210</f>
        <v>227</v>
      </c>
      <c r="M210" s="52">
        <f t="shared" ref="M210" si="566">D210 + $D$1</f>
        <v>128</v>
      </c>
      <c r="N210">
        <f t="shared" ref="N210" si="567">E210</f>
        <v>160</v>
      </c>
      <c r="O210">
        <f t="shared" ref="O210" si="568">F210</f>
        <v>104</v>
      </c>
      <c r="P210">
        <f t="shared" ref="P210" si="569">G210</f>
        <v>133</v>
      </c>
      <c r="Q210">
        <f t="shared" ref="Q210" si="570">H210</f>
        <v>28</v>
      </c>
      <c r="R210" s="20">
        <f t="shared" ref="R210" si="571">N210+P210</f>
        <v>293</v>
      </c>
      <c r="S210" s="20">
        <f t="shared" ref="S210" si="572">O210+Q210</f>
        <v>132</v>
      </c>
      <c r="T210" t="str">
        <f t="shared" ref="T210" si="573">CONCATENATE("static const CooGUI_tds ",A210, "_Flipped = {", L210, ",", M210, ",", N210, ",", O210, ",",P210, ",", Q210,",",  R210, ",", S210, "};")</f>
        <v>static const CooGUI_tds Pos_DepthDiveTime_TankPressRightTittle_Flipped = {227,128,160,104,133,28,293,132};</v>
      </c>
      <c r="U210" t="str">
        <f t="shared" ref="U210" si="574">CONCATENATE("const CooGUI_tds* ",A210, ";")</f>
        <v>const CooGUI_tds* Pos_DepthDiveTime_TankPressRightTittle;</v>
      </c>
      <c r="V210">
        <f t="shared" ref="V210" si="575">(G210*H210)/1024</f>
        <v>3.63671875</v>
      </c>
      <c r="W210" t="str">
        <f t="shared" ref="W210" si="576">CONCATENATE(A210, " = &amp;", B210,";")</f>
        <v>Pos_DepthDiveTime_TankPressRightTittle = &amp;Pos_DepthDiveTime_TankPressRightTittle_Normal;</v>
      </c>
    </row>
    <row r="211" spans="1:23" ht="14.15" customHeight="1" x14ac:dyDescent="0.35">
      <c r="A211" s="97" t="s">
        <v>291</v>
      </c>
      <c r="B211" s="98" t="str">
        <f t="shared" ref="B211" si="577">CONCATENATE(A211, "_Normal")</f>
        <v>Pos_DepthDiveTime_TankPressRightValue_Normal</v>
      </c>
      <c r="C211" s="26">
        <f>ROUND(E211+(G211/2), 0)</f>
        <v>227</v>
      </c>
      <c r="D211" s="26">
        <f>D207</f>
        <v>114</v>
      </c>
      <c r="E211" s="26">
        <f>I209</f>
        <v>160</v>
      </c>
      <c r="F211" s="26">
        <f>F209</f>
        <v>132</v>
      </c>
      <c r="G211" s="50">
        <f>G210</f>
        <v>133</v>
      </c>
      <c r="H211" s="50">
        <f>H209</f>
        <v>76</v>
      </c>
      <c r="I211" s="26">
        <f t="shared" ref="I211" si="578">E211+G211</f>
        <v>293</v>
      </c>
      <c r="J211" s="26">
        <f t="shared" ref="J211" si="579">F211+H211</f>
        <v>208</v>
      </c>
      <c r="K211" t="str">
        <f t="shared" ref="K211" si="580">CONCATENATE("static const CooGUI_tds ",A211, "_Normal = {", C211, ",", D211, ",", E211, ",", F211, ",",G211, ",", H211,",",  I211, ",", J211, "};")</f>
        <v>static const CooGUI_tds Pos_DepthDiveTime_TankPressRightValue_Normal = {227,114,160,132,133,76,293,208};</v>
      </c>
      <c r="L211">
        <f t="shared" ref="L211" si="581">C211</f>
        <v>227</v>
      </c>
      <c r="M211" s="52">
        <f t="shared" ref="M211" si="582">D211 + $D$1</f>
        <v>138</v>
      </c>
      <c r="N211">
        <f t="shared" ref="N211" si="583">E211</f>
        <v>160</v>
      </c>
      <c r="O211">
        <f t="shared" ref="O211" si="584">F211</f>
        <v>132</v>
      </c>
      <c r="P211">
        <f t="shared" ref="P211" si="585">G211</f>
        <v>133</v>
      </c>
      <c r="Q211">
        <f t="shared" ref="Q211" si="586">H211</f>
        <v>76</v>
      </c>
      <c r="R211" s="20">
        <f t="shared" ref="R211" si="587">N211+P211</f>
        <v>293</v>
      </c>
      <c r="S211" s="20">
        <f t="shared" ref="S211" si="588">O211+Q211</f>
        <v>208</v>
      </c>
      <c r="T211" t="str">
        <f t="shared" ref="T211" si="589">CONCATENATE("static const CooGUI_tds ",A211, "_Flipped = {", L211, ",", M211, ",", N211, ",", O211, ",",P211, ",", Q211,",",  R211, ",", S211, "};")</f>
        <v>static const CooGUI_tds Pos_DepthDiveTime_TankPressRightValue_Flipped = {227,138,160,132,133,76,293,208};</v>
      </c>
      <c r="U211" t="str">
        <f t="shared" ref="U211" si="590">CONCATENATE("const CooGUI_tds* ",A211, ";")</f>
        <v>const CooGUI_tds* Pos_DepthDiveTime_TankPressRightValue;</v>
      </c>
      <c r="V211">
        <f t="shared" ref="V211" si="591">(G211*H211)/1024</f>
        <v>9.87109375</v>
      </c>
      <c r="W211" t="str">
        <f t="shared" ref="W211" si="592">CONCATENATE(A211, " = &amp;", B211,";")</f>
        <v>Pos_DepthDiveTime_TankPressRightValue = &amp;Pos_DepthDiveTime_TankPressRightValue_Normal;</v>
      </c>
    </row>
    <row r="212" spans="1:23" ht="14.15" customHeight="1" x14ac:dyDescent="0.35">
      <c r="A212" s="94" t="s">
        <v>285</v>
      </c>
      <c r="B212" t="str">
        <f t="shared" ref="B212" si="593">CONCATENATE(A212, "_Normal")</f>
        <v>Pos_DepthDiveTime_AlarmInBottom_Normal</v>
      </c>
      <c r="C212" s="26">
        <f>C207</f>
        <v>160</v>
      </c>
      <c r="D212" s="50">
        <f>F212</f>
        <v>208</v>
      </c>
      <c r="E212" s="26">
        <f>E202</f>
        <v>25</v>
      </c>
      <c r="F212" s="26">
        <f>J207</f>
        <v>208</v>
      </c>
      <c r="G212" s="26">
        <f>G201</f>
        <v>270</v>
      </c>
      <c r="H212" s="50">
        <f>240-H202-H201-H206-H207</f>
        <v>32</v>
      </c>
      <c r="I212" s="26">
        <f t="shared" ref="I212" si="594">E212+G212</f>
        <v>295</v>
      </c>
      <c r="J212" s="26">
        <f t="shared" ref="J212" si="595">F212+H212</f>
        <v>240</v>
      </c>
      <c r="K212" t="str">
        <f t="shared" ref="K212" si="596">CONCATENATE("static const CooGUI_tds ",A212, "_Normal = {", C212, ",", D212, ",", E212, ",", F212, ",",G212, ",", H212,",",  I212, ",", J212, "};")</f>
        <v>static const CooGUI_tds Pos_DepthDiveTime_AlarmInBottom_Normal = {160,208,25,208,270,32,295,240};</v>
      </c>
      <c r="L212">
        <f t="shared" ref="L212" si="597">C212</f>
        <v>160</v>
      </c>
      <c r="M212" s="52">
        <f t="shared" ref="M212" si="598">D212 + $D$1</f>
        <v>232</v>
      </c>
      <c r="N212">
        <f t="shared" ref="N212" si="599">E212</f>
        <v>25</v>
      </c>
      <c r="O212">
        <f t="shared" ref="O212" si="600">F212</f>
        <v>208</v>
      </c>
      <c r="P212">
        <f t="shared" ref="P212" si="601">G212</f>
        <v>270</v>
      </c>
      <c r="Q212">
        <f t="shared" ref="Q212" si="602">H212</f>
        <v>32</v>
      </c>
      <c r="R212" s="20">
        <f t="shared" ref="R212" si="603">N212+P212</f>
        <v>295</v>
      </c>
      <c r="S212" s="20">
        <f t="shared" ref="S212" si="604">O212+Q212</f>
        <v>240</v>
      </c>
      <c r="T212" t="str">
        <f t="shared" ref="T212" si="605">CONCATENATE("static const CooGUI_tds ",A212, "_Flipped = {", L212, ",", M212, ",", N212, ",", O212, ",",P212, ",", Q212,",",  R212, ",", S212, "};")</f>
        <v>static const CooGUI_tds Pos_DepthDiveTime_AlarmInBottom_Flipped = {160,232,25,208,270,32,295,240};</v>
      </c>
      <c r="U212" t="str">
        <f t="shared" ref="U212" si="606">CONCATENATE("const CooGUI_tds* ",A212, ";")</f>
        <v>const CooGUI_tds* Pos_DepthDiveTime_AlarmInBottom;</v>
      </c>
      <c r="V212">
        <f t="shared" ref="V212" si="607">(G212*H212)/1024</f>
        <v>8.4375</v>
      </c>
      <c r="W212" t="str">
        <f t="shared" ref="W212" si="608">CONCATENATE(A212, " = &amp;", B212,";")</f>
        <v>Pos_DepthDiveTime_AlarmInBottom = &amp;Pos_DepthDiveTime_AlarmInBottom_Normal;</v>
      </c>
    </row>
    <row r="213" spans="1:23" ht="14.15" customHeight="1" x14ac:dyDescent="0.35">
      <c r="A213" t="s">
        <v>293</v>
      </c>
      <c r="B213" t="str">
        <f t="shared" ref="B213:B214" si="609">CONCATENATE(A213, "_Normal")</f>
        <v>Pos_GasSwitch_BottomLine_1_Normal</v>
      </c>
      <c r="C213" s="26">
        <f>ROUND(E213+(G213/2), 0)</f>
        <v>160</v>
      </c>
      <c r="D213" s="9">
        <v>185</v>
      </c>
      <c r="E213" s="9">
        <v>0</v>
      </c>
      <c r="F213" s="26">
        <f>D213</f>
        <v>185</v>
      </c>
      <c r="G213" s="9">
        <v>320</v>
      </c>
      <c r="H213" s="9">
        <v>30</v>
      </c>
      <c r="I213" s="26">
        <f t="shared" ref="I213:I214" si="610">E213+G213</f>
        <v>320</v>
      </c>
      <c r="J213" s="26">
        <f t="shared" ref="J213:J214" si="611">F213+H213</f>
        <v>215</v>
      </c>
      <c r="K213" t="str">
        <f t="shared" ref="K213:K214" si="612">CONCATENATE("static const CooGUI_tds ",A213, "_Normal = {", C213, ",", D213, ",", E213, ",", F213, ",",G213, ",", H213,",",  I213, ",", J213, "};")</f>
        <v>static const CooGUI_tds Pos_GasSwitch_BottomLine_1_Normal = {160,185,0,185,320,30,320,215};</v>
      </c>
      <c r="L213">
        <f t="shared" ref="L213:L214" si="613">C213</f>
        <v>160</v>
      </c>
      <c r="M213" s="52">
        <f>D213 + $D$1</f>
        <v>209</v>
      </c>
      <c r="N213">
        <f t="shared" ref="N213:N214" si="614">E213</f>
        <v>0</v>
      </c>
      <c r="O213">
        <f t="shared" ref="O213:O214" si="615">F213</f>
        <v>185</v>
      </c>
      <c r="P213">
        <f t="shared" ref="P213:P214" si="616">G213</f>
        <v>320</v>
      </c>
      <c r="Q213">
        <f t="shared" ref="Q213:Q214" si="617">H213</f>
        <v>30</v>
      </c>
      <c r="R213" s="20">
        <f t="shared" ref="R213:R214" si="618">N213+P213</f>
        <v>320</v>
      </c>
      <c r="S213" s="20">
        <f t="shared" ref="S213:S214" si="619">O213+Q213</f>
        <v>215</v>
      </c>
      <c r="T213" t="str">
        <f t="shared" ref="T213:T214" si="620">CONCATENATE("static const CooGUI_tds ",A213, "_Flipped = {", L213, ",", M213, ",", N213, ",", O213, ",",P213, ",", Q213,",",  R213, ",", S213, "};")</f>
        <v>static const CooGUI_tds Pos_GasSwitch_BottomLine_1_Flipped = {160,209,0,185,320,30,320,215};</v>
      </c>
      <c r="U213" t="str">
        <f t="shared" ref="U213:U214" si="621">CONCATENATE("const CooGUI_tds* ",A213, ";")</f>
        <v>const CooGUI_tds* Pos_GasSwitch_BottomLine_1;</v>
      </c>
      <c r="V213">
        <f t="shared" ref="V213:V214" si="622">(G213*H213)/1024</f>
        <v>9.375</v>
      </c>
      <c r="W213" t="str">
        <f t="shared" ref="W213:W214" si="623">CONCATENATE(A213, " = &amp;", B213,";")</f>
        <v>Pos_GasSwitch_BottomLine_1 = &amp;Pos_GasSwitch_BottomLine_1_Normal;</v>
      </c>
    </row>
    <row r="214" spans="1:23" ht="14.15" customHeight="1" x14ac:dyDescent="0.35">
      <c r="A214" t="s">
        <v>294</v>
      </c>
      <c r="B214" t="str">
        <f t="shared" si="609"/>
        <v>Pos_GasSwitch_BottomLine_2_Normal</v>
      </c>
      <c r="C214" s="26">
        <f>C213</f>
        <v>160</v>
      </c>
      <c r="D214" s="26">
        <f>F214 - 5</f>
        <v>210</v>
      </c>
      <c r="E214" s="9">
        <v>32</v>
      </c>
      <c r="F214" s="26">
        <f>J213</f>
        <v>215</v>
      </c>
      <c r="G214" s="9">
        <v>220</v>
      </c>
      <c r="H214" s="50">
        <f>H213</f>
        <v>30</v>
      </c>
      <c r="I214" s="26">
        <f t="shared" si="610"/>
        <v>252</v>
      </c>
      <c r="J214" s="26">
        <f t="shared" si="611"/>
        <v>245</v>
      </c>
      <c r="K214" t="str">
        <f t="shared" si="612"/>
        <v>static const CooGUI_tds Pos_GasSwitch_BottomLine_2_Normal = {160,210,32,215,220,30,252,245};</v>
      </c>
      <c r="L214">
        <f t="shared" si="613"/>
        <v>160</v>
      </c>
      <c r="M214" s="52">
        <f t="shared" ref="M214:M218" si="624">D214 + $D$1</f>
        <v>234</v>
      </c>
      <c r="N214">
        <f t="shared" si="614"/>
        <v>32</v>
      </c>
      <c r="O214">
        <f t="shared" si="615"/>
        <v>215</v>
      </c>
      <c r="P214">
        <f t="shared" si="616"/>
        <v>220</v>
      </c>
      <c r="Q214">
        <f t="shared" si="617"/>
        <v>30</v>
      </c>
      <c r="R214" s="20">
        <f t="shared" si="618"/>
        <v>252</v>
      </c>
      <c r="S214" s="20">
        <f t="shared" si="619"/>
        <v>245</v>
      </c>
      <c r="T214" t="str">
        <f t="shared" si="620"/>
        <v>static const CooGUI_tds Pos_GasSwitch_BottomLine_2_Flipped = {160,234,32,215,220,30,252,245};</v>
      </c>
      <c r="U214" t="str">
        <f t="shared" si="621"/>
        <v>const CooGUI_tds* Pos_GasSwitch_BottomLine_2;</v>
      </c>
      <c r="V214">
        <f t="shared" si="622"/>
        <v>6.4453125</v>
      </c>
      <c r="W214" t="str">
        <f t="shared" si="623"/>
        <v>Pos_GasSwitch_BottomLine_2 = &amp;Pos_GasSwitch_BottomLine_2_Normal;</v>
      </c>
    </row>
    <row r="215" spans="1:23" ht="14.15" customHeight="1" x14ac:dyDescent="0.35">
      <c r="A215" s="100" t="s">
        <v>297</v>
      </c>
      <c r="B215" t="str">
        <f t="shared" ref="B215" si="625">CONCATENATE(A215, "_Normal")</f>
        <v>Pos_ErrorMsg_Line_0_Normal</v>
      </c>
      <c r="C215" s="26">
        <f>C214</f>
        <v>160</v>
      </c>
      <c r="D215" s="26">
        <f>F215 - 5</f>
        <v>65</v>
      </c>
      <c r="E215" s="9">
        <v>0</v>
      </c>
      <c r="F215" s="9">
        <v>70</v>
      </c>
      <c r="G215" s="9">
        <v>320</v>
      </c>
      <c r="H215" s="9">
        <v>38</v>
      </c>
      <c r="I215" s="26">
        <f t="shared" ref="I215" si="626">E215+G215</f>
        <v>320</v>
      </c>
      <c r="J215" s="26">
        <f>F215+H215</f>
        <v>108</v>
      </c>
      <c r="K215" t="str">
        <f t="shared" ref="K215" si="627">CONCATENATE("static const CooGUI_tds ",A215, "_Normal = {", C215, ",", D215, ",", E215, ",", F215, ",",G215, ",", H215,",",  I215, ",", J215, "};")</f>
        <v>static const CooGUI_tds Pos_ErrorMsg_Line_0_Normal = {160,65,0,70,320,38,320,108};</v>
      </c>
      <c r="L215">
        <f t="shared" ref="L215" si="628">C215</f>
        <v>160</v>
      </c>
      <c r="M215" s="52">
        <f>D215</f>
        <v>65</v>
      </c>
      <c r="N215">
        <f t="shared" ref="N215" si="629">E215</f>
        <v>0</v>
      </c>
      <c r="O215">
        <f>F215</f>
        <v>70</v>
      </c>
      <c r="P215">
        <f t="shared" ref="P215" si="630">G215</f>
        <v>320</v>
      </c>
      <c r="Q215">
        <f t="shared" ref="Q215" si="631">H215</f>
        <v>38</v>
      </c>
      <c r="R215" s="20">
        <f t="shared" ref="R215" si="632">N215+P215</f>
        <v>320</v>
      </c>
      <c r="S215" s="20">
        <f t="shared" ref="S215" si="633">O215+Q215</f>
        <v>108</v>
      </c>
      <c r="T215" t="str">
        <f t="shared" ref="T215" si="634">CONCATENATE("static const CooGUI_tds ",A215, "_Flipped = {", L215, ",", M215, ",", N215, ",", O215, ",",P215, ",", Q215,",",  R215, ",", S215, "};")</f>
        <v>static const CooGUI_tds Pos_ErrorMsg_Line_0_Flipped = {160,65,0,70,320,38,320,108};</v>
      </c>
      <c r="U215" t="str">
        <f t="shared" ref="U215" si="635">CONCATENATE("const CooGUI_tds* ",A215, ";")</f>
        <v>const CooGUI_tds* Pos_ErrorMsg_Line_0;</v>
      </c>
      <c r="V215">
        <f t="shared" ref="V215" si="636">(G215*H215)/1024</f>
        <v>11.875</v>
      </c>
      <c r="W215" t="str">
        <f t="shared" ref="W215" si="637">CONCATENATE(A215, " = &amp;", B215,";")</f>
        <v>Pos_ErrorMsg_Line_0 = &amp;Pos_ErrorMsg_Line_0_Normal;</v>
      </c>
    </row>
    <row r="216" spans="1:23" ht="14.15" customHeight="1" x14ac:dyDescent="0.35">
      <c r="A216" s="100" t="s">
        <v>298</v>
      </c>
      <c r="B216" t="str">
        <f t="shared" ref="B216:B217" si="638">CONCATENATE(A216, "_Normal")</f>
        <v>Pos_ErrorMsg_Line_1_Normal</v>
      </c>
      <c r="C216" s="26">
        <f>C215</f>
        <v>160</v>
      </c>
      <c r="D216" s="26">
        <f>F216 - 5</f>
        <v>103</v>
      </c>
      <c r="E216" s="23">
        <f>E215</f>
        <v>0</v>
      </c>
      <c r="F216" s="26">
        <f>J215</f>
        <v>108</v>
      </c>
      <c r="G216" s="22">
        <f>G215</f>
        <v>320</v>
      </c>
      <c r="H216" s="50">
        <f t="shared" ref="H216:H217" si="639">H215</f>
        <v>38</v>
      </c>
      <c r="I216" s="26">
        <f t="shared" ref="I216:I217" si="640">E216+G216</f>
        <v>320</v>
      </c>
      <c r="J216" s="26">
        <f t="shared" ref="J216:J217" si="641">F216+H216</f>
        <v>146</v>
      </c>
      <c r="K216" t="str">
        <f t="shared" ref="K216:K217" si="642">CONCATENATE("static const CooGUI_tds ",A216, "_Normal = {", C216, ",", D216, ",", E216, ",", F216, ",",G216, ",", H216,",",  I216, ",", J216, "};")</f>
        <v>static const CooGUI_tds Pos_ErrorMsg_Line_1_Normal = {160,103,0,108,320,38,320,146};</v>
      </c>
      <c r="L216">
        <f t="shared" ref="L216:L217" si="643">C216</f>
        <v>160</v>
      </c>
      <c r="M216" s="52">
        <f t="shared" ref="M216:M218" si="644">D216</f>
        <v>103</v>
      </c>
      <c r="N216">
        <f t="shared" ref="N216:N217" si="645">E216</f>
        <v>0</v>
      </c>
      <c r="O216">
        <f t="shared" ref="O216:O217" si="646">F216</f>
        <v>108</v>
      </c>
      <c r="P216">
        <f t="shared" ref="P216:P217" si="647">G216</f>
        <v>320</v>
      </c>
      <c r="Q216">
        <f t="shared" ref="Q216:Q217" si="648">H216</f>
        <v>38</v>
      </c>
      <c r="R216" s="20">
        <f t="shared" ref="R216:R217" si="649">N216+P216</f>
        <v>320</v>
      </c>
      <c r="S216" s="20">
        <f t="shared" ref="S216:S217" si="650">O216+Q216</f>
        <v>146</v>
      </c>
      <c r="T216" t="str">
        <f t="shared" ref="T216:T217" si="651">CONCATENATE("static const CooGUI_tds ",A216, "_Flipped = {", L216, ",", M216, ",", N216, ",", O216, ",",P216, ",", Q216,",",  R216, ",", S216, "};")</f>
        <v>static const CooGUI_tds Pos_ErrorMsg_Line_1_Flipped = {160,103,0,108,320,38,320,146};</v>
      </c>
      <c r="U216" t="str">
        <f t="shared" ref="U216:U217" si="652">CONCATENATE("const CooGUI_tds* ",A216, ";")</f>
        <v>const CooGUI_tds* Pos_ErrorMsg_Line_1;</v>
      </c>
      <c r="V216">
        <f t="shared" ref="V216:V217" si="653">(G216*H216)/1024</f>
        <v>11.875</v>
      </c>
      <c r="W216" t="str">
        <f t="shared" ref="W216:W217" si="654">CONCATENATE(A216, " = &amp;", B216,";")</f>
        <v>Pos_ErrorMsg_Line_1 = &amp;Pos_ErrorMsg_Line_1_Normal;</v>
      </c>
    </row>
    <row r="217" spans="1:23" ht="14.15" customHeight="1" x14ac:dyDescent="0.35">
      <c r="A217" s="100" t="s">
        <v>299</v>
      </c>
      <c r="B217" t="str">
        <f t="shared" si="638"/>
        <v>Pos_ErrorMsg_Line_2_Normal</v>
      </c>
      <c r="C217" s="26">
        <f t="shared" ref="C217" si="655">C216</f>
        <v>160</v>
      </c>
      <c r="D217" s="26">
        <f>F217 - 5</f>
        <v>141</v>
      </c>
      <c r="E217" s="23">
        <f t="shared" ref="E217:E218" si="656">E216</f>
        <v>0</v>
      </c>
      <c r="F217" s="26">
        <f t="shared" ref="F217" si="657">J216</f>
        <v>146</v>
      </c>
      <c r="G217" s="22">
        <f t="shared" ref="G217:G218" si="658">G216</f>
        <v>320</v>
      </c>
      <c r="H217" s="50">
        <f t="shared" si="639"/>
        <v>38</v>
      </c>
      <c r="I217" s="26">
        <f t="shared" si="640"/>
        <v>320</v>
      </c>
      <c r="J217" s="26">
        <f t="shared" si="641"/>
        <v>184</v>
      </c>
      <c r="K217" t="str">
        <f t="shared" si="642"/>
        <v>static const CooGUI_tds Pos_ErrorMsg_Line_2_Normal = {160,141,0,146,320,38,320,184};</v>
      </c>
      <c r="L217">
        <f t="shared" si="643"/>
        <v>160</v>
      </c>
      <c r="M217" s="52">
        <f t="shared" si="644"/>
        <v>141</v>
      </c>
      <c r="N217">
        <f t="shared" si="645"/>
        <v>0</v>
      </c>
      <c r="O217">
        <f t="shared" si="646"/>
        <v>146</v>
      </c>
      <c r="P217">
        <f t="shared" si="647"/>
        <v>320</v>
      </c>
      <c r="Q217">
        <f t="shared" si="648"/>
        <v>38</v>
      </c>
      <c r="R217" s="20">
        <f t="shared" si="649"/>
        <v>320</v>
      </c>
      <c r="S217" s="20">
        <f t="shared" si="650"/>
        <v>184</v>
      </c>
      <c r="T217" t="str">
        <f t="shared" si="651"/>
        <v>static const CooGUI_tds Pos_ErrorMsg_Line_2_Flipped = {160,141,0,146,320,38,320,184};</v>
      </c>
      <c r="U217" t="str">
        <f t="shared" si="652"/>
        <v>const CooGUI_tds* Pos_ErrorMsg_Line_2;</v>
      </c>
      <c r="V217">
        <f t="shared" si="653"/>
        <v>11.875</v>
      </c>
      <c r="W217" t="str">
        <f t="shared" si="654"/>
        <v>Pos_ErrorMsg_Line_2 = &amp;Pos_ErrorMsg_Line_2_Normal;</v>
      </c>
    </row>
    <row r="218" spans="1:23" ht="14.15" customHeight="1" x14ac:dyDescent="0.35">
      <c r="A218" s="100" t="s">
        <v>300</v>
      </c>
      <c r="B218" t="str">
        <f t="shared" ref="B218" si="659">CONCATENATE(A218, "_Normal")</f>
        <v>Pos_ErrorMsg_Line_3_Normal</v>
      </c>
      <c r="C218" s="26">
        <f t="shared" ref="C218" si="660">C217</f>
        <v>160</v>
      </c>
      <c r="D218" s="26">
        <f t="shared" ref="D218" si="661">F218 - 5</f>
        <v>179</v>
      </c>
      <c r="E218" s="23">
        <f t="shared" si="656"/>
        <v>0</v>
      </c>
      <c r="F218" s="26">
        <f t="shared" ref="F218" si="662">J217</f>
        <v>184</v>
      </c>
      <c r="G218" s="22">
        <f t="shared" si="658"/>
        <v>320</v>
      </c>
      <c r="H218" s="50">
        <f t="shared" ref="H218" si="663">H217</f>
        <v>38</v>
      </c>
      <c r="I218" s="26">
        <f t="shared" ref="I218" si="664">E218+G218</f>
        <v>320</v>
      </c>
      <c r="J218" s="26">
        <f t="shared" ref="J218" si="665">F218+H218</f>
        <v>222</v>
      </c>
      <c r="K218" t="str">
        <f t="shared" ref="K218" si="666">CONCATENATE("static const CooGUI_tds ",A218, "_Normal = {", C218, ",", D218, ",", E218, ",", F218, ",",G218, ",", H218,",",  I218, ",", J218, "};")</f>
        <v>static const CooGUI_tds Pos_ErrorMsg_Line_3_Normal = {160,179,0,184,320,38,320,222};</v>
      </c>
      <c r="L218">
        <f t="shared" ref="L218" si="667">C218</f>
        <v>160</v>
      </c>
      <c r="M218" s="52">
        <f t="shared" si="644"/>
        <v>179</v>
      </c>
      <c r="N218">
        <f t="shared" ref="N218" si="668">E218</f>
        <v>0</v>
      </c>
      <c r="O218">
        <f t="shared" ref="O218" si="669">F218</f>
        <v>184</v>
      </c>
      <c r="P218">
        <f t="shared" ref="P218" si="670">G218</f>
        <v>320</v>
      </c>
      <c r="Q218">
        <f t="shared" ref="Q218" si="671">H218</f>
        <v>38</v>
      </c>
      <c r="R218" s="20">
        <f t="shared" ref="R218" si="672">N218+P218</f>
        <v>320</v>
      </c>
      <c r="S218" s="20">
        <f t="shared" ref="S218" si="673">O218+Q218</f>
        <v>222</v>
      </c>
      <c r="T218" t="str">
        <f t="shared" ref="T218" si="674">CONCATENATE("static const CooGUI_tds ",A218, "_Flipped = {", L218, ",", M218, ",", N218, ",", O218, ",",P218, ",", Q218,",",  R218, ",", S218, "};")</f>
        <v>static const CooGUI_tds Pos_ErrorMsg_Line_3_Flipped = {160,179,0,184,320,38,320,222};</v>
      </c>
      <c r="U218" t="str">
        <f t="shared" ref="U218" si="675">CONCATENATE("const CooGUI_tds* ",A218, ";")</f>
        <v>const CooGUI_tds* Pos_ErrorMsg_Line_3;</v>
      </c>
      <c r="V218">
        <f t="shared" ref="V218" si="676">(G218*H218)/1024</f>
        <v>11.875</v>
      </c>
      <c r="W218" t="str">
        <f t="shared" ref="W218" si="677">CONCATENATE(A218, " = &amp;", B218,";")</f>
        <v>Pos_ErrorMsg_Line_3 = &amp;Pos_ErrorMsg_Line_3_Normal;</v>
      </c>
    </row>
  </sheetData>
  <phoneticPr fontId="3" type="noConversion"/>
  <conditionalFormatting sqref="C148 G148 E148 C153 D5:D8 D34 F34:H34 E40:G40 G41 E40:E41 C219:H1048576 E153:H153 C1:H4 C22:H23 C25:H25 D24:H24 C85:G85 E42:H44 C155:H159 J34 C48:H48 D49:H49 C65 E65:H65 D52 C62:H64 C36:H36 D37:H37 J155:J159 J22:J25 J153 J117:J119 C117:H119 C122:H122 C123:C124 E123:H124 C121 E121:H121 D144:D154 E144:H145 C144:C145 J94:J110 C94:H109 C67:H67 C70:H84 J36:J44 C7:H18 E6:H10 J1:J18 G5:G10 E5:E10 C5:C10 F52:H52 E59:F61 H59:H61 D60 G60:G61 D58:H58 E55:F57 H55:H57 D197 C50:H51 J48:J65 E197:H204 D207:H211 C211 D205:H205 C86:H92 C69:D69 E68:H69 J67:J92 D191:H196 D189:D191 J121:J146 C125:H143 C110 E110:H110 E206:H218 E174:H190 R174:S218 J174:J1048576">
    <cfRule type="cellIs" dxfId="153" priority="240" operator="lessThan">
      <formula>0</formula>
    </cfRule>
  </conditionalFormatting>
  <conditionalFormatting sqref="C146 E146:H146">
    <cfRule type="cellIs" dxfId="152" priority="239" operator="lessThan">
      <formula>0</formula>
    </cfRule>
  </conditionalFormatting>
  <conditionalFormatting sqref="J147:J148">
    <cfRule type="cellIs" dxfId="151" priority="238" operator="lessThan">
      <formula>0</formula>
    </cfRule>
  </conditionalFormatting>
  <conditionalFormatting sqref="C147 H148 E147:H147 F148:F153">
    <cfRule type="cellIs" dxfId="150" priority="237" operator="lessThan">
      <formula>0</formula>
    </cfRule>
  </conditionalFormatting>
  <conditionalFormatting sqref="G149:G153 E149:E153 C149:C153">
    <cfRule type="cellIs" dxfId="149" priority="236" operator="lessThan">
      <formula>0</formula>
    </cfRule>
  </conditionalFormatting>
  <conditionalFormatting sqref="J149:J153">
    <cfRule type="cellIs" dxfId="148" priority="235" operator="lessThan">
      <formula>0</formula>
    </cfRule>
  </conditionalFormatting>
  <conditionalFormatting sqref="H149:H153">
    <cfRule type="cellIs" dxfId="147" priority="234" operator="lessThan">
      <formula>0</formula>
    </cfRule>
  </conditionalFormatting>
  <conditionalFormatting sqref="C154 E154:H154 J154">
    <cfRule type="cellIs" dxfId="146" priority="233" operator="lessThan">
      <formula>0</formula>
    </cfRule>
  </conditionalFormatting>
  <conditionalFormatting sqref="F154">
    <cfRule type="cellIs" dxfId="145" priority="232" operator="lessThan">
      <formula>0</formula>
    </cfRule>
  </conditionalFormatting>
  <conditionalFormatting sqref="C154 G154 E154">
    <cfRule type="cellIs" dxfId="144" priority="231" operator="lessThan">
      <formula>0</formula>
    </cfRule>
  </conditionalFormatting>
  <conditionalFormatting sqref="J154">
    <cfRule type="cellIs" dxfId="143" priority="230" operator="lessThan">
      <formula>0</formula>
    </cfRule>
  </conditionalFormatting>
  <conditionalFormatting sqref="H154">
    <cfRule type="cellIs" dxfId="142" priority="229" operator="lessThan">
      <formula>0</formula>
    </cfRule>
  </conditionalFormatting>
  <conditionalFormatting sqref="H5:H8 F5:F8">
    <cfRule type="cellIs" dxfId="141" priority="228" operator="lessThan">
      <formula>0</formula>
    </cfRule>
  </conditionalFormatting>
  <conditionalFormatting sqref="C19:D19 F19:H21 J19:J21">
    <cfRule type="cellIs" dxfId="140" priority="225" operator="lessThan">
      <formula>0</formula>
    </cfRule>
  </conditionalFormatting>
  <conditionalFormatting sqref="E19:E21">
    <cfRule type="cellIs" dxfId="139" priority="224" operator="lessThan">
      <formula>0</formula>
    </cfRule>
  </conditionalFormatting>
  <conditionalFormatting sqref="F35:H35 J35">
    <cfRule type="cellIs" dxfId="138" priority="223" operator="lessThan">
      <formula>0</formula>
    </cfRule>
  </conditionalFormatting>
  <conditionalFormatting sqref="D35">
    <cfRule type="cellIs" dxfId="137" priority="221" operator="lessThan">
      <formula>0</formula>
    </cfRule>
  </conditionalFormatting>
  <conditionalFormatting sqref="E34">
    <cfRule type="cellIs" dxfId="136" priority="217" operator="lessThan">
      <formula>0</formula>
    </cfRule>
  </conditionalFormatting>
  <conditionalFormatting sqref="E35">
    <cfRule type="cellIs" dxfId="135" priority="216" operator="lessThan">
      <formula>0</formula>
    </cfRule>
  </conditionalFormatting>
  <conditionalFormatting sqref="C34">
    <cfRule type="cellIs" dxfId="134" priority="214" operator="lessThan">
      <formula>0</formula>
    </cfRule>
  </conditionalFormatting>
  <conditionalFormatting sqref="C35">
    <cfRule type="cellIs" dxfId="133" priority="213" operator="lessThan">
      <formula>0</formula>
    </cfRule>
  </conditionalFormatting>
  <conditionalFormatting sqref="E38:H38 G39:H39 E39">
    <cfRule type="cellIs" dxfId="132" priority="212" operator="lessThan">
      <formula>0</formula>
    </cfRule>
  </conditionalFormatting>
  <conditionalFormatting sqref="F39">
    <cfRule type="cellIs" dxfId="131" priority="211" operator="lessThan">
      <formula>0</formula>
    </cfRule>
  </conditionalFormatting>
  <conditionalFormatting sqref="D38">
    <cfRule type="cellIs" dxfId="130" priority="210" operator="lessThan">
      <formula>0</formula>
    </cfRule>
  </conditionalFormatting>
  <conditionalFormatting sqref="D39">
    <cfRule type="cellIs" dxfId="129" priority="209" operator="lessThan">
      <formula>0</formula>
    </cfRule>
  </conditionalFormatting>
  <conditionalFormatting sqref="C38">
    <cfRule type="cellIs" dxfId="128" priority="208" operator="lessThan">
      <formula>0</formula>
    </cfRule>
  </conditionalFormatting>
  <conditionalFormatting sqref="C39">
    <cfRule type="cellIs" dxfId="127" priority="207" operator="lessThan">
      <formula>0</formula>
    </cfRule>
  </conditionalFormatting>
  <conditionalFormatting sqref="H41">
    <cfRule type="cellIs" dxfId="126" priority="206" operator="lessThan">
      <formula>0</formula>
    </cfRule>
  </conditionalFormatting>
  <conditionalFormatting sqref="H40">
    <cfRule type="cellIs" dxfId="125" priority="205" operator="lessThan">
      <formula>0</formula>
    </cfRule>
  </conditionalFormatting>
  <conditionalFormatting sqref="C41">
    <cfRule type="cellIs" dxfId="124" priority="203" operator="lessThan">
      <formula>0</formula>
    </cfRule>
  </conditionalFormatting>
  <conditionalFormatting sqref="D40">
    <cfRule type="cellIs" dxfId="123" priority="202" operator="lessThan">
      <formula>0</formula>
    </cfRule>
  </conditionalFormatting>
  <conditionalFormatting sqref="D41">
    <cfRule type="cellIs" dxfId="122" priority="201" operator="lessThan">
      <formula>0</formula>
    </cfRule>
  </conditionalFormatting>
  <conditionalFormatting sqref="F41">
    <cfRule type="cellIs" dxfId="121" priority="200" operator="lessThan">
      <formula>0</formula>
    </cfRule>
  </conditionalFormatting>
  <conditionalFormatting sqref="E45:H46 J45:J46">
    <cfRule type="cellIs" dxfId="120" priority="199" operator="lessThan">
      <formula>0</formula>
    </cfRule>
  </conditionalFormatting>
  <conditionalFormatting sqref="D42">
    <cfRule type="cellIs" dxfId="119" priority="198" operator="lessThan">
      <formula>0</formula>
    </cfRule>
  </conditionalFormatting>
  <conditionalFormatting sqref="D43:D44">
    <cfRule type="cellIs" dxfId="118" priority="197" operator="lessThan">
      <formula>0</formula>
    </cfRule>
  </conditionalFormatting>
  <conditionalFormatting sqref="D45">
    <cfRule type="cellIs" dxfId="117" priority="196" operator="lessThan">
      <formula>0</formula>
    </cfRule>
  </conditionalFormatting>
  <conditionalFormatting sqref="D46">
    <cfRule type="cellIs" dxfId="116" priority="195" operator="lessThan">
      <formula>0</formula>
    </cfRule>
  </conditionalFormatting>
  <conditionalFormatting sqref="C42">
    <cfRule type="cellIs" dxfId="115" priority="194" operator="lessThan">
      <formula>0</formula>
    </cfRule>
  </conditionalFormatting>
  <conditionalFormatting sqref="C43:C44">
    <cfRule type="cellIs" dxfId="114" priority="192" operator="lessThan">
      <formula>0</formula>
    </cfRule>
  </conditionalFormatting>
  <conditionalFormatting sqref="C45">
    <cfRule type="cellIs" dxfId="113" priority="191" operator="lessThan">
      <formula>0</formula>
    </cfRule>
  </conditionalFormatting>
  <conditionalFormatting sqref="G160:H162 F163:H166 D167:H173 J160 D160:E166">
    <cfRule type="cellIs" dxfId="112" priority="189" operator="lessThan">
      <formula>0</formula>
    </cfRule>
  </conditionalFormatting>
  <conditionalFormatting sqref="G161:H162 F163:H166 E161:E166 E167:H173 J161:J173">
    <cfRule type="cellIs" dxfId="111" priority="187" operator="lessThan">
      <formula>0</formula>
    </cfRule>
  </conditionalFormatting>
  <conditionalFormatting sqref="F160">
    <cfRule type="cellIs" dxfId="110" priority="186" operator="lessThan">
      <formula>0</formula>
    </cfRule>
  </conditionalFormatting>
  <conditionalFormatting sqref="F161">
    <cfRule type="cellIs" dxfId="109" priority="185" operator="lessThan">
      <formula>0</formula>
    </cfRule>
  </conditionalFormatting>
  <conditionalFormatting sqref="F162">
    <cfRule type="cellIs" dxfId="108" priority="184" operator="lessThan">
      <formula>0</formula>
    </cfRule>
  </conditionalFormatting>
  <conditionalFormatting sqref="C161:C173">
    <cfRule type="cellIs" dxfId="107" priority="183" operator="lessThan">
      <formula>0</formula>
    </cfRule>
  </conditionalFormatting>
  <conditionalFormatting sqref="C160">
    <cfRule type="cellIs" dxfId="106" priority="182" operator="lessThan">
      <formula>0</formula>
    </cfRule>
  </conditionalFormatting>
  <conditionalFormatting sqref="R3">
    <cfRule type="cellIs" dxfId="105" priority="179" operator="lessThan">
      <formula>0</formula>
    </cfRule>
  </conditionalFormatting>
  <conditionalFormatting sqref="S3">
    <cfRule type="cellIs" dxfId="104" priority="178" operator="lessThan">
      <formula>0</formula>
    </cfRule>
  </conditionalFormatting>
  <conditionalFormatting sqref="R133:S154">
    <cfRule type="cellIs" dxfId="103" priority="177" operator="lessThan">
      <formula>0</formula>
    </cfRule>
  </conditionalFormatting>
  <conditionalFormatting sqref="R160:S173">
    <cfRule type="cellIs" dxfId="102" priority="176" operator="lessThan">
      <formula>0</formula>
    </cfRule>
  </conditionalFormatting>
  <conditionalFormatting sqref="R94:S94 R74:S92">
    <cfRule type="cellIs" dxfId="101" priority="174" operator="lessThan">
      <formula>0</formula>
    </cfRule>
  </conditionalFormatting>
  <conditionalFormatting sqref="C111:H111 C112 E112:H112 J111:J113">
    <cfRule type="cellIs" dxfId="100" priority="173" operator="lessThan">
      <formula>0</formula>
    </cfRule>
  </conditionalFormatting>
  <conditionalFormatting sqref="C113:C114 J114 E113:H114">
    <cfRule type="cellIs" dxfId="99" priority="172" operator="lessThan">
      <formula>0</formula>
    </cfRule>
  </conditionalFormatting>
  <conditionalFormatting sqref="C115:C117 F116:H117 J115:J117 J121 F121:H121 C121 E115:H115">
    <cfRule type="cellIs" dxfId="98" priority="171" operator="lessThan">
      <formula>0</formula>
    </cfRule>
  </conditionalFormatting>
  <conditionalFormatting sqref="D117">
    <cfRule type="cellIs" dxfId="97" priority="168" operator="lessThan">
      <formula>0</formula>
    </cfRule>
  </conditionalFormatting>
  <conditionalFormatting sqref="E116:E117 E121">
    <cfRule type="cellIs" dxfId="96" priority="167" operator="lessThan">
      <formula>0</formula>
    </cfRule>
  </conditionalFormatting>
  <conditionalFormatting sqref="M77:M83">
    <cfRule type="cellIs" dxfId="95" priority="166" operator="lessThan">
      <formula>0</formula>
    </cfRule>
  </conditionalFormatting>
  <conditionalFormatting sqref="C93:H93 J93">
    <cfRule type="cellIs" dxfId="94" priority="164" operator="lessThan">
      <formula>0</formula>
    </cfRule>
  </conditionalFormatting>
  <conditionalFormatting sqref="R93:S93">
    <cfRule type="cellIs" dxfId="93" priority="163" operator="lessThan">
      <formula>0</formula>
    </cfRule>
  </conditionalFormatting>
  <conditionalFormatting sqref="C29 E29:H29 J26:J29 C26:H26 C28:H28 D27:H27">
    <cfRule type="cellIs" dxfId="92" priority="162" operator="lessThan">
      <formula>0</formula>
    </cfRule>
  </conditionalFormatting>
  <conditionalFormatting sqref="E30:H30 J30">
    <cfRule type="cellIs" dxfId="91" priority="161" operator="lessThan">
      <formula>0</formula>
    </cfRule>
  </conditionalFormatting>
  <conditionalFormatting sqref="E31:H31 J31:J33 G32:H33">
    <cfRule type="cellIs" dxfId="90" priority="160" operator="lessThan">
      <formula>0</formula>
    </cfRule>
  </conditionalFormatting>
  <conditionalFormatting sqref="C30">
    <cfRule type="cellIs" dxfId="89" priority="159" operator="lessThan">
      <formula>0</formula>
    </cfRule>
  </conditionalFormatting>
  <conditionalFormatting sqref="C31">
    <cfRule type="cellIs" dxfId="88" priority="158" operator="lessThan">
      <formula>0</formula>
    </cfRule>
  </conditionalFormatting>
  <conditionalFormatting sqref="D30">
    <cfRule type="cellIs" dxfId="87" priority="157" operator="lessThan">
      <formula>0</formula>
    </cfRule>
  </conditionalFormatting>
  <conditionalFormatting sqref="D31">
    <cfRule type="cellIs" dxfId="86" priority="156" operator="lessThan">
      <formula>0</formula>
    </cfRule>
  </conditionalFormatting>
  <conditionalFormatting sqref="C24">
    <cfRule type="cellIs" dxfId="85" priority="155" operator="lessThan">
      <formula>0</formula>
    </cfRule>
  </conditionalFormatting>
  <conditionalFormatting sqref="E47:F47 J47 H47">
    <cfRule type="cellIs" dxfId="84" priority="153" operator="lessThan">
      <formula>0</formula>
    </cfRule>
  </conditionalFormatting>
  <conditionalFormatting sqref="D47">
    <cfRule type="cellIs" dxfId="83" priority="152" operator="lessThan">
      <formula>0</formula>
    </cfRule>
  </conditionalFormatting>
  <conditionalFormatting sqref="C47">
    <cfRule type="cellIs" dxfId="82" priority="151" operator="lessThan">
      <formula>0</formula>
    </cfRule>
  </conditionalFormatting>
  <conditionalFormatting sqref="C46">
    <cfRule type="cellIs" dxfId="81" priority="150" operator="lessThan">
      <formula>0</formula>
    </cfRule>
  </conditionalFormatting>
  <conditionalFormatting sqref="G47">
    <cfRule type="cellIs" dxfId="80" priority="149" operator="lessThan">
      <formula>0</formula>
    </cfRule>
  </conditionalFormatting>
  <conditionalFormatting sqref="D20">
    <cfRule type="cellIs" dxfId="79" priority="148" operator="lessThan">
      <formula>0</formula>
    </cfRule>
  </conditionalFormatting>
  <conditionalFormatting sqref="D21">
    <cfRule type="cellIs" dxfId="78" priority="147" operator="lessThan">
      <formula>0</formula>
    </cfRule>
  </conditionalFormatting>
  <conditionalFormatting sqref="C20">
    <cfRule type="cellIs" dxfId="77" priority="146" operator="lessThan">
      <formula>0</formula>
    </cfRule>
  </conditionalFormatting>
  <conditionalFormatting sqref="C21">
    <cfRule type="cellIs" dxfId="76" priority="145" operator="lessThan">
      <formula>0</formula>
    </cfRule>
  </conditionalFormatting>
  <conditionalFormatting sqref="E186:H186 D187:H187 D198:H205 D174:H185">
    <cfRule type="cellIs" dxfId="75" priority="140" operator="lessThan">
      <formula>0</formula>
    </cfRule>
  </conditionalFormatting>
  <conditionalFormatting sqref="C186:C187 C197 C189:C191 C174:C184">
    <cfRule type="cellIs" dxfId="74" priority="138" operator="lessThan">
      <formula>0</formula>
    </cfRule>
  </conditionalFormatting>
  <conditionalFormatting sqref="D186">
    <cfRule type="cellIs" dxfId="73" priority="123" operator="lessThan">
      <formula>0</formula>
    </cfRule>
  </conditionalFormatting>
  <conditionalFormatting sqref="D29">
    <cfRule type="cellIs" dxfId="72" priority="130" operator="lessThan">
      <formula>0</formula>
    </cfRule>
  </conditionalFormatting>
  <conditionalFormatting sqref="D65">
    <cfRule type="cellIs" dxfId="71" priority="129" operator="lessThan">
      <formula>0</formula>
    </cfRule>
  </conditionalFormatting>
  <conditionalFormatting sqref="C67">
    <cfRule type="cellIs" dxfId="70" priority="128" operator="lessThan">
      <formula>0</formula>
    </cfRule>
  </conditionalFormatting>
  <conditionalFormatting sqref="C67">
    <cfRule type="cellIs" dxfId="69" priority="127" operator="lessThan">
      <formula>0</formula>
    </cfRule>
  </conditionalFormatting>
  <conditionalFormatting sqref="C185">
    <cfRule type="cellIs" dxfId="68" priority="124" operator="lessThan">
      <formula>0</formula>
    </cfRule>
  </conditionalFormatting>
  <conditionalFormatting sqref="E188:H188">
    <cfRule type="cellIs" dxfId="67" priority="122" operator="lessThan">
      <formula>0</formula>
    </cfRule>
  </conditionalFormatting>
  <conditionalFormatting sqref="E188:H188">
    <cfRule type="cellIs" dxfId="66" priority="121" operator="lessThan">
      <formula>0</formula>
    </cfRule>
  </conditionalFormatting>
  <conditionalFormatting sqref="R188:S188">
    <cfRule type="cellIs" dxfId="65" priority="120" operator="lessThan">
      <formula>0</formula>
    </cfRule>
  </conditionalFormatting>
  <conditionalFormatting sqref="C188">
    <cfRule type="cellIs" dxfId="64" priority="115" operator="lessThan">
      <formula>0</formula>
    </cfRule>
  </conditionalFormatting>
  <conditionalFormatting sqref="D188">
    <cfRule type="cellIs" dxfId="63" priority="114" operator="lessThan">
      <formula>0</formula>
    </cfRule>
  </conditionalFormatting>
  <conditionalFormatting sqref="C198:C204 C206:C207 C212">
    <cfRule type="cellIs" dxfId="62" priority="113" operator="lessThan">
      <formula>0</formula>
    </cfRule>
  </conditionalFormatting>
  <conditionalFormatting sqref="C53:H54">
    <cfRule type="cellIs" dxfId="61" priority="110" operator="lessThan">
      <formula>0</formula>
    </cfRule>
  </conditionalFormatting>
  <conditionalFormatting sqref="C49">
    <cfRule type="cellIs" dxfId="60" priority="81" operator="lessThan">
      <formula>0</formula>
    </cfRule>
  </conditionalFormatting>
  <conditionalFormatting sqref="C56:C58">
    <cfRule type="cellIs" dxfId="59" priority="107" operator="lessThan">
      <formula>0</formula>
    </cfRule>
  </conditionalFormatting>
  <conditionalFormatting sqref="D55">
    <cfRule type="cellIs" dxfId="58" priority="106" operator="lessThan">
      <formula>0</formula>
    </cfRule>
  </conditionalFormatting>
  <conditionalFormatting sqref="D56 D58">
    <cfRule type="cellIs" dxfId="57" priority="105" operator="lessThan">
      <formula>0</formula>
    </cfRule>
  </conditionalFormatting>
  <conditionalFormatting sqref="G55">
    <cfRule type="cellIs" dxfId="56" priority="104" operator="lessThan">
      <formula>0</formula>
    </cfRule>
  </conditionalFormatting>
  <conditionalFormatting sqref="G56:G58">
    <cfRule type="cellIs" dxfId="55" priority="103" operator="lessThan">
      <formula>0</formula>
    </cfRule>
  </conditionalFormatting>
  <conditionalFormatting sqref="C60:C61">
    <cfRule type="cellIs" dxfId="54" priority="98" operator="lessThan">
      <formula>0</formula>
    </cfRule>
  </conditionalFormatting>
  <conditionalFormatting sqref="D59">
    <cfRule type="cellIs" dxfId="53" priority="97" operator="lessThan">
      <formula>0</formula>
    </cfRule>
  </conditionalFormatting>
  <conditionalFormatting sqref="G59">
    <cfRule type="cellIs" dxfId="52" priority="95" operator="lessThan">
      <formula>0</formula>
    </cfRule>
  </conditionalFormatting>
  <conditionalFormatting sqref="C58">
    <cfRule type="cellIs" dxfId="51" priority="92" operator="lessThan">
      <formula>0</formula>
    </cfRule>
  </conditionalFormatting>
  <conditionalFormatting sqref="C49">
    <cfRule type="cellIs" dxfId="50" priority="82" operator="lessThan">
      <formula>0</formula>
    </cfRule>
  </conditionalFormatting>
  <conditionalFormatting sqref="C52">
    <cfRule type="cellIs" dxfId="49" priority="88" operator="lessThan">
      <formula>0</formula>
    </cfRule>
  </conditionalFormatting>
  <conditionalFormatting sqref="C59">
    <cfRule type="cellIs" dxfId="48" priority="79" operator="lessThan">
      <formula>0</formula>
    </cfRule>
  </conditionalFormatting>
  <conditionalFormatting sqref="C49">
    <cfRule type="cellIs" dxfId="47" priority="83" operator="lessThan">
      <formula>0</formula>
    </cfRule>
  </conditionalFormatting>
  <conditionalFormatting sqref="C55">
    <cfRule type="cellIs" dxfId="46" priority="80" operator="lessThan">
      <formula>0</formula>
    </cfRule>
  </conditionalFormatting>
  <conditionalFormatting sqref="C37">
    <cfRule type="cellIs" dxfId="45" priority="78" operator="lessThan">
      <formula>0</formula>
    </cfRule>
  </conditionalFormatting>
  <conditionalFormatting sqref="C192:C196">
    <cfRule type="cellIs" dxfId="44" priority="76" operator="lessThan">
      <formula>0</formula>
    </cfRule>
  </conditionalFormatting>
  <conditionalFormatting sqref="C40">
    <cfRule type="cellIs" dxfId="43" priority="75" operator="lessThan">
      <formula>0</formula>
    </cfRule>
  </conditionalFormatting>
  <conditionalFormatting sqref="I1:I65 I67:I119 I121:I1048576">
    <cfRule type="cellIs" dxfId="42" priority="74" operator="greaterThan">
      <formula>320</formula>
    </cfRule>
  </conditionalFormatting>
  <conditionalFormatting sqref="C66 E66:H66 J66">
    <cfRule type="cellIs" dxfId="41" priority="66" operator="lessThan">
      <formula>0</formula>
    </cfRule>
  </conditionalFormatting>
  <conditionalFormatting sqref="C66">
    <cfRule type="cellIs" dxfId="40" priority="65" operator="lessThan">
      <formula>0</formula>
    </cfRule>
  </conditionalFormatting>
  <conditionalFormatting sqref="C66">
    <cfRule type="cellIs" dxfId="39" priority="64" operator="lessThan">
      <formula>0</formula>
    </cfRule>
  </conditionalFormatting>
  <conditionalFormatting sqref="D66">
    <cfRule type="cellIs" dxfId="38" priority="63" operator="lessThan">
      <formula>0</formula>
    </cfRule>
  </conditionalFormatting>
  <conditionalFormatting sqref="I66">
    <cfRule type="cellIs" dxfId="37" priority="62" operator="greaterThan">
      <formula>320</formula>
    </cfRule>
  </conditionalFormatting>
  <conditionalFormatting sqref="C27">
    <cfRule type="cellIs" dxfId="36" priority="61" operator="lessThan">
      <formula>0</formula>
    </cfRule>
  </conditionalFormatting>
  <conditionalFormatting sqref="C33">
    <cfRule type="cellIs" dxfId="35" priority="60" operator="lessThan">
      <formula>0</formula>
    </cfRule>
  </conditionalFormatting>
  <conditionalFormatting sqref="C32">
    <cfRule type="cellIs" dxfId="34" priority="59" operator="lessThan">
      <formula>0</formula>
    </cfRule>
  </conditionalFormatting>
  <conditionalFormatting sqref="D32:D33">
    <cfRule type="cellIs" dxfId="33" priority="58" operator="lessThan">
      <formula>0</formula>
    </cfRule>
  </conditionalFormatting>
  <conditionalFormatting sqref="E32:E33">
    <cfRule type="cellIs" dxfId="32" priority="57" operator="lessThan">
      <formula>0</formula>
    </cfRule>
  </conditionalFormatting>
  <conditionalFormatting sqref="F32:F33">
    <cfRule type="cellIs" dxfId="31" priority="56" operator="lessThan">
      <formula>0</formula>
    </cfRule>
  </conditionalFormatting>
  <conditionalFormatting sqref="J120 D120:H120">
    <cfRule type="cellIs" dxfId="30" priority="55" operator="lessThan">
      <formula>0</formula>
    </cfRule>
  </conditionalFormatting>
  <conditionalFormatting sqref="F120:H120 J120">
    <cfRule type="cellIs" dxfId="29" priority="54" operator="lessThan">
      <formula>0</formula>
    </cfRule>
  </conditionalFormatting>
  <conditionalFormatting sqref="D120">
    <cfRule type="cellIs" dxfId="28" priority="53" operator="lessThan">
      <formula>0</formula>
    </cfRule>
  </conditionalFormatting>
  <conditionalFormatting sqref="E120">
    <cfRule type="cellIs" dxfId="27" priority="52" operator="lessThan">
      <formula>0</formula>
    </cfRule>
  </conditionalFormatting>
  <conditionalFormatting sqref="I120">
    <cfRule type="cellIs" dxfId="26" priority="51" operator="greaterThan">
      <formula>320</formula>
    </cfRule>
  </conditionalFormatting>
  <conditionalFormatting sqref="C120">
    <cfRule type="cellIs" dxfId="25" priority="50" operator="lessThan">
      <formula>0</formula>
    </cfRule>
  </conditionalFormatting>
  <conditionalFormatting sqref="D123">
    <cfRule type="cellIs" dxfId="24" priority="49" operator="lessThan">
      <formula>0</formula>
    </cfRule>
  </conditionalFormatting>
  <conditionalFormatting sqref="D123">
    <cfRule type="cellIs" dxfId="23" priority="48" operator="lessThan">
      <formula>0</formula>
    </cfRule>
  </conditionalFormatting>
  <conditionalFormatting sqref="D124">
    <cfRule type="cellIs" dxfId="22" priority="46" operator="lessThan">
      <formula>0</formula>
    </cfRule>
  </conditionalFormatting>
  <conditionalFormatting sqref="D121">
    <cfRule type="cellIs" dxfId="21" priority="45" operator="lessThan">
      <formula>0</formula>
    </cfRule>
  </conditionalFormatting>
  <conditionalFormatting sqref="D113">
    <cfRule type="cellIs" dxfId="20" priority="44" operator="lessThan">
      <formula>0</formula>
    </cfRule>
  </conditionalFormatting>
  <conditionalFormatting sqref="D115">
    <cfRule type="cellIs" dxfId="19" priority="41" operator="lessThan">
      <formula>0</formula>
    </cfRule>
  </conditionalFormatting>
  <conditionalFormatting sqref="E107">
    <cfRule type="cellIs" dxfId="18" priority="40" operator="lessThan">
      <formula>0</formula>
    </cfRule>
  </conditionalFormatting>
  <conditionalFormatting sqref="C68">
    <cfRule type="cellIs" dxfId="17" priority="37" operator="lessThan">
      <formula>0</formula>
    </cfRule>
  </conditionalFormatting>
  <conditionalFormatting sqref="C68">
    <cfRule type="cellIs" dxfId="16" priority="38" operator="lessThan">
      <formula>0</formula>
    </cfRule>
  </conditionalFormatting>
  <conditionalFormatting sqref="C68">
    <cfRule type="cellIs" dxfId="15" priority="39" operator="lessThan">
      <formula>0</formula>
    </cfRule>
  </conditionalFormatting>
  <conditionalFormatting sqref="D68">
    <cfRule type="cellIs" dxfId="14" priority="36" operator="lessThan">
      <formula>0</formula>
    </cfRule>
  </conditionalFormatting>
  <conditionalFormatting sqref="D57">
    <cfRule type="cellIs" dxfId="13" priority="22" operator="lessThan">
      <formula>0</formula>
    </cfRule>
  </conditionalFormatting>
  <conditionalFormatting sqref="D61">
    <cfRule type="cellIs" dxfId="12" priority="21" operator="lessThan">
      <formula>0</formula>
    </cfRule>
  </conditionalFormatting>
  <conditionalFormatting sqref="E206:H206">
    <cfRule type="cellIs" dxfId="11" priority="20" operator="lessThan">
      <formula>0</formula>
    </cfRule>
  </conditionalFormatting>
  <conditionalFormatting sqref="D212:H218">
    <cfRule type="cellIs" dxfId="10" priority="19" operator="lessThan">
      <formula>0</formula>
    </cfRule>
  </conditionalFormatting>
  <conditionalFormatting sqref="D206">
    <cfRule type="cellIs" dxfId="9" priority="18" operator="lessThan">
      <formula>0</formula>
    </cfRule>
  </conditionalFormatting>
  <conditionalFormatting sqref="C208">
    <cfRule type="cellIs" dxfId="8" priority="16" operator="lessThan">
      <formula>0</formula>
    </cfRule>
  </conditionalFormatting>
  <conditionalFormatting sqref="C209">
    <cfRule type="cellIs" dxfId="7" priority="15" operator="lessThan">
      <formula>0</formula>
    </cfRule>
  </conditionalFormatting>
  <conditionalFormatting sqref="C210">
    <cfRule type="cellIs" dxfId="6" priority="14" operator="lessThan">
      <formula>0</formula>
    </cfRule>
  </conditionalFormatting>
  <conditionalFormatting sqref="C205">
    <cfRule type="cellIs" dxfId="5" priority="12" operator="lessThan">
      <formula>0</formula>
    </cfRule>
  </conditionalFormatting>
  <conditionalFormatting sqref="C213:C218">
    <cfRule type="cellIs" dxfId="4" priority="11" operator="lessThan">
      <formula>0</formula>
    </cfRule>
  </conditionalFormatting>
  <conditionalFormatting sqref="D110">
    <cfRule type="cellIs" dxfId="3" priority="8" operator="lessThan">
      <formula>0</formula>
    </cfRule>
  </conditionalFormatting>
  <conditionalFormatting sqref="D112">
    <cfRule type="cellIs" dxfId="2" priority="3" operator="lessThan">
      <formula>0</formula>
    </cfRule>
  </conditionalFormatting>
  <conditionalFormatting sqref="D114">
    <cfRule type="cellIs" dxfId="1" priority="2" operator="lessThan">
      <formula>0</formula>
    </cfRule>
  </conditionalFormatting>
  <conditionalFormatting sqref="D1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  <ignoredErrors>
    <ignoredError sqref="F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814C-C513-4081-B167-E6868D24608B}">
  <dimension ref="A1:I54"/>
  <sheetViews>
    <sheetView zoomScale="115" zoomScaleNormal="115" workbookViewId="0">
      <selection activeCell="A13" sqref="A13"/>
    </sheetView>
  </sheetViews>
  <sheetFormatPr defaultRowHeight="14.5" x14ac:dyDescent="0.35"/>
  <cols>
    <col min="1" max="1" width="57.453125" customWidth="1"/>
    <col min="2" max="3" width="8.81640625" style="1"/>
    <col min="4" max="4" width="28.453125" customWidth="1"/>
    <col min="5" max="5" width="7.54296875" style="67" customWidth="1"/>
    <col min="6" max="6" width="7" style="67" customWidth="1"/>
    <col min="7" max="7" width="20.453125" style="12" customWidth="1"/>
    <col min="8" max="8" width="46" customWidth="1"/>
    <col min="9" max="9" width="27.54296875" customWidth="1"/>
  </cols>
  <sheetData>
    <row r="1" spans="1:9" s="1" customFormat="1" x14ac:dyDescent="0.35">
      <c r="A1" s="1" t="s">
        <v>10</v>
      </c>
      <c r="B1" s="1" t="s">
        <v>0</v>
      </c>
      <c r="C1" s="1" t="s">
        <v>1</v>
      </c>
      <c r="D1" s="10" t="s">
        <v>33</v>
      </c>
      <c r="E1" s="15" t="s">
        <v>0</v>
      </c>
      <c r="F1" s="15" t="s">
        <v>1</v>
      </c>
      <c r="G1" s="11" t="s">
        <v>34</v>
      </c>
      <c r="H1" s="1" t="s">
        <v>28</v>
      </c>
      <c r="I1" s="10" t="s">
        <v>29</v>
      </c>
    </row>
    <row r="2" spans="1:9" x14ac:dyDescent="0.35">
      <c r="A2" t="s">
        <v>74</v>
      </c>
      <c r="B2" s="1">
        <v>16</v>
      </c>
      <c r="C2" s="1">
        <v>229</v>
      </c>
      <c r="D2" t="str">
        <f>CONCATENATE("static const GUI_POINT ",A2, "_Normal={", B2, ",", C2,"};")</f>
        <v>static const GUI_POINT Point_BottomIcon_0_Normal={16,229};</v>
      </c>
      <c r="E2" s="67">
        <f>B6</f>
        <v>304</v>
      </c>
      <c r="F2" s="67">
        <f>240-C2</f>
        <v>11</v>
      </c>
      <c r="G2" t="str">
        <f>CONCATENATE("static const GUI_POINT ",A2, "_Flipped = {", E2, ",", F2,"};")</f>
        <v>static const GUI_POINT Point_BottomIcon_0_Flipped = {304,11};</v>
      </c>
      <c r="H2" t="str">
        <f>CONCATENATE("const GUI_POINT* ", A2,";")</f>
        <v>const GUI_POINT* Point_BottomIcon_0;</v>
      </c>
      <c r="I2" t="str">
        <f>CONCATENATE(A2, " = ", "&amp;", A2, "_Normal;")</f>
        <v>Point_BottomIcon_0 = &amp;Point_BottomIcon_0_Normal;</v>
      </c>
    </row>
    <row r="3" spans="1:9" x14ac:dyDescent="0.35">
      <c r="A3" t="s">
        <v>75</v>
      </c>
      <c r="B3" s="1">
        <v>45</v>
      </c>
      <c r="C3" s="26">
        <f>C2</f>
        <v>229</v>
      </c>
      <c r="D3" t="str">
        <f t="shared" ref="D3:D51" si="0">CONCATENATE("static const GUI_POINT ",A3, "_Normal={", B3, ",", C3,"};")</f>
        <v>static const GUI_POINT Point_BottomIcon_1_Normal={45,229};</v>
      </c>
      <c r="E3" s="67">
        <f>B5</f>
        <v>275</v>
      </c>
      <c r="F3" s="67">
        <f>240-C3</f>
        <v>11</v>
      </c>
      <c r="G3" t="str">
        <f t="shared" ref="G3:G51" si="1">CONCATENATE("static const GUI_POINT ",A3, "_Flipped = {", E3, ",", F3,"};")</f>
        <v>static const GUI_POINT Point_BottomIcon_1_Flipped = {275,11};</v>
      </c>
      <c r="H3" t="str">
        <f t="shared" ref="H3:H51" si="2">CONCATENATE("const GUI_POINT* ", A3,";")</f>
        <v>const GUI_POINT* Point_BottomIcon_1;</v>
      </c>
      <c r="I3" t="str">
        <f t="shared" ref="I3:I51" si="3">CONCATENATE(A3, " = ", "&amp;", A3, "_Normal;")</f>
        <v>Point_BottomIcon_1 = &amp;Point_BottomIcon_1_Normal;</v>
      </c>
    </row>
    <row r="4" spans="1:9" x14ac:dyDescent="0.35">
      <c r="A4" t="s">
        <v>76</v>
      </c>
      <c r="B4" s="1">
        <v>160</v>
      </c>
      <c r="C4" s="26">
        <f>C2</f>
        <v>229</v>
      </c>
      <c r="D4" t="str">
        <f t="shared" si="0"/>
        <v>static const GUI_POINT Point_BottomIcon_2_Normal={160,229};</v>
      </c>
      <c r="E4" s="67">
        <f t="shared" ref="E4:E51" si="4">B4</f>
        <v>160</v>
      </c>
      <c r="F4" s="67">
        <f>240-C4</f>
        <v>11</v>
      </c>
      <c r="G4" t="str">
        <f t="shared" si="1"/>
        <v>static const GUI_POINT Point_BottomIcon_2_Flipped = {160,11};</v>
      </c>
      <c r="H4" t="str">
        <f t="shared" si="2"/>
        <v>const GUI_POINT* Point_BottomIcon_2;</v>
      </c>
      <c r="I4" t="str">
        <f t="shared" si="3"/>
        <v>Point_BottomIcon_2 = &amp;Point_BottomIcon_2_Normal;</v>
      </c>
    </row>
    <row r="5" spans="1:9" x14ac:dyDescent="0.35">
      <c r="A5" t="s">
        <v>77</v>
      </c>
      <c r="B5" s="20">
        <f>320-B3</f>
        <v>275</v>
      </c>
      <c r="C5" s="26">
        <f>C3</f>
        <v>229</v>
      </c>
      <c r="D5" t="str">
        <f t="shared" si="0"/>
        <v>static const GUI_POINT Point_BottomIcon_3_Normal={275,229};</v>
      </c>
      <c r="E5" s="67">
        <f>B3</f>
        <v>45</v>
      </c>
      <c r="F5" s="67">
        <f>240-C5</f>
        <v>11</v>
      </c>
      <c r="G5" t="str">
        <f t="shared" si="1"/>
        <v>static const GUI_POINT Point_BottomIcon_3_Flipped = {45,11};</v>
      </c>
      <c r="H5" t="str">
        <f t="shared" si="2"/>
        <v>const GUI_POINT* Point_BottomIcon_3;</v>
      </c>
      <c r="I5" t="str">
        <f t="shared" si="3"/>
        <v>Point_BottomIcon_3 = &amp;Point_BottomIcon_3_Normal;</v>
      </c>
    </row>
    <row r="6" spans="1:9" x14ac:dyDescent="0.35">
      <c r="A6" t="s">
        <v>78</v>
      </c>
      <c r="B6" s="20">
        <f>320-B2</f>
        <v>304</v>
      </c>
      <c r="C6" s="26">
        <f>C4</f>
        <v>229</v>
      </c>
      <c r="D6" t="str">
        <f t="shared" si="0"/>
        <v>static const GUI_POINT Point_BottomIcon_4_Normal={304,229};</v>
      </c>
      <c r="E6" s="67">
        <f>B2</f>
        <v>16</v>
      </c>
      <c r="F6" s="67">
        <f>240-C6</f>
        <v>11</v>
      </c>
      <c r="G6" t="str">
        <f t="shared" si="1"/>
        <v>static const GUI_POINT Point_BottomIcon_4_Flipped = {16,11};</v>
      </c>
      <c r="H6" t="str">
        <f t="shared" si="2"/>
        <v>const GUI_POINT* Point_BottomIcon_4;</v>
      </c>
      <c r="I6" t="str">
        <f t="shared" si="3"/>
        <v>Point_BottomIcon_4 = &amp;Point_BottomIcon_4_Normal;</v>
      </c>
    </row>
    <row r="7" spans="1:9" x14ac:dyDescent="0.35">
      <c r="A7" t="s">
        <v>111</v>
      </c>
      <c r="B7" s="9">
        <v>33</v>
      </c>
      <c r="C7" s="9">
        <v>220</v>
      </c>
      <c r="D7" t="str">
        <f t="shared" si="0"/>
        <v>static const GUI_POINT Point_BottomIcon_Slash_1_Normal={33,220};</v>
      </c>
      <c r="E7" s="67">
        <f>B8</f>
        <v>292</v>
      </c>
      <c r="F7" s="67">
        <v>0</v>
      </c>
      <c r="G7" t="str">
        <f t="shared" si="1"/>
        <v>static const GUI_POINT Point_BottomIcon_Slash_1_Flipped = {292,0};</v>
      </c>
      <c r="H7" t="str">
        <f t="shared" si="2"/>
        <v>const GUI_POINT* Point_BottomIcon_Slash_1;</v>
      </c>
      <c r="I7" t="str">
        <f t="shared" si="3"/>
        <v>Point_BottomIcon_Slash_1 = &amp;Point_BottomIcon_Slash_1_Normal;</v>
      </c>
    </row>
    <row r="8" spans="1:9" x14ac:dyDescent="0.35">
      <c r="A8" t="s">
        <v>112</v>
      </c>
      <c r="B8" s="20">
        <f>320-B7+5</f>
        <v>292</v>
      </c>
      <c r="C8" s="26">
        <f>C7</f>
        <v>220</v>
      </c>
      <c r="D8" t="str">
        <f t="shared" si="0"/>
        <v>static const GUI_POINT Point_BottomIcon_Slash_2_Normal={292,220};</v>
      </c>
      <c r="E8" s="67">
        <f>B7</f>
        <v>33</v>
      </c>
      <c r="F8" s="67">
        <v>0</v>
      </c>
      <c r="G8" t="str">
        <f t="shared" si="1"/>
        <v>static const GUI_POINT Point_BottomIcon_Slash_2_Flipped = {33,0};</v>
      </c>
      <c r="H8" t="str">
        <f t="shared" si="2"/>
        <v>const GUI_POINT* Point_BottomIcon_Slash_2;</v>
      </c>
      <c r="I8" t="str">
        <f t="shared" si="3"/>
        <v>Point_BottomIcon_Slash_2 = &amp;Point_BottomIcon_Slash_2_Normal;</v>
      </c>
    </row>
    <row r="9" spans="1:9" ht="13.4" customHeight="1" x14ac:dyDescent="0.35">
      <c r="A9" t="s">
        <v>27</v>
      </c>
      <c r="B9" s="1">
        <v>50</v>
      </c>
      <c r="C9" s="1">
        <v>0</v>
      </c>
      <c r="D9" t="str">
        <f t="shared" si="0"/>
        <v>static const GUI_POINT Point_DiPla_ToTil_GAS_Normal={50,0};</v>
      </c>
      <c r="E9" s="67">
        <f t="shared" si="4"/>
        <v>50</v>
      </c>
      <c r="F9" s="67">
        <f>C9+[1]Main!$D$1</f>
        <v>24</v>
      </c>
      <c r="G9" t="str">
        <f t="shared" si="1"/>
        <v>static const GUI_POINT Point_DiPla_ToTil_GAS_Flipped = {50,24};</v>
      </c>
      <c r="H9" t="str">
        <f t="shared" si="2"/>
        <v>const GUI_POINT* Point_DiPla_ToTil_GAS;</v>
      </c>
      <c r="I9" t="str">
        <f t="shared" si="3"/>
        <v>Point_DiPla_ToTil_GAS = &amp;Point_DiPla_ToTil_GAS_Normal;</v>
      </c>
    </row>
    <row r="10" spans="1:9" ht="13.4" customHeight="1" x14ac:dyDescent="0.35">
      <c r="A10" t="s">
        <v>30</v>
      </c>
      <c r="B10" s="1">
        <v>60</v>
      </c>
      <c r="C10" s="1">
        <f>[1]Main!J53</f>
        <v>26</v>
      </c>
      <c r="D10" t="str">
        <f t="shared" si="0"/>
        <v>static const GUI_POINT Point_DiPla_ToTil_DEPTH_Normal={60,26};</v>
      </c>
      <c r="E10" s="67">
        <f t="shared" si="4"/>
        <v>60</v>
      </c>
      <c r="F10" s="67">
        <f>C10+[1]Main!$D$1</f>
        <v>50</v>
      </c>
      <c r="G10" t="str">
        <f t="shared" si="1"/>
        <v>static const GUI_POINT Point_DiPla_ToTil_DEPTH_Flipped = {60,50};</v>
      </c>
      <c r="H10" t="str">
        <f t="shared" si="2"/>
        <v>const GUI_POINT* Point_DiPla_ToTil_DEPTH;</v>
      </c>
      <c r="I10" t="str">
        <f t="shared" si="3"/>
        <v>Point_DiPla_ToTil_DEPTH = &amp;Point_DiPla_ToTil_DEPTH_Normal;</v>
      </c>
    </row>
    <row r="11" spans="1:9" ht="13.4" customHeight="1" x14ac:dyDescent="0.35">
      <c r="A11" t="s">
        <v>31</v>
      </c>
      <c r="B11" s="1">
        <f>320-B10</f>
        <v>260</v>
      </c>
      <c r="C11" s="1">
        <f>C10</f>
        <v>26</v>
      </c>
      <c r="D11" t="str">
        <f t="shared" si="0"/>
        <v>static const GUI_POINT Point_DiPla_ToTil_TIME_Normal={260,26};</v>
      </c>
      <c r="E11" s="67">
        <f t="shared" si="4"/>
        <v>260</v>
      </c>
      <c r="F11" s="67">
        <f>C11+[1]Main!$D$1</f>
        <v>50</v>
      </c>
      <c r="G11" t="str">
        <f t="shared" si="1"/>
        <v>static const GUI_POINT Point_DiPla_ToTil_TIME_Flipped = {260,50};</v>
      </c>
      <c r="H11" t="str">
        <f t="shared" si="2"/>
        <v>const GUI_POINT* Point_DiPla_ToTil_TIME;</v>
      </c>
      <c r="I11" t="str">
        <f t="shared" si="3"/>
        <v>Point_DiPla_ToTil_TIME = &amp;Point_DiPla_ToTil_TIME_Normal;</v>
      </c>
    </row>
    <row r="12" spans="1:9" ht="13.4" customHeight="1" x14ac:dyDescent="0.35">
      <c r="A12" t="s">
        <v>42</v>
      </c>
      <c r="B12" s="1">
        <v>20</v>
      </c>
      <c r="C12" s="1">
        <f>[1]Main!$F$71</f>
        <v>26</v>
      </c>
      <c r="D12" t="str">
        <f t="shared" si="0"/>
        <v>static const GUI_POINT Point_LogMode01_LogNum_Normal={20,26};</v>
      </c>
      <c r="E12" s="67">
        <f t="shared" si="4"/>
        <v>20</v>
      </c>
      <c r="F12" s="67">
        <f>C12+[1]Main!$D$1</f>
        <v>50</v>
      </c>
      <c r="G12" t="str">
        <f t="shared" si="1"/>
        <v>static const GUI_POINT Point_LogMode01_LogNum_Flipped = {20,50};</v>
      </c>
      <c r="H12" t="str">
        <f t="shared" si="2"/>
        <v>const GUI_POINT* Point_LogMode01_LogNum;</v>
      </c>
      <c r="I12" t="str">
        <f t="shared" si="3"/>
        <v>Point_LogMode01_LogNum = &amp;Point_LogMode01_LogNum_Normal;</v>
      </c>
    </row>
    <row r="13" spans="1:9" ht="13.4" customHeight="1" x14ac:dyDescent="0.35">
      <c r="A13" t="s">
        <v>41</v>
      </c>
      <c r="B13" s="1">
        <v>65</v>
      </c>
      <c r="C13" s="1">
        <f>[1]Main!$F$71</f>
        <v>26</v>
      </c>
      <c r="D13" t="str">
        <f t="shared" si="0"/>
        <v>static const GUI_POINT Point_LogMode01_DiveNum_Normal={65,26};</v>
      </c>
      <c r="E13" s="67">
        <f t="shared" si="4"/>
        <v>65</v>
      </c>
      <c r="F13" s="67">
        <f>C13+[1]Main!$D$1</f>
        <v>50</v>
      </c>
      <c r="G13" t="str">
        <f t="shared" si="1"/>
        <v>static const GUI_POINT Point_LogMode01_DiveNum_Flipped = {65,50};</v>
      </c>
      <c r="H13" t="str">
        <f t="shared" si="2"/>
        <v>const GUI_POINT* Point_LogMode01_DiveNum;</v>
      </c>
      <c r="I13" t="str">
        <f t="shared" si="3"/>
        <v>Point_LogMode01_DiveNum = &amp;Point_LogMode01_DiveNum_Normal;</v>
      </c>
    </row>
    <row r="14" spans="1:9" ht="13.4" customHeight="1" x14ac:dyDescent="0.35">
      <c r="A14" t="s">
        <v>43</v>
      </c>
      <c r="B14" s="1">
        <v>95</v>
      </c>
      <c r="C14" s="1">
        <f>[1]Main!$F$71</f>
        <v>26</v>
      </c>
      <c r="D14" t="str">
        <f t="shared" si="0"/>
        <v>static const GUI_POINT Point_LogMode01_Dash_Normal={95,26};</v>
      </c>
      <c r="E14" s="67">
        <f t="shared" si="4"/>
        <v>95</v>
      </c>
      <c r="F14" s="67">
        <f>C14+[1]Main!$D$1</f>
        <v>50</v>
      </c>
      <c r="G14" t="str">
        <f t="shared" si="1"/>
        <v>static const GUI_POINT Point_LogMode01_Dash_Flipped = {95,50};</v>
      </c>
      <c r="H14" t="str">
        <f t="shared" si="2"/>
        <v>const GUI_POINT* Point_LogMode01_Dash;</v>
      </c>
      <c r="I14" t="str">
        <f t="shared" si="3"/>
        <v>Point_LogMode01_Dash = &amp;Point_LogMode01_Dash_Normal;</v>
      </c>
    </row>
    <row r="15" spans="1:9" ht="13.4" customHeight="1" x14ac:dyDescent="0.35">
      <c r="A15" t="s">
        <v>44</v>
      </c>
      <c r="B15" s="1">
        <v>130</v>
      </c>
      <c r="C15" s="1">
        <f>[1]Main!$F$71</f>
        <v>26</v>
      </c>
      <c r="D15" t="str">
        <f t="shared" si="0"/>
        <v>static const GUI_POINT Point_LogMode01_Logday_Normal={130,26};</v>
      </c>
      <c r="E15" s="67">
        <f t="shared" si="4"/>
        <v>130</v>
      </c>
      <c r="F15" s="67">
        <f>C15+[1]Main!$D$1</f>
        <v>50</v>
      </c>
      <c r="G15" t="str">
        <f t="shared" si="1"/>
        <v>static const GUI_POINT Point_LogMode01_Logday_Flipped = {130,50};</v>
      </c>
      <c r="H15" t="str">
        <f t="shared" si="2"/>
        <v>const GUI_POINT* Point_LogMode01_Logday;</v>
      </c>
      <c r="I15" t="str">
        <f t="shared" si="3"/>
        <v>Point_LogMode01_Logday = &amp;Point_LogMode01_Logday_Normal;</v>
      </c>
    </row>
    <row r="16" spans="1:9" x14ac:dyDescent="0.35">
      <c r="A16" s="14" t="s">
        <v>47</v>
      </c>
      <c r="B16" s="1">
        <v>100</v>
      </c>
      <c r="C16" s="1">
        <f>[1]Main!$F$71</f>
        <v>26</v>
      </c>
      <c r="D16" t="str">
        <f t="shared" si="0"/>
        <v>static const GUI_POINT Point_LogMode02_StartPSI_Normal={100,26};</v>
      </c>
      <c r="E16" s="67">
        <f t="shared" si="4"/>
        <v>100</v>
      </c>
      <c r="F16" s="67">
        <f>C16+[1]Main!$D$1</f>
        <v>50</v>
      </c>
      <c r="G16" t="str">
        <f t="shared" si="1"/>
        <v>static const GUI_POINT Point_LogMode02_StartPSI_Flipped = {100,50};</v>
      </c>
      <c r="H16" t="str">
        <f t="shared" si="2"/>
        <v>const GUI_POINT* Point_LogMode02_StartPSI;</v>
      </c>
      <c r="I16" t="str">
        <f t="shared" si="3"/>
        <v>Point_LogMode02_StartPSI = &amp;Point_LogMode02_StartPSI_Normal;</v>
      </c>
    </row>
    <row r="17" spans="1:9" x14ac:dyDescent="0.35">
      <c r="A17" s="14" t="s">
        <v>48</v>
      </c>
      <c r="B17" s="1">
        <v>170</v>
      </c>
      <c r="C17" s="1">
        <f>[1]Main!$F$71</f>
        <v>26</v>
      </c>
      <c r="D17" t="str">
        <f t="shared" si="0"/>
        <v>static const GUI_POINT Point_LogMode02_EndPSI_Normal={170,26};</v>
      </c>
      <c r="E17" s="67">
        <f t="shared" si="4"/>
        <v>170</v>
      </c>
      <c r="F17" s="67">
        <f>C17+[1]Main!$D$1</f>
        <v>50</v>
      </c>
      <c r="G17" t="str">
        <f t="shared" si="1"/>
        <v>static const GUI_POINT Point_LogMode02_EndPSI_Flipped = {170,50};</v>
      </c>
      <c r="H17" t="str">
        <f t="shared" si="2"/>
        <v>const GUI_POINT* Point_LogMode02_EndPSI;</v>
      </c>
      <c r="I17" t="str">
        <f t="shared" si="3"/>
        <v>Point_LogMode02_EndPSI = &amp;Point_LogMode02_EndPSI_Normal;</v>
      </c>
    </row>
    <row r="18" spans="1:9" x14ac:dyDescent="0.35">
      <c r="A18" s="14" t="s">
        <v>46</v>
      </c>
      <c r="B18" s="1">
        <v>260</v>
      </c>
      <c r="C18" s="1">
        <f>[1]Main!$F$71</f>
        <v>26</v>
      </c>
      <c r="D18" t="str">
        <f t="shared" si="0"/>
        <v>static const GUI_POINT Point_LogMode02_AvgSAC_Normal={260,26};</v>
      </c>
      <c r="E18" s="67">
        <f t="shared" si="4"/>
        <v>260</v>
      </c>
      <c r="F18" s="67">
        <f>C18+[1]Main!$D$1</f>
        <v>50</v>
      </c>
      <c r="G18" t="str">
        <f t="shared" si="1"/>
        <v>static const GUI_POINT Point_LogMode02_AvgSAC_Flipped = {260,50};</v>
      </c>
      <c r="H18" t="str">
        <f t="shared" si="2"/>
        <v>const GUI_POINT* Point_LogMode02_AvgSAC;</v>
      </c>
      <c r="I18" t="str">
        <f t="shared" si="3"/>
        <v>Point_LogMode02_AvgSAC = &amp;Point_LogMode02_AvgSAC_Normal;</v>
      </c>
    </row>
    <row r="19" spans="1:9" x14ac:dyDescent="0.35">
      <c r="A19" t="s">
        <v>49</v>
      </c>
      <c r="B19" s="1">
        <v>120</v>
      </c>
      <c r="C19" s="1">
        <v>0</v>
      </c>
      <c r="D19" t="str">
        <f t="shared" si="0"/>
        <v>static const GUI_POINT Point_InfoMenu_MyInfo_NAME_Normal={120,0};</v>
      </c>
      <c r="E19" s="67">
        <f t="shared" si="4"/>
        <v>120</v>
      </c>
      <c r="F19" s="67">
        <f>C19+[1]Main!$D$1</f>
        <v>24</v>
      </c>
      <c r="G19" t="str">
        <f t="shared" si="1"/>
        <v>static const GUI_POINT Point_InfoMenu_MyInfo_NAME_Flipped = {120,24};</v>
      </c>
      <c r="H19" t="str">
        <f t="shared" si="2"/>
        <v>const GUI_POINT* Point_InfoMenu_MyInfo_NAME;</v>
      </c>
      <c r="I19" t="str">
        <f t="shared" si="3"/>
        <v>Point_InfoMenu_MyInfo_NAME = &amp;Point_InfoMenu_MyInfo_NAME_Normal;</v>
      </c>
    </row>
    <row r="20" spans="1:9" x14ac:dyDescent="0.35">
      <c r="A20" t="s">
        <v>50</v>
      </c>
      <c r="B20" s="1">
        <f>B19</f>
        <v>120</v>
      </c>
      <c r="C20" s="1">
        <v>35</v>
      </c>
      <c r="D20" t="str">
        <f t="shared" si="0"/>
        <v>static const GUI_POINT Point_InfoMenu_MyInfo_DANMember_Normal={120,35};</v>
      </c>
      <c r="E20" s="67">
        <f t="shared" si="4"/>
        <v>120</v>
      </c>
      <c r="F20" s="67">
        <f>C20+[1]Main!$D$1</f>
        <v>59</v>
      </c>
      <c r="G20" t="str">
        <f t="shared" si="1"/>
        <v>static const GUI_POINT Point_InfoMenu_MyInfo_DANMember_Flipped = {120,59};</v>
      </c>
      <c r="H20" t="str">
        <f t="shared" si="2"/>
        <v>const GUI_POINT* Point_InfoMenu_MyInfo_DANMember;</v>
      </c>
      <c r="I20" t="str">
        <f t="shared" si="3"/>
        <v>Point_InfoMenu_MyInfo_DANMember = &amp;Point_InfoMenu_MyInfo_DANMember_Normal;</v>
      </c>
    </row>
    <row r="21" spans="1:9" x14ac:dyDescent="0.35">
      <c r="A21" t="s">
        <v>51</v>
      </c>
      <c r="B21" s="1">
        <f>B20</f>
        <v>120</v>
      </c>
      <c r="C21" s="1">
        <f>C20+25</f>
        <v>60</v>
      </c>
      <c r="D21" t="str">
        <f t="shared" si="0"/>
        <v>static const GUI_POINT Point_InfoMenu_MyInfo_Email_Normal={120,60};</v>
      </c>
      <c r="E21" s="67">
        <f t="shared" si="4"/>
        <v>120</v>
      </c>
      <c r="F21" s="67">
        <f>C21+[1]Main!$D$1</f>
        <v>84</v>
      </c>
      <c r="G21" t="str">
        <f t="shared" si="1"/>
        <v>static const GUI_POINT Point_InfoMenu_MyInfo_Email_Flipped = {120,84};</v>
      </c>
      <c r="H21" t="str">
        <f t="shared" si="2"/>
        <v>const GUI_POINT* Point_InfoMenu_MyInfo_Email;</v>
      </c>
      <c r="I21" t="str">
        <f t="shared" si="3"/>
        <v>Point_InfoMenu_MyInfo_Email = &amp;Point_InfoMenu_MyInfo_Email_Normal;</v>
      </c>
    </row>
    <row r="22" spans="1:9" x14ac:dyDescent="0.35">
      <c r="A22" t="s">
        <v>184</v>
      </c>
      <c r="B22" s="1">
        <f>B21</f>
        <v>120</v>
      </c>
      <c r="C22" s="1">
        <f>C21+22</f>
        <v>82</v>
      </c>
      <c r="D22" t="str">
        <f t="shared" si="0"/>
        <v>static const GUI_POINT Point_InfoMenu_MyInfo_Tel_Normal={120,82};</v>
      </c>
      <c r="E22" s="67">
        <f t="shared" si="4"/>
        <v>120</v>
      </c>
      <c r="F22" s="67">
        <f>C22+[1]Main!$D$1</f>
        <v>106</v>
      </c>
      <c r="G22" t="str">
        <f t="shared" si="1"/>
        <v>static const GUI_POINT Point_InfoMenu_MyInfo_Tel_Flipped = {120,106};</v>
      </c>
      <c r="H22" t="str">
        <f t="shared" si="2"/>
        <v>const GUI_POINT* Point_InfoMenu_MyInfo_Tel;</v>
      </c>
      <c r="I22" t="str">
        <f t="shared" si="3"/>
        <v>Point_InfoMenu_MyInfo_Tel = &amp;Point_InfoMenu_MyInfo_Tel_Normal;</v>
      </c>
    </row>
    <row r="23" spans="1:9" x14ac:dyDescent="0.35">
      <c r="A23" t="s">
        <v>185</v>
      </c>
      <c r="B23" s="1">
        <v>20</v>
      </c>
      <c r="C23" s="1">
        <f>C22+22</f>
        <v>104</v>
      </c>
      <c r="D23" t="str">
        <f t="shared" si="0"/>
        <v>static const GUI_POINT Point_InfoMenu_MyInfo_Address_Normal={20,104};</v>
      </c>
      <c r="E23" s="67">
        <f t="shared" si="4"/>
        <v>20</v>
      </c>
      <c r="F23" s="67">
        <f>C23+[1]Main!$D$1</f>
        <v>128</v>
      </c>
      <c r="G23" t="str">
        <f t="shared" si="1"/>
        <v>static const GUI_POINT Point_InfoMenu_MyInfo_Address_Flipped = {20,128};</v>
      </c>
      <c r="H23" t="str">
        <f t="shared" si="2"/>
        <v>const GUI_POINT* Point_InfoMenu_MyInfo_Address;</v>
      </c>
      <c r="I23" t="str">
        <f t="shared" si="3"/>
        <v>Point_InfoMenu_MyInfo_Address = &amp;Point_InfoMenu_MyInfo_Address_Normal;</v>
      </c>
    </row>
    <row r="24" spans="1:9" x14ac:dyDescent="0.35">
      <c r="A24" t="s">
        <v>52</v>
      </c>
      <c r="B24" s="1">
        <v>30</v>
      </c>
      <c r="C24" s="1">
        <f>C23+30</f>
        <v>134</v>
      </c>
      <c r="D24" t="str">
        <f t="shared" si="0"/>
        <v>static const GUI_POINT Point_InfoMenu_MyInfo_EmerContact_Title_Normal={30,134};</v>
      </c>
      <c r="E24" s="67">
        <f t="shared" si="4"/>
        <v>30</v>
      </c>
      <c r="F24" s="67">
        <f>C24+[1]Main!$D$1</f>
        <v>158</v>
      </c>
      <c r="G24" t="str">
        <f t="shared" si="1"/>
        <v>static const GUI_POINT Point_InfoMenu_MyInfo_EmerContact_Title_Flipped = {30,158};</v>
      </c>
      <c r="H24" t="str">
        <f t="shared" si="2"/>
        <v>const GUI_POINT* Point_InfoMenu_MyInfo_EmerContact_Title;</v>
      </c>
      <c r="I24" t="str">
        <f t="shared" si="3"/>
        <v>Point_InfoMenu_MyInfo_EmerContact_Title = &amp;Point_InfoMenu_MyInfo_EmerContact_Title_Normal;</v>
      </c>
    </row>
    <row r="25" spans="1:9" x14ac:dyDescent="0.35">
      <c r="A25" t="s">
        <v>53</v>
      </c>
      <c r="B25" s="1">
        <f>B24</f>
        <v>30</v>
      </c>
      <c r="C25" s="1">
        <f>C24+22</f>
        <v>156</v>
      </c>
      <c r="D25" t="str">
        <f t="shared" si="0"/>
        <v>static const GUI_POINT Point_InfoMenu_MyInfo_EmerContact_Content_00_Normal={30,156};</v>
      </c>
      <c r="E25" s="67">
        <f t="shared" si="4"/>
        <v>30</v>
      </c>
      <c r="F25" s="67">
        <f>C25+[1]Main!$D$1</f>
        <v>180</v>
      </c>
      <c r="G25" t="str">
        <f t="shared" si="1"/>
        <v>static const GUI_POINT Point_InfoMenu_MyInfo_EmerContact_Content_00_Flipped = {30,180};</v>
      </c>
      <c r="H25" t="str">
        <f t="shared" si="2"/>
        <v>const GUI_POINT* Point_InfoMenu_MyInfo_EmerContact_Content_00;</v>
      </c>
      <c r="I25" t="str">
        <f t="shared" si="3"/>
        <v>Point_InfoMenu_MyInfo_EmerContact_Content_00 = &amp;Point_InfoMenu_MyInfo_EmerContact_Content_00_Normal;</v>
      </c>
    </row>
    <row r="26" spans="1:9" x14ac:dyDescent="0.35">
      <c r="A26" t="s">
        <v>54</v>
      </c>
      <c r="B26" s="1">
        <f>B25</f>
        <v>30</v>
      </c>
      <c r="C26" s="1">
        <f>C25+22</f>
        <v>178</v>
      </c>
      <c r="D26" t="str">
        <f t="shared" si="0"/>
        <v>static const GUI_POINT Point_InfoMenu_MyInfo_EmerContact_Content_01_Normal={30,178};</v>
      </c>
      <c r="E26" s="67">
        <f t="shared" si="4"/>
        <v>30</v>
      </c>
      <c r="F26" s="67">
        <f>C26+[1]Main!$D$1</f>
        <v>202</v>
      </c>
      <c r="G26" t="str">
        <f t="shared" si="1"/>
        <v>static const GUI_POINT Point_InfoMenu_MyInfo_EmerContact_Content_01_Flipped = {30,202};</v>
      </c>
      <c r="H26" t="str">
        <f t="shared" si="2"/>
        <v>const GUI_POINT* Point_InfoMenu_MyInfo_EmerContact_Content_01;</v>
      </c>
      <c r="I26" t="str">
        <f t="shared" si="3"/>
        <v>Point_InfoMenu_MyInfo_EmerContact_Content_01 = &amp;Point_InfoMenu_MyInfo_EmerContact_Content_01_Normal;</v>
      </c>
    </row>
    <row r="27" spans="1:9" x14ac:dyDescent="0.35">
      <c r="A27" t="s">
        <v>55</v>
      </c>
      <c r="B27" s="1">
        <f>B26</f>
        <v>30</v>
      </c>
      <c r="C27" s="1">
        <f>C26+22</f>
        <v>200</v>
      </c>
      <c r="D27" t="str">
        <f t="shared" si="0"/>
        <v>static const GUI_POINT Point_InfoMenu_MyInfo_EmerContact_Content_02_Normal={30,200};</v>
      </c>
      <c r="E27" s="67">
        <f t="shared" si="4"/>
        <v>30</v>
      </c>
      <c r="F27" s="67">
        <f>C27+[1]Main!$D$1</f>
        <v>224</v>
      </c>
      <c r="G27" t="str">
        <f t="shared" si="1"/>
        <v>static const GUI_POINT Point_InfoMenu_MyInfo_EmerContact_Content_02_Flipped = {30,224};</v>
      </c>
      <c r="H27" t="str">
        <f t="shared" si="2"/>
        <v>const GUI_POINT* Point_InfoMenu_MyInfo_EmerContact_Content_02;</v>
      </c>
      <c r="I27" t="str">
        <f t="shared" si="3"/>
        <v>Point_InfoMenu_MyInfo_EmerContact_Content_02 = &amp;Point_InfoMenu_MyInfo_EmerContact_Content_02_Normal;</v>
      </c>
    </row>
    <row r="28" spans="1:9" x14ac:dyDescent="0.35">
      <c r="A28" t="s">
        <v>56</v>
      </c>
      <c r="B28" s="1">
        <f>B27</f>
        <v>30</v>
      </c>
      <c r="C28" s="1">
        <f>C27+22</f>
        <v>222</v>
      </c>
      <c r="D28" t="str">
        <f t="shared" si="0"/>
        <v>static const GUI_POINT Point_InfoMenu_MyInfo_EmerContact_Content_03_Normal={30,222};</v>
      </c>
      <c r="E28" s="67">
        <f t="shared" si="4"/>
        <v>30</v>
      </c>
      <c r="F28" s="67">
        <f>C28+[1]Main!$D$1</f>
        <v>246</v>
      </c>
      <c r="G28" t="str">
        <f t="shared" si="1"/>
        <v>static const GUI_POINT Point_InfoMenu_MyInfo_EmerContact_Content_03_Flipped = {30,246};</v>
      </c>
      <c r="H28" t="str">
        <f t="shared" si="2"/>
        <v>const GUI_POINT* Point_InfoMenu_MyInfo_EmerContact_Content_03;</v>
      </c>
      <c r="I28" t="str">
        <f t="shared" si="3"/>
        <v>Point_InfoMenu_MyInfo_EmerContact_Content_03 = &amp;Point_InfoMenu_MyInfo_EmerContact_Content_03_Normal;</v>
      </c>
    </row>
    <row r="29" spans="1:9" x14ac:dyDescent="0.35">
      <c r="A29" t="s">
        <v>57</v>
      </c>
      <c r="B29" s="1">
        <v>200</v>
      </c>
      <c r="C29" s="1">
        <f>C24</f>
        <v>134</v>
      </c>
      <c r="D29" t="str">
        <f t="shared" si="0"/>
        <v>static const GUI_POINT Point_InfoMenu_MyInfo_Medical_Title_Normal={200,134};</v>
      </c>
      <c r="E29" s="67">
        <f t="shared" si="4"/>
        <v>200</v>
      </c>
      <c r="F29" s="67">
        <f>C29+[1]Main!$D$1</f>
        <v>158</v>
      </c>
      <c r="G29" t="str">
        <f t="shared" si="1"/>
        <v>static const GUI_POINT Point_InfoMenu_MyInfo_Medical_Title_Flipped = {200,158};</v>
      </c>
      <c r="H29" t="str">
        <f t="shared" si="2"/>
        <v>const GUI_POINT* Point_InfoMenu_MyInfo_Medical_Title;</v>
      </c>
      <c r="I29" t="str">
        <f t="shared" si="3"/>
        <v>Point_InfoMenu_MyInfo_Medical_Title = &amp;Point_InfoMenu_MyInfo_Medical_Title_Normal;</v>
      </c>
    </row>
    <row r="30" spans="1:9" x14ac:dyDescent="0.35">
      <c r="A30" t="s">
        <v>58</v>
      </c>
      <c r="B30" s="1">
        <f>B29</f>
        <v>200</v>
      </c>
      <c r="C30" s="1">
        <f>C25</f>
        <v>156</v>
      </c>
      <c r="D30" t="str">
        <f t="shared" si="0"/>
        <v>static const GUI_POINT Point_InfoMenu_MyInfo_BloodType_Normal={200,156};</v>
      </c>
      <c r="E30" s="67">
        <f t="shared" si="4"/>
        <v>200</v>
      </c>
      <c r="F30" s="67">
        <f>C30+[1]Main!$D$1</f>
        <v>180</v>
      </c>
      <c r="G30" t="str">
        <f t="shared" si="1"/>
        <v>static const GUI_POINT Point_InfoMenu_MyInfo_BloodType_Flipped = {200,180};</v>
      </c>
      <c r="H30" t="str">
        <f t="shared" si="2"/>
        <v>const GUI_POINT* Point_InfoMenu_MyInfo_BloodType;</v>
      </c>
      <c r="I30" t="str">
        <f t="shared" si="3"/>
        <v>Point_InfoMenu_MyInfo_BloodType = &amp;Point_InfoMenu_MyInfo_BloodType_Normal;</v>
      </c>
    </row>
    <row r="31" spans="1:9" x14ac:dyDescent="0.35">
      <c r="A31" t="s">
        <v>59</v>
      </c>
      <c r="B31" s="1">
        <v>160</v>
      </c>
      <c r="C31" s="1">
        <v>80</v>
      </c>
      <c r="D31" t="str">
        <f t="shared" si="0"/>
        <v>static const GUI_POINT Point_InfoMenu_Battery_Normal={160,80};</v>
      </c>
      <c r="E31" s="67">
        <f t="shared" si="4"/>
        <v>160</v>
      </c>
      <c r="F31" s="67">
        <f>C31+[1]Main!$D$1</f>
        <v>104</v>
      </c>
      <c r="G31" t="str">
        <f t="shared" si="1"/>
        <v>static const GUI_POINT Point_InfoMenu_Battery_Flipped = {160,104};</v>
      </c>
      <c r="H31" t="str">
        <f t="shared" si="2"/>
        <v>const GUI_POINT* Point_InfoMenu_Battery;</v>
      </c>
      <c r="I31" t="str">
        <f t="shared" si="3"/>
        <v>Point_InfoMenu_Battery = &amp;Point_InfoMenu_Battery_Normal;</v>
      </c>
    </row>
    <row r="32" spans="1:9" x14ac:dyDescent="0.35">
      <c r="A32" t="s">
        <v>60</v>
      </c>
      <c r="B32" s="1">
        <v>40</v>
      </c>
      <c r="C32" s="1">
        <f>[1]Main!$F$71</f>
        <v>26</v>
      </c>
      <c r="D32" t="str">
        <f t="shared" si="0"/>
        <v>static const GUI_POINT Point_InfoMenu_TMTInfo_TMT_Normal={40,26};</v>
      </c>
      <c r="E32" s="67">
        <f t="shared" si="4"/>
        <v>40</v>
      </c>
      <c r="F32" s="67">
        <f>C32+[1]Main!$D$1</f>
        <v>50</v>
      </c>
      <c r="G32" t="str">
        <f t="shared" si="1"/>
        <v>static const GUI_POINT Point_InfoMenu_TMTInfo_TMT_Flipped = {40,50};</v>
      </c>
      <c r="H32" t="str">
        <f t="shared" si="2"/>
        <v>const GUI_POINT* Point_InfoMenu_TMTInfo_TMT;</v>
      </c>
      <c r="I32" t="str">
        <f t="shared" si="3"/>
        <v>Point_InfoMenu_TMTInfo_TMT = &amp;Point_InfoMenu_TMTInfo_TMT_Normal;</v>
      </c>
    </row>
    <row r="33" spans="1:9" x14ac:dyDescent="0.35">
      <c r="A33" t="s">
        <v>61</v>
      </c>
      <c r="B33" s="1">
        <v>100</v>
      </c>
      <c r="C33" s="1">
        <f>[1]Main!$F$71</f>
        <v>26</v>
      </c>
      <c r="D33" t="str">
        <f t="shared" si="0"/>
        <v>static const GUI_POINT Point_InfoMenu_TMTInfo_BATT_Normal={100,26};</v>
      </c>
      <c r="E33" s="67">
        <f t="shared" si="4"/>
        <v>100</v>
      </c>
      <c r="F33" s="67">
        <f>C33+[1]Main!$D$1</f>
        <v>50</v>
      </c>
      <c r="G33" t="str">
        <f t="shared" si="1"/>
        <v>static const GUI_POINT Point_InfoMenu_TMTInfo_BATT_Flipped = {100,50};</v>
      </c>
      <c r="H33" t="str">
        <f t="shared" si="2"/>
        <v>const GUI_POINT* Point_InfoMenu_TMTInfo_BATT;</v>
      </c>
      <c r="I33" t="str">
        <f t="shared" si="3"/>
        <v>Point_InfoMenu_TMTInfo_BATT = &amp;Point_InfoMenu_TMTInfo_BATT_Normal;</v>
      </c>
    </row>
    <row r="34" spans="1:9" x14ac:dyDescent="0.35">
      <c r="A34" t="s">
        <v>62</v>
      </c>
      <c r="B34" s="1">
        <v>180</v>
      </c>
      <c r="C34" s="1">
        <f>[1]Main!$F$71</f>
        <v>26</v>
      </c>
      <c r="D34" t="str">
        <f t="shared" si="0"/>
        <v>static const GUI_POINT Point_InfoMenu_TMTInfo_LINKED_Normal={180,26};</v>
      </c>
      <c r="E34" s="67">
        <f t="shared" si="4"/>
        <v>180</v>
      </c>
      <c r="F34" s="67">
        <f>C34+[1]Main!$D$1</f>
        <v>50</v>
      </c>
      <c r="G34" t="str">
        <f t="shared" si="1"/>
        <v>static const GUI_POINT Point_InfoMenu_TMTInfo_LINKED_Flipped = {180,50};</v>
      </c>
      <c r="H34" t="str">
        <f t="shared" si="2"/>
        <v>const GUI_POINT* Point_InfoMenu_TMTInfo_LINKED;</v>
      </c>
      <c r="I34" t="str">
        <f t="shared" si="3"/>
        <v>Point_InfoMenu_TMTInfo_LINKED = &amp;Point_InfoMenu_TMTInfo_LINKED_Normal;</v>
      </c>
    </row>
    <row r="35" spans="1:9" x14ac:dyDescent="0.35">
      <c r="A35" t="s">
        <v>63</v>
      </c>
      <c r="B35" s="1">
        <v>280</v>
      </c>
      <c r="C35" s="1">
        <f>[1]Main!$F$71</f>
        <v>26</v>
      </c>
      <c r="D35" t="str">
        <f t="shared" si="0"/>
        <v>static const GUI_POINT Point_InfoMenu_TMTInfo_PRESS_Normal={280,26};</v>
      </c>
      <c r="E35" s="67">
        <f t="shared" si="4"/>
        <v>280</v>
      </c>
      <c r="F35" s="67">
        <f>C35+[1]Main!$D$1</f>
        <v>50</v>
      </c>
      <c r="G35" t="str">
        <f t="shared" si="1"/>
        <v>static const GUI_POINT Point_InfoMenu_TMTInfo_PRESS_Flipped = {280,50};</v>
      </c>
      <c r="H35" t="str">
        <f t="shared" si="2"/>
        <v>const GUI_POINT* Point_InfoMenu_TMTInfo_PRESS;</v>
      </c>
      <c r="I35" t="str">
        <f t="shared" si="3"/>
        <v>Point_InfoMenu_TMTInfo_PRESS = &amp;Point_InfoMenu_TMTInfo_PRESS_Normal;</v>
      </c>
    </row>
    <row r="36" spans="1:9" x14ac:dyDescent="0.35">
      <c r="A36" t="s">
        <v>64</v>
      </c>
      <c r="B36" s="1">
        <v>100</v>
      </c>
      <c r="C36" s="1">
        <f>[1]Main!$F$71</f>
        <v>26</v>
      </c>
      <c r="D36" t="str">
        <f t="shared" si="0"/>
        <v>static const GUI_POINT Point_MainMenu_GasSwitch_STATUS_Normal={100,26};</v>
      </c>
      <c r="E36" s="67">
        <f t="shared" si="4"/>
        <v>100</v>
      </c>
      <c r="F36" s="67">
        <f>C36+[1]Main!$D$1</f>
        <v>50</v>
      </c>
      <c r="G36" t="str">
        <f t="shared" si="1"/>
        <v>static const GUI_POINT Point_MainMenu_GasSwitch_STATUS_Flipped = {100,50};</v>
      </c>
      <c r="H36" t="str">
        <f t="shared" si="2"/>
        <v>const GUI_POINT* Point_MainMenu_GasSwitch_STATUS;</v>
      </c>
      <c r="I36" t="str">
        <f t="shared" si="3"/>
        <v>Point_MainMenu_GasSwitch_STATUS = &amp;Point_MainMenu_GasSwitch_STATUS_Normal;</v>
      </c>
    </row>
    <row r="37" spans="1:9" x14ac:dyDescent="0.35">
      <c r="A37" t="s">
        <v>65</v>
      </c>
      <c r="B37" s="1">
        <v>180</v>
      </c>
      <c r="C37" s="1">
        <f>[1]Main!$F$71</f>
        <v>26</v>
      </c>
      <c r="D37" t="str">
        <f t="shared" si="0"/>
        <v>static const GUI_POINT Point_MainMenu_GasSwitch_FO2Val_Normal={180,26};</v>
      </c>
      <c r="E37" s="67">
        <f t="shared" si="4"/>
        <v>180</v>
      </c>
      <c r="F37" s="67">
        <f>C37+[1]Main!$D$1</f>
        <v>50</v>
      </c>
      <c r="G37" t="str">
        <f t="shared" si="1"/>
        <v>static const GUI_POINT Point_MainMenu_GasSwitch_FO2Val_Flipped = {180,50};</v>
      </c>
      <c r="H37" t="str">
        <f t="shared" si="2"/>
        <v>const GUI_POINT* Point_MainMenu_GasSwitch_FO2Val;</v>
      </c>
      <c r="I37" t="str">
        <f t="shared" si="3"/>
        <v>Point_MainMenu_GasSwitch_FO2Val = &amp;Point_MainMenu_GasSwitch_FO2Val_Normal;</v>
      </c>
    </row>
    <row r="38" spans="1:9" x14ac:dyDescent="0.35">
      <c r="A38" t="s">
        <v>66</v>
      </c>
      <c r="B38" s="1">
        <v>220</v>
      </c>
      <c r="C38" s="1">
        <v>30</v>
      </c>
      <c r="D38" t="str">
        <f t="shared" si="0"/>
        <v>static const GUI_POINT Point_MainMenu_GasSwitch_PO2Val_Normal={220,30};</v>
      </c>
      <c r="E38" s="67">
        <f t="shared" si="4"/>
        <v>220</v>
      </c>
      <c r="F38" s="67">
        <f>C38+[1]Main!$D$1</f>
        <v>54</v>
      </c>
      <c r="G38" t="str">
        <f t="shared" si="1"/>
        <v>static const GUI_POINT Point_MainMenu_GasSwitch_PO2Val_Flipped = {220,54};</v>
      </c>
      <c r="H38" t="str">
        <f t="shared" si="2"/>
        <v>const GUI_POINT* Point_MainMenu_GasSwitch_PO2Val;</v>
      </c>
      <c r="I38" t="str">
        <f t="shared" si="3"/>
        <v>Point_MainMenu_GasSwitch_PO2Val = &amp;Point_MainMenu_GasSwitch_PO2Val_Normal;</v>
      </c>
    </row>
    <row r="39" spans="1:9" x14ac:dyDescent="0.35">
      <c r="A39" t="s">
        <v>67</v>
      </c>
      <c r="B39" s="1">
        <v>70</v>
      </c>
      <c r="C39" s="1">
        <f>[1]Main!$F$71 + 15</f>
        <v>41</v>
      </c>
      <c r="D39" t="str">
        <f t="shared" si="0"/>
        <v>static const GUI_POINT Point_SetMenu_SetGas_ActualCircle_Normal={70,41};</v>
      </c>
      <c r="E39" s="67">
        <f t="shared" si="4"/>
        <v>70</v>
      </c>
      <c r="F39" s="67">
        <f>C39+[1]Main!$D$1</f>
        <v>65</v>
      </c>
      <c r="G39" t="str">
        <f t="shared" si="1"/>
        <v>static const GUI_POINT Point_SetMenu_SetGas_ActualCircle_Flipped = {70,65};</v>
      </c>
      <c r="H39" t="str">
        <f t="shared" si="2"/>
        <v>const GUI_POINT* Point_SetMenu_SetGas_ActualCircle;</v>
      </c>
      <c r="I39" t="str">
        <f t="shared" si="3"/>
        <v>Point_SetMenu_SetGas_ActualCircle = &amp;Point_SetMenu_SetGas_ActualCircle_Normal;</v>
      </c>
    </row>
    <row r="40" spans="1:9" x14ac:dyDescent="0.35">
      <c r="A40" s="68" t="s">
        <v>68</v>
      </c>
      <c r="B40" s="1">
        <v>30</v>
      </c>
      <c r="C40" s="1">
        <f>[1]Main!$F$71</f>
        <v>26</v>
      </c>
      <c r="D40" t="str">
        <f t="shared" si="0"/>
        <v>static const GUI_POINT Point_DiveSim_DivePlan_DepthUNIT_Normal={30,26};</v>
      </c>
      <c r="E40" s="67">
        <f t="shared" si="4"/>
        <v>30</v>
      </c>
      <c r="F40" s="67">
        <f>C40+[1]Main!$D$1</f>
        <v>50</v>
      </c>
      <c r="G40" t="str">
        <f t="shared" si="1"/>
        <v>static const GUI_POINT Point_DiveSim_DivePlan_DepthUNIT_Flipped = {30,50};</v>
      </c>
      <c r="H40" t="str">
        <f t="shared" si="2"/>
        <v>const GUI_POINT* Point_DiveSim_DivePlan_DepthUNIT;</v>
      </c>
      <c r="I40" t="str">
        <f t="shared" si="3"/>
        <v>Point_DiveSim_DivePlan_DepthUNIT = &amp;Point_DiveSim_DivePlan_DepthUNIT_Normal;</v>
      </c>
    </row>
    <row r="41" spans="1:9" x14ac:dyDescent="0.35">
      <c r="A41" s="68" t="s">
        <v>69</v>
      </c>
      <c r="B41" s="1">
        <f>B40+80</f>
        <v>110</v>
      </c>
      <c r="C41" s="1">
        <f>[1]Main!$F$71</f>
        <v>26</v>
      </c>
      <c r="D41" t="str">
        <f t="shared" si="0"/>
        <v>static const GUI_POINT Point_DiveSim_DivePlan_RUNTIME_Normal={110,26};</v>
      </c>
      <c r="E41" s="67">
        <f t="shared" si="4"/>
        <v>110</v>
      </c>
      <c r="F41" s="67">
        <f>C41+[1]Main!$D$1</f>
        <v>50</v>
      </c>
      <c r="G41" t="str">
        <f t="shared" si="1"/>
        <v>static const GUI_POINT Point_DiveSim_DivePlan_RUNTIME_Flipped = {110,50};</v>
      </c>
      <c r="H41" t="str">
        <f t="shared" si="2"/>
        <v>const GUI_POINT* Point_DiveSim_DivePlan_RUNTIME;</v>
      </c>
      <c r="I41" t="str">
        <f t="shared" si="3"/>
        <v>Point_DiveSim_DivePlan_RUNTIME = &amp;Point_DiveSim_DivePlan_RUNTIME_Normal;</v>
      </c>
    </row>
    <row r="42" spans="1:9" x14ac:dyDescent="0.35">
      <c r="A42" s="68" t="s">
        <v>70</v>
      </c>
      <c r="B42" s="1">
        <f>B41+80</f>
        <v>190</v>
      </c>
      <c r="C42" s="1">
        <f>[1]Main!$F$71</f>
        <v>26</v>
      </c>
      <c r="D42" t="str">
        <f t="shared" si="0"/>
        <v>static const GUI_POINT Point_DiveSim_DivePlan_STOP_Normal={190,26};</v>
      </c>
      <c r="E42" s="67">
        <f t="shared" si="4"/>
        <v>190</v>
      </c>
      <c r="F42" s="67">
        <f>C42+[1]Main!$D$1</f>
        <v>50</v>
      </c>
      <c r="G42" t="str">
        <f t="shared" si="1"/>
        <v>static const GUI_POINT Point_DiveSim_DivePlan_STOP_Flipped = {190,50};</v>
      </c>
      <c r="H42" t="str">
        <f t="shared" si="2"/>
        <v>const GUI_POINT* Point_DiveSim_DivePlan_STOP;</v>
      </c>
      <c r="I42" t="str">
        <f t="shared" si="3"/>
        <v>Point_DiveSim_DivePlan_STOP = &amp;Point_DiveSim_DivePlan_STOP_Normal;</v>
      </c>
    </row>
    <row r="43" spans="1:9" x14ac:dyDescent="0.35">
      <c r="A43" s="68" t="s">
        <v>71</v>
      </c>
      <c r="B43" s="1">
        <f>B42+80</f>
        <v>270</v>
      </c>
      <c r="C43" s="1">
        <f>[1]Main!$F$71</f>
        <v>26</v>
      </c>
      <c r="D43" t="str">
        <f t="shared" si="0"/>
        <v>static const GUI_POINT Point_DiveSim_DivePlan_GAS_Normal={270,26};</v>
      </c>
      <c r="E43" s="67">
        <f t="shared" si="4"/>
        <v>270</v>
      </c>
      <c r="F43" s="67">
        <f>C43+[1]Main!$D$1</f>
        <v>50</v>
      </c>
      <c r="G43" t="str">
        <f t="shared" si="1"/>
        <v>static const GUI_POINT Point_DiveSim_DivePlan_GAS_Flipped = {270,50};</v>
      </c>
      <c r="H43" t="str">
        <f t="shared" si="2"/>
        <v>const GUI_POINT* Point_DiveSim_DivePlan_GAS;</v>
      </c>
      <c r="I43" t="str">
        <f t="shared" si="3"/>
        <v>Point_DiveSim_DivePlan_GAS = &amp;Point_DiveSim_DivePlan_GAS_Normal;</v>
      </c>
    </row>
    <row r="44" spans="1:9" x14ac:dyDescent="0.35">
      <c r="A44" s="68" t="s">
        <v>72</v>
      </c>
      <c r="B44" s="1">
        <v>40</v>
      </c>
      <c r="C44" s="1">
        <f>[1]Main!$F$71</f>
        <v>26</v>
      </c>
      <c r="D44" t="str">
        <f t="shared" si="0"/>
        <v>static const GUI_POINT Point_DiveSim_GasConsum_GAS_Normal={40,26};</v>
      </c>
      <c r="E44" s="67">
        <f t="shared" si="4"/>
        <v>40</v>
      </c>
      <c r="F44" s="67">
        <f>C44+[1]Main!$D$1</f>
        <v>50</v>
      </c>
      <c r="G44" t="str">
        <f t="shared" si="1"/>
        <v>static const GUI_POINT Point_DiveSim_GasConsum_GAS_Flipped = {40,50};</v>
      </c>
      <c r="H44" t="str">
        <f t="shared" si="2"/>
        <v>const GUI_POINT* Point_DiveSim_GasConsum_GAS;</v>
      </c>
      <c r="I44" t="str">
        <f t="shared" si="3"/>
        <v>Point_DiveSim_GasConsum_GAS = &amp;Point_DiveSim_GasConsum_GAS_Normal;</v>
      </c>
    </row>
    <row r="45" spans="1:9" x14ac:dyDescent="0.35">
      <c r="A45" s="68" t="s">
        <v>73</v>
      </c>
      <c r="B45" s="9">
        <v>300</v>
      </c>
      <c r="C45" s="1">
        <f>[1]Main!$F$71</f>
        <v>26</v>
      </c>
      <c r="D45" t="str">
        <f t="shared" si="0"/>
        <v>static const GUI_POINT Point_DiveSim_GasConsum_CONSUM_Normal={300,26};</v>
      </c>
      <c r="E45" s="67">
        <f t="shared" si="4"/>
        <v>300</v>
      </c>
      <c r="F45" s="67">
        <f>C45+[1]Main!$D$1</f>
        <v>50</v>
      </c>
      <c r="G45" t="str">
        <f t="shared" si="1"/>
        <v>static const GUI_POINT Point_DiveSim_GasConsum_CONSUM_Flipped = {300,50};</v>
      </c>
      <c r="H45" t="str">
        <f t="shared" si="2"/>
        <v>const GUI_POINT* Point_DiveSim_GasConsum_CONSUM;</v>
      </c>
      <c r="I45" t="str">
        <f t="shared" si="3"/>
        <v>Point_DiveSim_GasConsum_CONSUM = &amp;Point_DiveSim_GasConsum_CONSUM_Normal;</v>
      </c>
    </row>
    <row r="46" spans="1:9" x14ac:dyDescent="0.35">
      <c r="A46" t="s">
        <v>89</v>
      </c>
      <c r="B46" s="22">
        <f>Main!I133</f>
        <v>85</v>
      </c>
      <c r="C46" s="22">
        <f>[1]Main!D86</f>
        <v>103</v>
      </c>
      <c r="D46" t="str">
        <f t="shared" si="0"/>
        <v>static const GUI_POINT Point_DateAndTime_Slash_01_Normal={85,103};</v>
      </c>
      <c r="E46" s="67">
        <f t="shared" si="4"/>
        <v>85</v>
      </c>
      <c r="F46" s="67">
        <f>C46+[1]Main!$D$1</f>
        <v>127</v>
      </c>
      <c r="G46" t="str">
        <f t="shared" si="1"/>
        <v>static const GUI_POINT Point_DateAndTime_Slash_01_Flipped = {85,127};</v>
      </c>
      <c r="H46" t="str">
        <f t="shared" si="2"/>
        <v>const GUI_POINT* Point_DateAndTime_Slash_01;</v>
      </c>
      <c r="I46" t="str">
        <f t="shared" si="3"/>
        <v>Point_DateAndTime_Slash_01 = &amp;Point_DateAndTime_Slash_01_Normal;</v>
      </c>
    </row>
    <row r="47" spans="1:9" x14ac:dyDescent="0.35">
      <c r="A47" t="s">
        <v>90</v>
      </c>
      <c r="B47" s="22">
        <f>Main!I134</f>
        <v>165</v>
      </c>
      <c r="C47" s="22">
        <f>C46</f>
        <v>103</v>
      </c>
      <c r="D47" t="str">
        <f t="shared" si="0"/>
        <v>static const GUI_POINT Point_DateAndTime_Slash_02_Normal={165,103};</v>
      </c>
      <c r="E47" s="67">
        <f t="shared" si="4"/>
        <v>165</v>
      </c>
      <c r="F47" s="67">
        <f>C47+[1]Main!$D$1</f>
        <v>127</v>
      </c>
      <c r="G47" t="str">
        <f t="shared" si="1"/>
        <v>static const GUI_POINT Point_DateAndTime_Slash_02_Flipped = {165,127};</v>
      </c>
      <c r="H47" t="str">
        <f t="shared" si="2"/>
        <v>const GUI_POINT* Point_DateAndTime_Slash_02;</v>
      </c>
      <c r="I47" t="str">
        <f t="shared" si="3"/>
        <v>Point_DateAndTime_Slash_02 = &amp;Point_DateAndTime_Slash_02_Normal;</v>
      </c>
    </row>
    <row r="48" spans="1:9" x14ac:dyDescent="0.35">
      <c r="A48" t="s">
        <v>93</v>
      </c>
      <c r="B48" s="22">
        <f>[1]Main!I89</f>
        <v>130</v>
      </c>
      <c r="C48" s="22">
        <f>C47</f>
        <v>103</v>
      </c>
      <c r="D48" t="str">
        <f t="shared" si="0"/>
        <v>static const GUI_POINT Point_DateAndTime_SetTime_Colon_Normal={130,103};</v>
      </c>
      <c r="E48" s="67">
        <f t="shared" si="4"/>
        <v>130</v>
      </c>
      <c r="F48" s="67">
        <f>C48+[1]Main!$D$1</f>
        <v>127</v>
      </c>
      <c r="G48" t="str">
        <f t="shared" si="1"/>
        <v>static const GUI_POINT Point_DateAndTime_SetTime_Colon_Flipped = {130,127};</v>
      </c>
      <c r="H48" t="str">
        <f t="shared" si="2"/>
        <v>const GUI_POINT* Point_DateAndTime_SetTime_Colon;</v>
      </c>
      <c r="I48" t="str">
        <f t="shared" si="3"/>
        <v>Point_DateAndTime_SetTime_Colon = &amp;Point_DateAndTime_SetTime_Colon_Normal;</v>
      </c>
    </row>
    <row r="49" spans="1:9" x14ac:dyDescent="0.35">
      <c r="A49" t="s">
        <v>96</v>
      </c>
      <c r="B49" s="1">
        <v>160</v>
      </c>
      <c r="C49" s="22">
        <f>C48</f>
        <v>103</v>
      </c>
      <c r="D49" t="str">
        <f t="shared" si="0"/>
        <v>static const GUI_POINT Point_SetGas_Slash_Normal={160,103};</v>
      </c>
      <c r="E49" s="67">
        <f t="shared" si="4"/>
        <v>160</v>
      </c>
      <c r="F49" s="67">
        <f>C49+[1]Main!$D$1</f>
        <v>127</v>
      </c>
      <c r="G49" t="str">
        <f t="shared" si="1"/>
        <v>static const GUI_POINT Point_SetGas_Slash_Flipped = {160,127};</v>
      </c>
      <c r="H49" t="str">
        <f t="shared" si="2"/>
        <v>const GUI_POINT* Point_SetGas_Slash;</v>
      </c>
      <c r="I49" t="str">
        <f t="shared" si="3"/>
        <v>Point_SetGas_Slash = &amp;Point_SetGas_Slash_Normal;</v>
      </c>
    </row>
    <row r="50" spans="1:9" x14ac:dyDescent="0.35">
      <c r="A50" t="s">
        <v>107</v>
      </c>
      <c r="B50" s="1">
        <v>80</v>
      </c>
      <c r="C50" s="20">
        <f>[1]Main!D54</f>
        <v>30</v>
      </c>
      <c r="D50" t="str">
        <f t="shared" si="0"/>
        <v>static const GUI_POINT Point_SetAlarms_GFN2_GF_Text_Normal={80,30};</v>
      </c>
      <c r="E50" s="67">
        <f t="shared" si="4"/>
        <v>80</v>
      </c>
      <c r="F50" s="67">
        <f>C50+[1]Main!$D$1</f>
        <v>54</v>
      </c>
      <c r="G50" t="str">
        <f t="shared" si="1"/>
        <v>static const GUI_POINT Point_SetAlarms_GFN2_GF_Text_Flipped = {80,54};</v>
      </c>
      <c r="H50" t="str">
        <f t="shared" si="2"/>
        <v>const GUI_POINT* Point_SetAlarms_GFN2_GF_Text;</v>
      </c>
      <c r="I50" t="str">
        <f t="shared" si="3"/>
        <v>Point_SetAlarms_GFN2_GF_Text = &amp;Point_SetAlarms_GFN2_GF_Text_Normal;</v>
      </c>
    </row>
    <row r="51" spans="1:9" x14ac:dyDescent="0.35">
      <c r="A51" t="s">
        <v>108</v>
      </c>
      <c r="B51" s="1">
        <v>240</v>
      </c>
      <c r="C51" s="20">
        <f>C50</f>
        <v>30</v>
      </c>
      <c r="D51" t="str">
        <f t="shared" si="0"/>
        <v>static const GUI_POINT Point_SetAlarms_GFN2_N2_Text_Normal={240,30};</v>
      </c>
      <c r="E51" s="67">
        <f t="shared" si="4"/>
        <v>240</v>
      </c>
      <c r="F51" s="67">
        <f>C51+[1]Main!$D$1</f>
        <v>54</v>
      </c>
      <c r="G51" t="str">
        <f t="shared" si="1"/>
        <v>static const GUI_POINT Point_SetAlarms_GFN2_N2_Text_Flipped = {240,54};</v>
      </c>
      <c r="H51" t="str">
        <f t="shared" si="2"/>
        <v>const GUI_POINT* Point_SetAlarms_GFN2_N2_Text;</v>
      </c>
      <c r="I51" t="str">
        <f t="shared" si="3"/>
        <v>Point_SetAlarms_GFN2_N2_Text = &amp;Point_SetAlarms_GFN2_N2_Text_Normal;</v>
      </c>
    </row>
    <row r="52" spans="1:9" x14ac:dyDescent="0.35">
      <c r="A52" s="74" t="s">
        <v>217</v>
      </c>
      <c r="B52" s="1">
        <v>53</v>
      </c>
      <c r="C52" s="20">
        <f>Main!F187</f>
        <v>60</v>
      </c>
      <c r="D52" t="str">
        <f>CONCATENATE("static const GUI_POINT ",A52, "_Normal={", B52, ",", C52,"};")</f>
        <v>static const GUI_POINT Point_DiveMenu_DecoStopList_StopDepth_Normal={53,60};</v>
      </c>
      <c r="E52" s="67">
        <f>B52</f>
        <v>53</v>
      </c>
      <c r="F52" s="67">
        <f>C52+[1]Main!$D$1</f>
        <v>84</v>
      </c>
      <c r="G52" t="str">
        <f>CONCATENATE("static const GUI_POINT ",A52, "_Flipped = {", E52, ",", F52,"};")</f>
        <v>static const GUI_POINT Point_DiveMenu_DecoStopList_StopDepth_Flipped = {53,84};</v>
      </c>
      <c r="H52" t="str">
        <f>CONCATENATE("const GUI_POINT* ", A52,";")</f>
        <v>const GUI_POINT* Point_DiveMenu_DecoStopList_StopDepth;</v>
      </c>
      <c r="I52" t="str">
        <f>CONCATENATE(A52, " = ", "&amp;", A52, "_Normal;")</f>
        <v>Point_DiveMenu_DecoStopList_StopDepth = &amp;Point_DiveMenu_DecoStopList_StopDepth_Normal;</v>
      </c>
    </row>
    <row r="53" spans="1:9" x14ac:dyDescent="0.35">
      <c r="A53" s="74" t="s">
        <v>219</v>
      </c>
      <c r="B53" s="1">
        <v>159</v>
      </c>
      <c r="C53" s="20">
        <f>C52</f>
        <v>60</v>
      </c>
      <c r="D53" t="str">
        <f>CONCATENATE("static const GUI_POINT ",A53, "_Normal={", B53, ",", C53,"};")</f>
        <v>static const GUI_POINT Point_DiveMenu_DecoStopList_StopTime_Normal={159,60};</v>
      </c>
      <c r="E53" s="67">
        <f>B53</f>
        <v>159</v>
      </c>
      <c r="F53" s="67">
        <f>C53+[1]Main!$D$1</f>
        <v>84</v>
      </c>
      <c r="G53" t="str">
        <f>CONCATENATE("static const GUI_POINT ",A53, "_Flipped = {", E53, ",", F53,"};")</f>
        <v>static const GUI_POINT Point_DiveMenu_DecoStopList_StopTime_Flipped = {159,84};</v>
      </c>
      <c r="H53" t="str">
        <f>CONCATENATE("const GUI_POINT* ", A53,";")</f>
        <v>const GUI_POINT* Point_DiveMenu_DecoStopList_StopTime;</v>
      </c>
      <c r="I53" t="str">
        <f>CONCATENATE(A53, " = ", "&amp;", A53, "_Normal;")</f>
        <v>Point_DiveMenu_DecoStopList_StopTime = &amp;Point_DiveMenu_DecoStopList_StopTime_Normal;</v>
      </c>
    </row>
    <row r="54" spans="1:9" x14ac:dyDescent="0.35">
      <c r="A54" s="74" t="s">
        <v>218</v>
      </c>
      <c r="B54" s="1">
        <v>265</v>
      </c>
      <c r="C54" s="20">
        <f>C53</f>
        <v>60</v>
      </c>
      <c r="D54" t="str">
        <f>CONCATENATE("static const GUI_POINT ",A54, "_Normal={", B54, ",", C54,"};")</f>
        <v>static const GUI_POINT Point_DiveMenu_DecoStopList_Gas_Normal={265,60};</v>
      </c>
      <c r="E54" s="67">
        <f>B54</f>
        <v>265</v>
      </c>
      <c r="F54" s="67">
        <f>C54+[1]Main!$D$1</f>
        <v>84</v>
      </c>
      <c r="G54" t="str">
        <f>CONCATENATE("static const GUI_POINT ",A54, "_Flipped = {", E54, ",", F54,"};")</f>
        <v>static const GUI_POINT Point_DiveMenu_DecoStopList_Gas_Flipped = {265,84};</v>
      </c>
      <c r="H54" t="str">
        <f>CONCATENATE("const GUI_POINT* ", A54,";")</f>
        <v>const GUI_POINT* Point_DiveMenu_DecoStopList_Gas;</v>
      </c>
      <c r="I54" t="str">
        <f>CONCATENATE(A54, " = ", "&amp;", A54, "_Normal;")</f>
        <v>Point_DiveMenu_DecoStopList_Gas = &amp;Point_DiveMenu_DecoStopList_Gas_Normal;</v>
      </c>
    </row>
  </sheetData>
  <phoneticPr fontId="3" type="noConversion"/>
  <pageMargins left="0.7" right="0.7" top="0.75" bottom="0.75" header="0.3" footer="0.3"/>
  <pageSetup orientation="portrait" horizontalDpi="300" verticalDpi="300" r:id="rId1"/>
  <headerFooter>
    <oddHeader>&amp;R&amp;"Arial"&amp;9&amp;K737373Information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C880-C300-45AF-A24F-E2E281A79F4E}">
  <dimension ref="B1:K43"/>
  <sheetViews>
    <sheetView workbookViewId="0">
      <selection activeCell="H3" sqref="H3"/>
    </sheetView>
  </sheetViews>
  <sheetFormatPr defaultRowHeight="14.5" x14ac:dyDescent="0.35"/>
  <cols>
    <col min="2" max="2" width="8.54296875" customWidth="1"/>
    <col min="3" max="3" width="15.453125" customWidth="1"/>
    <col min="4" max="4" width="27.54296875" customWidth="1"/>
    <col min="8" max="8" width="14.1796875" customWidth="1"/>
    <col min="9" max="9" width="10.453125" customWidth="1"/>
    <col min="11" max="11" width="13.453125" customWidth="1"/>
  </cols>
  <sheetData>
    <row r="1" spans="2:11" s="1" customFormat="1" x14ac:dyDescent="0.35">
      <c r="B1" s="7" t="s">
        <v>12</v>
      </c>
      <c r="C1" s="6" t="s">
        <v>13</v>
      </c>
      <c r="D1" t="str">
        <f t="shared" ref="D1:D6" si="0">CONCATENATE("Item", $B$1, C1)</f>
        <v>ItemDiveSimDEPTH</v>
      </c>
      <c r="H1" s="1" t="s">
        <v>187</v>
      </c>
      <c r="I1" s="1" t="s">
        <v>188</v>
      </c>
      <c r="J1" s="1" t="s">
        <v>189</v>
      </c>
      <c r="K1" s="1" t="s">
        <v>190</v>
      </c>
    </row>
    <row r="2" spans="2:11" x14ac:dyDescent="0.35">
      <c r="B2" s="8"/>
      <c r="C2" s="6" t="s">
        <v>14</v>
      </c>
      <c r="D2" t="str">
        <f t="shared" si="0"/>
        <v>ItemDiveSimDEPTHContent</v>
      </c>
      <c r="H2">
        <v>0</v>
      </c>
      <c r="I2">
        <v>0</v>
      </c>
      <c r="J2">
        <v>0</v>
      </c>
      <c r="K2">
        <v>0</v>
      </c>
    </row>
    <row r="3" spans="2:11" x14ac:dyDescent="0.35">
      <c r="B3" s="8"/>
      <c r="C3" s="6" t="s">
        <v>15</v>
      </c>
      <c r="D3" t="str">
        <f t="shared" si="0"/>
        <v>ItemDiveSimTime</v>
      </c>
      <c r="H3">
        <v>1</v>
      </c>
      <c r="I3">
        <v>0</v>
      </c>
      <c r="J3">
        <v>1</v>
      </c>
    </row>
    <row r="4" spans="2:11" x14ac:dyDescent="0.35">
      <c r="B4" s="8"/>
      <c r="C4" s="6" t="s">
        <v>16</v>
      </c>
      <c r="D4" t="str">
        <f t="shared" si="0"/>
        <v>ItemDiveSimTimeContent</v>
      </c>
      <c r="H4">
        <v>2</v>
      </c>
      <c r="I4">
        <v>0</v>
      </c>
      <c r="J4">
        <v>2</v>
      </c>
    </row>
    <row r="5" spans="2:11" x14ac:dyDescent="0.35">
      <c r="B5" s="8"/>
      <c r="C5" s="6" t="s">
        <v>17</v>
      </c>
      <c r="D5" t="str">
        <f t="shared" si="0"/>
        <v>ItemDiveSimRMV</v>
      </c>
      <c r="H5">
        <v>3</v>
      </c>
      <c r="I5">
        <v>0</v>
      </c>
      <c r="J5">
        <v>3</v>
      </c>
    </row>
    <row r="6" spans="2:11" x14ac:dyDescent="0.35">
      <c r="B6" s="8"/>
      <c r="C6" s="6" t="s">
        <v>18</v>
      </c>
      <c r="D6" t="str">
        <f t="shared" si="0"/>
        <v>ItemDiveSimRMVContent</v>
      </c>
      <c r="H6">
        <v>4</v>
      </c>
      <c r="I6">
        <v>0</v>
      </c>
      <c r="J6">
        <v>4</v>
      </c>
    </row>
    <row r="7" spans="2:11" x14ac:dyDescent="0.35">
      <c r="B7" s="1"/>
      <c r="C7" s="6"/>
      <c r="H7">
        <v>5</v>
      </c>
      <c r="I7">
        <v>0</v>
      </c>
      <c r="J7">
        <v>5</v>
      </c>
    </row>
    <row r="8" spans="2:11" x14ac:dyDescent="0.35">
      <c r="H8">
        <v>6</v>
      </c>
      <c r="I8">
        <v>1</v>
      </c>
      <c r="J8">
        <v>0</v>
      </c>
    </row>
    <row r="9" spans="2:11" x14ac:dyDescent="0.35">
      <c r="H9">
        <v>7</v>
      </c>
      <c r="I9">
        <v>1</v>
      </c>
      <c r="J9">
        <v>1</v>
      </c>
    </row>
    <row r="10" spans="2:11" x14ac:dyDescent="0.35">
      <c r="H10">
        <v>8</v>
      </c>
      <c r="I10">
        <v>1</v>
      </c>
      <c r="J10">
        <v>2</v>
      </c>
    </row>
    <row r="11" spans="2:11" x14ac:dyDescent="0.35">
      <c r="H11">
        <v>9</v>
      </c>
      <c r="I11">
        <v>1</v>
      </c>
      <c r="J11">
        <v>3</v>
      </c>
    </row>
    <row r="12" spans="2:11" x14ac:dyDescent="0.35">
      <c r="H12">
        <v>10</v>
      </c>
      <c r="I12">
        <v>1</v>
      </c>
      <c r="J12">
        <v>4</v>
      </c>
    </row>
    <row r="13" spans="2:11" x14ac:dyDescent="0.35">
      <c r="H13">
        <v>11</v>
      </c>
      <c r="I13">
        <v>1</v>
      </c>
      <c r="J13">
        <v>5</v>
      </c>
    </row>
    <row r="14" spans="2:11" x14ac:dyDescent="0.35">
      <c r="H14">
        <v>12</v>
      </c>
      <c r="I14">
        <v>2</v>
      </c>
      <c r="J14">
        <v>0</v>
      </c>
    </row>
    <row r="15" spans="2:11" x14ac:dyDescent="0.35">
      <c r="H15">
        <v>13</v>
      </c>
      <c r="I15">
        <v>2</v>
      </c>
      <c r="J15">
        <v>1</v>
      </c>
    </row>
    <row r="16" spans="2:11" x14ac:dyDescent="0.35">
      <c r="H16">
        <v>14</v>
      </c>
      <c r="I16">
        <v>2</v>
      </c>
      <c r="J16">
        <v>2</v>
      </c>
    </row>
    <row r="17" spans="8:10" x14ac:dyDescent="0.35">
      <c r="H17">
        <v>15</v>
      </c>
      <c r="I17">
        <v>2</v>
      </c>
      <c r="J17">
        <v>3</v>
      </c>
    </row>
    <row r="18" spans="8:10" x14ac:dyDescent="0.35">
      <c r="H18">
        <v>16</v>
      </c>
      <c r="I18">
        <v>2</v>
      </c>
      <c r="J18">
        <v>4</v>
      </c>
    </row>
    <row r="19" spans="8:10" x14ac:dyDescent="0.35">
      <c r="H19">
        <v>17</v>
      </c>
      <c r="I19">
        <v>2</v>
      </c>
      <c r="J19">
        <v>5</v>
      </c>
    </row>
    <row r="20" spans="8:10" x14ac:dyDescent="0.35">
      <c r="H20">
        <v>18</v>
      </c>
      <c r="I20">
        <v>3</v>
      </c>
      <c r="J20">
        <v>0</v>
      </c>
    </row>
    <row r="21" spans="8:10" x14ac:dyDescent="0.35">
      <c r="H21">
        <v>19</v>
      </c>
      <c r="I21">
        <v>3</v>
      </c>
      <c r="J21">
        <v>1</v>
      </c>
    </row>
    <row r="22" spans="8:10" x14ac:dyDescent="0.35">
      <c r="H22">
        <v>20</v>
      </c>
      <c r="I22">
        <v>3</v>
      </c>
      <c r="J22">
        <v>2</v>
      </c>
    </row>
    <row r="23" spans="8:10" x14ac:dyDescent="0.35">
      <c r="H23">
        <v>21</v>
      </c>
      <c r="I23">
        <v>3</v>
      </c>
      <c r="J23">
        <v>3</v>
      </c>
    </row>
    <row r="24" spans="8:10" x14ac:dyDescent="0.35">
      <c r="H24">
        <v>22</v>
      </c>
      <c r="I24">
        <v>3</v>
      </c>
      <c r="J24">
        <v>4</v>
      </c>
    </row>
    <row r="25" spans="8:10" x14ac:dyDescent="0.35">
      <c r="H25">
        <v>23</v>
      </c>
      <c r="I25">
        <v>3</v>
      </c>
      <c r="J25">
        <v>5</v>
      </c>
    </row>
    <row r="26" spans="8:10" x14ac:dyDescent="0.35">
      <c r="H26">
        <v>24</v>
      </c>
      <c r="I26">
        <v>4</v>
      </c>
      <c r="J26">
        <v>0</v>
      </c>
    </row>
    <row r="27" spans="8:10" x14ac:dyDescent="0.35">
      <c r="H27">
        <v>25</v>
      </c>
      <c r="I27">
        <v>4</v>
      </c>
      <c r="J27">
        <v>1</v>
      </c>
    </row>
    <row r="28" spans="8:10" x14ac:dyDescent="0.35">
      <c r="H28">
        <v>26</v>
      </c>
      <c r="I28">
        <v>4</v>
      </c>
      <c r="J28">
        <v>2</v>
      </c>
    </row>
    <row r="29" spans="8:10" x14ac:dyDescent="0.35">
      <c r="H29">
        <v>27</v>
      </c>
      <c r="I29">
        <v>4</v>
      </c>
      <c r="J29">
        <v>3</v>
      </c>
    </row>
    <row r="30" spans="8:10" x14ac:dyDescent="0.35">
      <c r="H30">
        <v>28</v>
      </c>
      <c r="I30">
        <v>4</v>
      </c>
      <c r="J30">
        <v>4</v>
      </c>
    </row>
    <row r="31" spans="8:10" x14ac:dyDescent="0.35">
      <c r="H31">
        <v>29</v>
      </c>
      <c r="I31">
        <v>4</v>
      </c>
      <c r="J31">
        <v>5</v>
      </c>
    </row>
    <row r="32" spans="8:10" x14ac:dyDescent="0.35">
      <c r="H32">
        <v>30</v>
      </c>
      <c r="I32">
        <v>5</v>
      </c>
      <c r="J32">
        <v>0</v>
      </c>
    </row>
    <row r="33" spans="8:10" x14ac:dyDescent="0.35">
      <c r="H33">
        <v>31</v>
      </c>
      <c r="I33">
        <v>5</v>
      </c>
      <c r="J33">
        <v>1</v>
      </c>
    </row>
    <row r="34" spans="8:10" x14ac:dyDescent="0.35">
      <c r="H34">
        <v>32</v>
      </c>
      <c r="I34">
        <v>5</v>
      </c>
      <c r="J34">
        <v>2</v>
      </c>
    </row>
    <row r="35" spans="8:10" x14ac:dyDescent="0.35">
      <c r="H35">
        <v>33</v>
      </c>
      <c r="I35">
        <v>5</v>
      </c>
      <c r="J35">
        <v>3</v>
      </c>
    </row>
    <row r="36" spans="8:10" x14ac:dyDescent="0.35">
      <c r="H36">
        <v>34</v>
      </c>
      <c r="I36">
        <v>5</v>
      </c>
      <c r="J36">
        <v>4</v>
      </c>
    </row>
    <row r="37" spans="8:10" x14ac:dyDescent="0.35">
      <c r="H37">
        <v>35</v>
      </c>
      <c r="I37">
        <v>5</v>
      </c>
      <c r="J37">
        <v>5</v>
      </c>
    </row>
    <row r="38" spans="8:10" x14ac:dyDescent="0.35">
      <c r="H38">
        <v>36</v>
      </c>
      <c r="I38">
        <v>6</v>
      </c>
      <c r="J38">
        <v>0</v>
      </c>
    </row>
    <row r="39" spans="8:10" x14ac:dyDescent="0.35">
      <c r="H39">
        <v>37</v>
      </c>
      <c r="I39">
        <v>6</v>
      </c>
      <c r="J39">
        <v>1</v>
      </c>
    </row>
    <row r="40" spans="8:10" x14ac:dyDescent="0.35">
      <c r="H40">
        <v>38</v>
      </c>
      <c r="I40">
        <v>6</v>
      </c>
      <c r="J40">
        <v>2</v>
      </c>
    </row>
    <row r="41" spans="8:10" x14ac:dyDescent="0.35">
      <c r="H41">
        <v>39</v>
      </c>
      <c r="I41">
        <v>6</v>
      </c>
      <c r="J41">
        <v>3</v>
      </c>
    </row>
    <row r="42" spans="8:10" x14ac:dyDescent="0.35">
      <c r="H42">
        <v>40</v>
      </c>
      <c r="I42">
        <v>6</v>
      </c>
      <c r="J42">
        <v>4</v>
      </c>
    </row>
    <row r="43" spans="8:10" x14ac:dyDescent="0.35">
      <c r="H43">
        <v>41</v>
      </c>
      <c r="I43">
        <v>6</v>
      </c>
      <c r="J43">
        <v>5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CBD4-F60C-4B86-9520-780A0A8FBC40}">
  <dimension ref="A1:I360"/>
  <sheetViews>
    <sheetView zoomScaleNormal="100" workbookViewId="0">
      <pane ySplit="2330" topLeftCell="A25" activePane="bottomLeft"/>
      <selection activeCell="E2" sqref="E2"/>
      <selection pane="bottomLeft" activeCell="B42" sqref="B42"/>
    </sheetView>
  </sheetViews>
  <sheetFormatPr defaultRowHeight="14.5" x14ac:dyDescent="0.35"/>
  <cols>
    <col min="1" max="1" width="10.54296875" customWidth="1"/>
    <col min="2" max="2" width="7.453125" customWidth="1"/>
    <col min="4" max="4" width="31.54296875" customWidth="1"/>
    <col min="5" max="5" width="10.453125" customWidth="1"/>
  </cols>
  <sheetData>
    <row r="1" spans="1:9" x14ac:dyDescent="0.35">
      <c r="A1">
        <v>160</v>
      </c>
      <c r="B1">
        <f>IF((A1&gt;$F$1)*(A1&lt;$G$1),$E$2,0)</f>
        <v>78</v>
      </c>
      <c r="D1" t="s">
        <v>81</v>
      </c>
      <c r="E1">
        <f>Main!G119 /2</f>
        <v>122.5</v>
      </c>
      <c r="F1">
        <f>Main!E119</f>
        <v>35</v>
      </c>
      <c r="G1">
        <f>Main!I119</f>
        <v>280</v>
      </c>
      <c r="I1" t="s">
        <v>84</v>
      </c>
    </row>
    <row r="2" spans="1:9" x14ac:dyDescent="0.35">
      <c r="A2">
        <f>IF(((A1-$E$3)&gt;$F$1)*((A1-$E$3)&lt;$G$1),ROUNDDOWN(A1-$E$3, 0),0)</f>
        <v>158</v>
      </c>
      <c r="B2">
        <f t="shared" ref="B2:B65" si="0">IF((A2&gt;$F$1)*(A2&lt;$G$1),$E$2,0)</f>
        <v>78</v>
      </c>
      <c r="D2" t="s">
        <v>82</v>
      </c>
      <c r="E2">
        <f>Main!F119</f>
        <v>78</v>
      </c>
      <c r="I2" t="s">
        <v>85</v>
      </c>
    </row>
    <row r="3" spans="1:9" x14ac:dyDescent="0.35">
      <c r="A3">
        <f t="shared" ref="A3:A66" si="1">IF(((A2-$E$3)&gt;$F$1)*((A2-$E$3)&lt;$G$1),ROUNDDOWN(A2-$E$3, 0),0)</f>
        <v>156</v>
      </c>
      <c r="B3">
        <f t="shared" si="0"/>
        <v>78</v>
      </c>
      <c r="D3" t="s">
        <v>83</v>
      </c>
      <c r="E3">
        <v>2</v>
      </c>
    </row>
    <row r="4" spans="1:9" x14ac:dyDescent="0.35">
      <c r="A4">
        <f t="shared" si="1"/>
        <v>154</v>
      </c>
      <c r="B4">
        <f t="shared" si="0"/>
        <v>78</v>
      </c>
    </row>
    <row r="5" spans="1:9" x14ac:dyDescent="0.35">
      <c r="A5">
        <f t="shared" si="1"/>
        <v>152</v>
      </c>
      <c r="B5">
        <f t="shared" si="0"/>
        <v>78</v>
      </c>
    </row>
    <row r="6" spans="1:9" x14ac:dyDescent="0.35">
      <c r="A6">
        <f t="shared" si="1"/>
        <v>150</v>
      </c>
      <c r="B6">
        <f t="shared" si="0"/>
        <v>78</v>
      </c>
    </row>
    <row r="7" spans="1:9" x14ac:dyDescent="0.35">
      <c r="A7">
        <f t="shared" si="1"/>
        <v>148</v>
      </c>
      <c r="B7">
        <f t="shared" si="0"/>
        <v>78</v>
      </c>
    </row>
    <row r="8" spans="1:9" x14ac:dyDescent="0.35">
      <c r="A8">
        <f t="shared" si="1"/>
        <v>146</v>
      </c>
      <c r="B8">
        <f t="shared" si="0"/>
        <v>78</v>
      </c>
    </row>
    <row r="9" spans="1:9" x14ac:dyDescent="0.35">
      <c r="A9">
        <f t="shared" si="1"/>
        <v>144</v>
      </c>
      <c r="B9">
        <f t="shared" si="0"/>
        <v>78</v>
      </c>
    </row>
    <row r="10" spans="1:9" x14ac:dyDescent="0.35">
      <c r="A10">
        <f t="shared" si="1"/>
        <v>142</v>
      </c>
      <c r="B10">
        <f t="shared" si="0"/>
        <v>78</v>
      </c>
    </row>
    <row r="11" spans="1:9" x14ac:dyDescent="0.35">
      <c r="A11">
        <f t="shared" si="1"/>
        <v>140</v>
      </c>
      <c r="B11">
        <f t="shared" si="0"/>
        <v>78</v>
      </c>
    </row>
    <row r="12" spans="1:9" x14ac:dyDescent="0.35">
      <c r="A12">
        <f t="shared" si="1"/>
        <v>138</v>
      </c>
      <c r="B12">
        <f t="shared" si="0"/>
        <v>78</v>
      </c>
    </row>
    <row r="13" spans="1:9" x14ac:dyDescent="0.35">
      <c r="A13">
        <f t="shared" si="1"/>
        <v>136</v>
      </c>
      <c r="B13">
        <f t="shared" si="0"/>
        <v>78</v>
      </c>
    </row>
    <row r="14" spans="1:9" x14ac:dyDescent="0.35">
      <c r="A14">
        <f t="shared" si="1"/>
        <v>134</v>
      </c>
      <c r="B14">
        <f t="shared" si="0"/>
        <v>78</v>
      </c>
    </row>
    <row r="15" spans="1:9" x14ac:dyDescent="0.35">
      <c r="A15">
        <f t="shared" si="1"/>
        <v>132</v>
      </c>
      <c r="B15">
        <f t="shared" si="0"/>
        <v>78</v>
      </c>
    </row>
    <row r="16" spans="1:9" x14ac:dyDescent="0.35">
      <c r="A16">
        <f t="shared" si="1"/>
        <v>130</v>
      </c>
      <c r="B16">
        <f t="shared" si="0"/>
        <v>78</v>
      </c>
    </row>
    <row r="17" spans="1:2" x14ac:dyDescent="0.35">
      <c r="A17">
        <f t="shared" si="1"/>
        <v>128</v>
      </c>
      <c r="B17">
        <f t="shared" si="0"/>
        <v>78</v>
      </c>
    </row>
    <row r="18" spans="1:2" x14ac:dyDescent="0.35">
      <c r="A18">
        <f t="shared" si="1"/>
        <v>126</v>
      </c>
      <c r="B18">
        <f t="shared" si="0"/>
        <v>78</v>
      </c>
    </row>
    <row r="19" spans="1:2" x14ac:dyDescent="0.35">
      <c r="A19">
        <f t="shared" si="1"/>
        <v>124</v>
      </c>
      <c r="B19">
        <f t="shared" si="0"/>
        <v>78</v>
      </c>
    </row>
    <row r="20" spans="1:2" x14ac:dyDescent="0.35">
      <c r="A20">
        <f t="shared" si="1"/>
        <v>122</v>
      </c>
      <c r="B20">
        <f t="shared" si="0"/>
        <v>78</v>
      </c>
    </row>
    <row r="21" spans="1:2" x14ac:dyDescent="0.35">
      <c r="A21">
        <f t="shared" si="1"/>
        <v>120</v>
      </c>
      <c r="B21">
        <f t="shared" si="0"/>
        <v>78</v>
      </c>
    </row>
    <row r="22" spans="1:2" x14ac:dyDescent="0.35">
      <c r="A22">
        <f t="shared" si="1"/>
        <v>118</v>
      </c>
      <c r="B22">
        <f t="shared" si="0"/>
        <v>78</v>
      </c>
    </row>
    <row r="23" spans="1:2" x14ac:dyDescent="0.35">
      <c r="A23">
        <f t="shared" si="1"/>
        <v>116</v>
      </c>
      <c r="B23">
        <f t="shared" si="0"/>
        <v>78</v>
      </c>
    </row>
    <row r="24" spans="1:2" x14ac:dyDescent="0.35">
      <c r="A24">
        <f t="shared" si="1"/>
        <v>114</v>
      </c>
      <c r="B24">
        <f t="shared" si="0"/>
        <v>78</v>
      </c>
    </row>
    <row r="25" spans="1:2" x14ac:dyDescent="0.35">
      <c r="A25">
        <f t="shared" si="1"/>
        <v>112</v>
      </c>
      <c r="B25">
        <f t="shared" si="0"/>
        <v>78</v>
      </c>
    </row>
    <row r="26" spans="1:2" x14ac:dyDescent="0.35">
      <c r="A26">
        <f t="shared" si="1"/>
        <v>110</v>
      </c>
      <c r="B26">
        <f t="shared" si="0"/>
        <v>78</v>
      </c>
    </row>
    <row r="27" spans="1:2" x14ac:dyDescent="0.35">
      <c r="A27">
        <f t="shared" si="1"/>
        <v>108</v>
      </c>
      <c r="B27">
        <f t="shared" si="0"/>
        <v>78</v>
      </c>
    </row>
    <row r="28" spans="1:2" x14ac:dyDescent="0.35">
      <c r="A28">
        <f t="shared" si="1"/>
        <v>106</v>
      </c>
      <c r="B28">
        <f t="shared" si="0"/>
        <v>78</v>
      </c>
    </row>
    <row r="29" spans="1:2" x14ac:dyDescent="0.35">
      <c r="A29">
        <f t="shared" si="1"/>
        <v>104</v>
      </c>
      <c r="B29">
        <f t="shared" si="0"/>
        <v>78</v>
      </c>
    </row>
    <row r="30" spans="1:2" x14ac:dyDescent="0.35">
      <c r="A30">
        <f t="shared" si="1"/>
        <v>102</v>
      </c>
      <c r="B30">
        <f t="shared" si="0"/>
        <v>78</v>
      </c>
    </row>
    <row r="31" spans="1:2" x14ac:dyDescent="0.35">
      <c r="A31">
        <f t="shared" si="1"/>
        <v>100</v>
      </c>
      <c r="B31">
        <f t="shared" si="0"/>
        <v>78</v>
      </c>
    </row>
    <row r="32" spans="1:2" x14ac:dyDescent="0.35">
      <c r="A32">
        <f t="shared" si="1"/>
        <v>98</v>
      </c>
      <c r="B32">
        <f t="shared" si="0"/>
        <v>78</v>
      </c>
    </row>
    <row r="33" spans="1:2" x14ac:dyDescent="0.35">
      <c r="A33">
        <f t="shared" si="1"/>
        <v>96</v>
      </c>
      <c r="B33">
        <f t="shared" si="0"/>
        <v>78</v>
      </c>
    </row>
    <row r="34" spans="1:2" x14ac:dyDescent="0.35">
      <c r="A34">
        <f t="shared" si="1"/>
        <v>94</v>
      </c>
      <c r="B34">
        <f t="shared" si="0"/>
        <v>78</v>
      </c>
    </row>
    <row r="35" spans="1:2" x14ac:dyDescent="0.35">
      <c r="A35">
        <f t="shared" si="1"/>
        <v>92</v>
      </c>
      <c r="B35">
        <f t="shared" si="0"/>
        <v>78</v>
      </c>
    </row>
    <row r="36" spans="1:2" x14ac:dyDescent="0.35">
      <c r="A36">
        <f t="shared" si="1"/>
        <v>90</v>
      </c>
      <c r="B36">
        <f t="shared" si="0"/>
        <v>78</v>
      </c>
    </row>
    <row r="37" spans="1:2" x14ac:dyDescent="0.35">
      <c r="A37">
        <f t="shared" si="1"/>
        <v>88</v>
      </c>
      <c r="B37">
        <f t="shared" si="0"/>
        <v>78</v>
      </c>
    </row>
    <row r="38" spans="1:2" x14ac:dyDescent="0.35">
      <c r="A38">
        <f t="shared" si="1"/>
        <v>86</v>
      </c>
      <c r="B38">
        <f t="shared" si="0"/>
        <v>78</v>
      </c>
    </row>
    <row r="39" spans="1:2" x14ac:dyDescent="0.35">
      <c r="A39">
        <f t="shared" si="1"/>
        <v>84</v>
      </c>
      <c r="B39">
        <f t="shared" si="0"/>
        <v>78</v>
      </c>
    </row>
    <row r="40" spans="1:2" x14ac:dyDescent="0.35">
      <c r="A40">
        <f t="shared" si="1"/>
        <v>82</v>
      </c>
      <c r="B40">
        <f t="shared" si="0"/>
        <v>78</v>
      </c>
    </row>
    <row r="41" spans="1:2" x14ac:dyDescent="0.35">
      <c r="A41">
        <f t="shared" si="1"/>
        <v>80</v>
      </c>
      <c r="B41">
        <f t="shared" si="0"/>
        <v>78</v>
      </c>
    </row>
    <row r="42" spans="1:2" x14ac:dyDescent="0.35">
      <c r="A42">
        <f t="shared" si="1"/>
        <v>78</v>
      </c>
      <c r="B42">
        <f t="shared" si="0"/>
        <v>78</v>
      </c>
    </row>
    <row r="43" spans="1:2" x14ac:dyDescent="0.35">
      <c r="A43">
        <f t="shared" si="1"/>
        <v>76</v>
      </c>
      <c r="B43">
        <f t="shared" si="0"/>
        <v>78</v>
      </c>
    </row>
    <row r="44" spans="1:2" x14ac:dyDescent="0.35">
      <c r="A44">
        <f t="shared" si="1"/>
        <v>74</v>
      </c>
      <c r="B44">
        <f t="shared" si="0"/>
        <v>78</v>
      </c>
    </row>
    <row r="45" spans="1:2" x14ac:dyDescent="0.35">
      <c r="A45">
        <f t="shared" si="1"/>
        <v>72</v>
      </c>
      <c r="B45">
        <f t="shared" si="0"/>
        <v>78</v>
      </c>
    </row>
    <row r="46" spans="1:2" x14ac:dyDescent="0.35">
      <c r="A46">
        <f t="shared" si="1"/>
        <v>70</v>
      </c>
      <c r="B46">
        <f t="shared" si="0"/>
        <v>78</v>
      </c>
    </row>
    <row r="47" spans="1:2" x14ac:dyDescent="0.35">
      <c r="A47">
        <f t="shared" si="1"/>
        <v>68</v>
      </c>
      <c r="B47">
        <f t="shared" si="0"/>
        <v>78</v>
      </c>
    </row>
    <row r="48" spans="1:2" x14ac:dyDescent="0.35">
      <c r="A48">
        <f t="shared" si="1"/>
        <v>66</v>
      </c>
      <c r="B48">
        <f t="shared" si="0"/>
        <v>78</v>
      </c>
    </row>
    <row r="49" spans="1:2" x14ac:dyDescent="0.35">
      <c r="A49">
        <f t="shared" si="1"/>
        <v>64</v>
      </c>
      <c r="B49">
        <f t="shared" si="0"/>
        <v>78</v>
      </c>
    </row>
    <row r="50" spans="1:2" x14ac:dyDescent="0.35">
      <c r="A50">
        <f t="shared" si="1"/>
        <v>62</v>
      </c>
      <c r="B50">
        <f t="shared" si="0"/>
        <v>78</v>
      </c>
    </row>
    <row r="51" spans="1:2" x14ac:dyDescent="0.35">
      <c r="A51">
        <f t="shared" si="1"/>
        <v>60</v>
      </c>
      <c r="B51">
        <f t="shared" si="0"/>
        <v>78</v>
      </c>
    </row>
    <row r="52" spans="1:2" x14ac:dyDescent="0.35">
      <c r="A52">
        <f t="shared" si="1"/>
        <v>58</v>
      </c>
      <c r="B52">
        <f t="shared" si="0"/>
        <v>78</v>
      </c>
    </row>
    <row r="53" spans="1:2" x14ac:dyDescent="0.35">
      <c r="A53">
        <f t="shared" si="1"/>
        <v>56</v>
      </c>
      <c r="B53">
        <f t="shared" si="0"/>
        <v>78</v>
      </c>
    </row>
    <row r="54" spans="1:2" x14ac:dyDescent="0.35">
      <c r="A54">
        <f t="shared" si="1"/>
        <v>54</v>
      </c>
      <c r="B54">
        <f t="shared" si="0"/>
        <v>78</v>
      </c>
    </row>
    <row r="55" spans="1:2" x14ac:dyDescent="0.35">
      <c r="A55">
        <f t="shared" si="1"/>
        <v>52</v>
      </c>
      <c r="B55">
        <f t="shared" si="0"/>
        <v>78</v>
      </c>
    </row>
    <row r="56" spans="1:2" x14ac:dyDescent="0.35">
      <c r="A56">
        <f t="shared" si="1"/>
        <v>50</v>
      </c>
      <c r="B56">
        <f t="shared" si="0"/>
        <v>78</v>
      </c>
    </row>
    <row r="57" spans="1:2" x14ac:dyDescent="0.35">
      <c r="A57">
        <f t="shared" si="1"/>
        <v>48</v>
      </c>
      <c r="B57">
        <f t="shared" si="0"/>
        <v>78</v>
      </c>
    </row>
    <row r="58" spans="1:2" x14ac:dyDescent="0.35">
      <c r="A58">
        <f t="shared" si="1"/>
        <v>46</v>
      </c>
      <c r="B58">
        <f t="shared" si="0"/>
        <v>78</v>
      </c>
    </row>
    <row r="59" spans="1:2" x14ac:dyDescent="0.35">
      <c r="A59">
        <f t="shared" si="1"/>
        <v>44</v>
      </c>
      <c r="B59">
        <f t="shared" si="0"/>
        <v>78</v>
      </c>
    </row>
    <row r="60" spans="1:2" x14ac:dyDescent="0.35">
      <c r="A60">
        <f t="shared" si="1"/>
        <v>42</v>
      </c>
      <c r="B60">
        <f t="shared" si="0"/>
        <v>78</v>
      </c>
    </row>
    <row r="61" spans="1:2" x14ac:dyDescent="0.35">
      <c r="A61">
        <f t="shared" si="1"/>
        <v>40</v>
      </c>
      <c r="B61">
        <f t="shared" si="0"/>
        <v>78</v>
      </c>
    </row>
    <row r="62" spans="1:2" x14ac:dyDescent="0.35">
      <c r="A62">
        <f t="shared" si="1"/>
        <v>38</v>
      </c>
      <c r="B62">
        <f t="shared" si="0"/>
        <v>78</v>
      </c>
    </row>
    <row r="63" spans="1:2" x14ac:dyDescent="0.35">
      <c r="A63">
        <f t="shared" si="1"/>
        <v>36</v>
      </c>
      <c r="B63">
        <f t="shared" si="0"/>
        <v>78</v>
      </c>
    </row>
    <row r="64" spans="1:2" x14ac:dyDescent="0.35">
      <c r="A64">
        <f t="shared" si="1"/>
        <v>0</v>
      </c>
      <c r="B64">
        <f t="shared" si="0"/>
        <v>0</v>
      </c>
    </row>
    <row r="65" spans="1:2" x14ac:dyDescent="0.35">
      <c r="A65">
        <f t="shared" si="1"/>
        <v>0</v>
      </c>
      <c r="B65">
        <f t="shared" si="0"/>
        <v>0</v>
      </c>
    </row>
    <row r="66" spans="1:2" x14ac:dyDescent="0.35">
      <c r="A66">
        <f t="shared" si="1"/>
        <v>0</v>
      </c>
      <c r="B66">
        <f t="shared" ref="B66:B129" si="2">IF((A66&gt;$F$1)*(A66&lt;$G$1),$E$2,0)</f>
        <v>0</v>
      </c>
    </row>
    <row r="67" spans="1:2" x14ac:dyDescent="0.35">
      <c r="A67">
        <f t="shared" ref="A67:A99" si="3">IF(((A66-$E$3)&gt;$F$1)*((A66-$E$3)&lt;$G$1),ROUNDDOWN(A66-$E$3, 0),0)</f>
        <v>0</v>
      </c>
      <c r="B67">
        <f t="shared" si="2"/>
        <v>0</v>
      </c>
    </row>
    <row r="68" spans="1:2" x14ac:dyDescent="0.35">
      <c r="A68">
        <f t="shared" si="3"/>
        <v>0</v>
      </c>
      <c r="B68">
        <f t="shared" si="2"/>
        <v>0</v>
      </c>
    </row>
    <row r="69" spans="1:2" x14ac:dyDescent="0.35">
      <c r="A69">
        <f t="shared" si="3"/>
        <v>0</v>
      </c>
      <c r="B69">
        <f t="shared" si="2"/>
        <v>0</v>
      </c>
    </row>
    <row r="70" spans="1:2" x14ac:dyDescent="0.35">
      <c r="A70">
        <f t="shared" si="3"/>
        <v>0</v>
      </c>
      <c r="B70">
        <f t="shared" si="2"/>
        <v>0</v>
      </c>
    </row>
    <row r="71" spans="1:2" x14ac:dyDescent="0.35">
      <c r="A71">
        <f t="shared" si="3"/>
        <v>0</v>
      </c>
      <c r="B71">
        <f t="shared" si="2"/>
        <v>0</v>
      </c>
    </row>
    <row r="72" spans="1:2" x14ac:dyDescent="0.35">
      <c r="A72">
        <f t="shared" si="3"/>
        <v>0</v>
      </c>
      <c r="B72">
        <f t="shared" si="2"/>
        <v>0</v>
      </c>
    </row>
    <row r="73" spans="1:2" x14ac:dyDescent="0.35">
      <c r="A73">
        <f t="shared" si="3"/>
        <v>0</v>
      </c>
      <c r="B73">
        <f t="shared" si="2"/>
        <v>0</v>
      </c>
    </row>
    <row r="74" spans="1:2" x14ac:dyDescent="0.35">
      <c r="A74">
        <f t="shared" si="3"/>
        <v>0</v>
      </c>
      <c r="B74">
        <f t="shared" si="2"/>
        <v>0</v>
      </c>
    </row>
    <row r="75" spans="1:2" x14ac:dyDescent="0.35">
      <c r="A75">
        <f t="shared" si="3"/>
        <v>0</v>
      </c>
      <c r="B75">
        <f t="shared" si="2"/>
        <v>0</v>
      </c>
    </row>
    <row r="76" spans="1:2" x14ac:dyDescent="0.35">
      <c r="A76">
        <f t="shared" si="3"/>
        <v>0</v>
      </c>
      <c r="B76">
        <f t="shared" si="2"/>
        <v>0</v>
      </c>
    </row>
    <row r="77" spans="1:2" x14ac:dyDescent="0.35">
      <c r="A77">
        <f t="shared" si="3"/>
        <v>0</v>
      </c>
      <c r="B77">
        <f t="shared" si="2"/>
        <v>0</v>
      </c>
    </row>
    <row r="78" spans="1:2" x14ac:dyDescent="0.35">
      <c r="A78">
        <f t="shared" si="3"/>
        <v>0</v>
      </c>
      <c r="B78">
        <f t="shared" si="2"/>
        <v>0</v>
      </c>
    </row>
    <row r="79" spans="1:2" x14ac:dyDescent="0.35">
      <c r="A79">
        <f t="shared" si="3"/>
        <v>0</v>
      </c>
      <c r="B79">
        <f t="shared" si="2"/>
        <v>0</v>
      </c>
    </row>
    <row r="80" spans="1:2" x14ac:dyDescent="0.35">
      <c r="A80">
        <f t="shared" si="3"/>
        <v>0</v>
      </c>
      <c r="B80">
        <f t="shared" si="2"/>
        <v>0</v>
      </c>
    </row>
    <row r="81" spans="1:2" x14ac:dyDescent="0.35">
      <c r="A81">
        <f t="shared" si="3"/>
        <v>0</v>
      </c>
      <c r="B81">
        <f t="shared" si="2"/>
        <v>0</v>
      </c>
    </row>
    <row r="82" spans="1:2" x14ac:dyDescent="0.35">
      <c r="A82">
        <f t="shared" si="3"/>
        <v>0</v>
      </c>
      <c r="B82">
        <f t="shared" si="2"/>
        <v>0</v>
      </c>
    </row>
    <row r="83" spans="1:2" x14ac:dyDescent="0.35">
      <c r="A83">
        <f t="shared" si="3"/>
        <v>0</v>
      </c>
      <c r="B83">
        <f t="shared" si="2"/>
        <v>0</v>
      </c>
    </row>
    <row r="84" spans="1:2" x14ac:dyDescent="0.35">
      <c r="A84">
        <f t="shared" si="3"/>
        <v>0</v>
      </c>
      <c r="B84">
        <f t="shared" si="2"/>
        <v>0</v>
      </c>
    </row>
    <row r="85" spans="1:2" x14ac:dyDescent="0.35">
      <c r="A85">
        <f t="shared" si="3"/>
        <v>0</v>
      </c>
      <c r="B85">
        <f t="shared" si="2"/>
        <v>0</v>
      </c>
    </row>
    <row r="86" spans="1:2" x14ac:dyDescent="0.35">
      <c r="A86">
        <f t="shared" si="3"/>
        <v>0</v>
      </c>
      <c r="B86">
        <f t="shared" si="2"/>
        <v>0</v>
      </c>
    </row>
    <row r="87" spans="1:2" x14ac:dyDescent="0.35">
      <c r="A87">
        <f t="shared" si="3"/>
        <v>0</v>
      </c>
      <c r="B87">
        <f t="shared" si="2"/>
        <v>0</v>
      </c>
    </row>
    <row r="88" spans="1:2" x14ac:dyDescent="0.35">
      <c r="A88">
        <f t="shared" si="3"/>
        <v>0</v>
      </c>
      <c r="B88">
        <f t="shared" si="2"/>
        <v>0</v>
      </c>
    </row>
    <row r="89" spans="1:2" x14ac:dyDescent="0.35">
      <c r="A89">
        <f t="shared" si="3"/>
        <v>0</v>
      </c>
      <c r="B89">
        <f t="shared" si="2"/>
        <v>0</v>
      </c>
    </row>
    <row r="90" spans="1:2" x14ac:dyDescent="0.35">
      <c r="A90">
        <f t="shared" si="3"/>
        <v>0</v>
      </c>
      <c r="B90">
        <f t="shared" si="2"/>
        <v>0</v>
      </c>
    </row>
    <row r="91" spans="1:2" x14ac:dyDescent="0.35">
      <c r="A91">
        <f t="shared" si="3"/>
        <v>0</v>
      </c>
      <c r="B91">
        <f t="shared" si="2"/>
        <v>0</v>
      </c>
    </row>
    <row r="92" spans="1:2" x14ac:dyDescent="0.35">
      <c r="A92">
        <f t="shared" si="3"/>
        <v>0</v>
      </c>
      <c r="B92">
        <f t="shared" si="2"/>
        <v>0</v>
      </c>
    </row>
    <row r="93" spans="1:2" x14ac:dyDescent="0.35">
      <c r="A93">
        <f t="shared" si="3"/>
        <v>0</v>
      </c>
      <c r="B93">
        <f t="shared" si="2"/>
        <v>0</v>
      </c>
    </row>
    <row r="94" spans="1:2" x14ac:dyDescent="0.35">
      <c r="A94">
        <f t="shared" si="3"/>
        <v>0</v>
      </c>
      <c r="B94">
        <f t="shared" si="2"/>
        <v>0</v>
      </c>
    </row>
    <row r="95" spans="1:2" x14ac:dyDescent="0.35">
      <c r="A95">
        <f t="shared" si="3"/>
        <v>0</v>
      </c>
      <c r="B95">
        <f t="shared" si="2"/>
        <v>0</v>
      </c>
    </row>
    <row r="96" spans="1:2" x14ac:dyDescent="0.35">
      <c r="A96">
        <f t="shared" si="3"/>
        <v>0</v>
      </c>
      <c r="B96">
        <f t="shared" si="2"/>
        <v>0</v>
      </c>
    </row>
    <row r="97" spans="1:2" x14ac:dyDescent="0.35">
      <c r="A97">
        <f t="shared" si="3"/>
        <v>0</v>
      </c>
      <c r="B97">
        <f t="shared" si="2"/>
        <v>0</v>
      </c>
    </row>
    <row r="98" spans="1:2" x14ac:dyDescent="0.35">
      <c r="A98">
        <f t="shared" si="3"/>
        <v>0</v>
      </c>
      <c r="B98">
        <f t="shared" si="2"/>
        <v>0</v>
      </c>
    </row>
    <row r="99" spans="1:2" x14ac:dyDescent="0.35">
      <c r="A99">
        <f t="shared" si="3"/>
        <v>0</v>
      </c>
      <c r="B99">
        <f t="shared" si="2"/>
        <v>0</v>
      </c>
    </row>
    <row r="100" spans="1:2" x14ac:dyDescent="0.35">
      <c r="A100">
        <f t="shared" ref="A100:A131" si="4">IF(((A99-$E$3)&gt;$F$1)*((A99-$E$3)&lt;$G$1),(A99-$E$3),0)</f>
        <v>0</v>
      </c>
      <c r="B100">
        <f t="shared" si="2"/>
        <v>0</v>
      </c>
    </row>
    <row r="101" spans="1:2" x14ac:dyDescent="0.35">
      <c r="A101">
        <f t="shared" si="4"/>
        <v>0</v>
      </c>
      <c r="B101">
        <f t="shared" si="2"/>
        <v>0</v>
      </c>
    </row>
    <row r="102" spans="1:2" x14ac:dyDescent="0.35">
      <c r="A102">
        <f t="shared" si="4"/>
        <v>0</v>
      </c>
      <c r="B102">
        <f t="shared" si="2"/>
        <v>0</v>
      </c>
    </row>
    <row r="103" spans="1:2" x14ac:dyDescent="0.35">
      <c r="A103">
        <f t="shared" si="4"/>
        <v>0</v>
      </c>
      <c r="B103">
        <f t="shared" si="2"/>
        <v>0</v>
      </c>
    </row>
    <row r="104" spans="1:2" x14ac:dyDescent="0.35">
      <c r="A104">
        <f t="shared" si="4"/>
        <v>0</v>
      </c>
      <c r="B104">
        <f t="shared" si="2"/>
        <v>0</v>
      </c>
    </row>
    <row r="105" spans="1:2" x14ac:dyDescent="0.35">
      <c r="A105">
        <f t="shared" si="4"/>
        <v>0</v>
      </c>
      <c r="B105">
        <f t="shared" si="2"/>
        <v>0</v>
      </c>
    </row>
    <row r="106" spans="1:2" x14ac:dyDescent="0.35">
      <c r="A106">
        <f t="shared" si="4"/>
        <v>0</v>
      </c>
      <c r="B106">
        <f t="shared" si="2"/>
        <v>0</v>
      </c>
    </row>
    <row r="107" spans="1:2" x14ac:dyDescent="0.35">
      <c r="A107">
        <f t="shared" si="4"/>
        <v>0</v>
      </c>
      <c r="B107">
        <f t="shared" si="2"/>
        <v>0</v>
      </c>
    </row>
    <row r="108" spans="1:2" x14ac:dyDescent="0.35">
      <c r="A108">
        <f t="shared" si="4"/>
        <v>0</v>
      </c>
      <c r="B108">
        <f t="shared" si="2"/>
        <v>0</v>
      </c>
    </row>
    <row r="109" spans="1:2" x14ac:dyDescent="0.35">
      <c r="A109">
        <f t="shared" si="4"/>
        <v>0</v>
      </c>
      <c r="B109">
        <f t="shared" si="2"/>
        <v>0</v>
      </c>
    </row>
    <row r="110" spans="1:2" x14ac:dyDescent="0.35">
      <c r="A110">
        <f t="shared" si="4"/>
        <v>0</v>
      </c>
      <c r="B110">
        <f t="shared" si="2"/>
        <v>0</v>
      </c>
    </row>
    <row r="111" spans="1:2" x14ac:dyDescent="0.35">
      <c r="A111">
        <f t="shared" si="4"/>
        <v>0</v>
      </c>
      <c r="B111">
        <f t="shared" si="2"/>
        <v>0</v>
      </c>
    </row>
    <row r="112" spans="1:2" x14ac:dyDescent="0.35">
      <c r="A112">
        <f t="shared" si="4"/>
        <v>0</v>
      </c>
      <c r="B112">
        <f t="shared" si="2"/>
        <v>0</v>
      </c>
    </row>
    <row r="113" spans="1:2" x14ac:dyDescent="0.35">
      <c r="A113">
        <f t="shared" si="4"/>
        <v>0</v>
      </c>
      <c r="B113">
        <f t="shared" si="2"/>
        <v>0</v>
      </c>
    </row>
    <row r="114" spans="1:2" x14ac:dyDescent="0.35">
      <c r="A114">
        <f t="shared" si="4"/>
        <v>0</v>
      </c>
      <c r="B114">
        <f t="shared" si="2"/>
        <v>0</v>
      </c>
    </row>
    <row r="115" spans="1:2" x14ac:dyDescent="0.35">
      <c r="A115">
        <f t="shared" si="4"/>
        <v>0</v>
      </c>
      <c r="B115">
        <f t="shared" si="2"/>
        <v>0</v>
      </c>
    </row>
    <row r="116" spans="1:2" x14ac:dyDescent="0.35">
      <c r="A116">
        <f t="shared" si="4"/>
        <v>0</v>
      </c>
      <c r="B116">
        <f t="shared" si="2"/>
        <v>0</v>
      </c>
    </row>
    <row r="117" spans="1:2" x14ac:dyDescent="0.35">
      <c r="A117">
        <f t="shared" si="4"/>
        <v>0</v>
      </c>
      <c r="B117">
        <f t="shared" si="2"/>
        <v>0</v>
      </c>
    </row>
    <row r="118" spans="1:2" x14ac:dyDescent="0.35">
      <c r="A118">
        <f t="shared" si="4"/>
        <v>0</v>
      </c>
      <c r="B118">
        <f t="shared" si="2"/>
        <v>0</v>
      </c>
    </row>
    <row r="119" spans="1:2" x14ac:dyDescent="0.35">
      <c r="A119">
        <f t="shared" si="4"/>
        <v>0</v>
      </c>
      <c r="B119">
        <f t="shared" si="2"/>
        <v>0</v>
      </c>
    </row>
    <row r="120" spans="1:2" x14ac:dyDescent="0.35">
      <c r="A120">
        <f t="shared" si="4"/>
        <v>0</v>
      </c>
      <c r="B120">
        <f t="shared" si="2"/>
        <v>0</v>
      </c>
    </row>
    <row r="121" spans="1:2" x14ac:dyDescent="0.35">
      <c r="A121">
        <f t="shared" si="4"/>
        <v>0</v>
      </c>
      <c r="B121">
        <f t="shared" si="2"/>
        <v>0</v>
      </c>
    </row>
    <row r="122" spans="1:2" x14ac:dyDescent="0.35">
      <c r="A122">
        <f t="shared" si="4"/>
        <v>0</v>
      </c>
      <c r="B122">
        <f t="shared" si="2"/>
        <v>0</v>
      </c>
    </row>
    <row r="123" spans="1:2" x14ac:dyDescent="0.35">
      <c r="A123">
        <f t="shared" si="4"/>
        <v>0</v>
      </c>
      <c r="B123">
        <f t="shared" si="2"/>
        <v>0</v>
      </c>
    </row>
    <row r="124" spans="1:2" x14ac:dyDescent="0.35">
      <c r="A124">
        <f t="shared" si="4"/>
        <v>0</v>
      </c>
      <c r="B124">
        <f t="shared" si="2"/>
        <v>0</v>
      </c>
    </row>
    <row r="125" spans="1:2" x14ac:dyDescent="0.35">
      <c r="A125">
        <f t="shared" si="4"/>
        <v>0</v>
      </c>
      <c r="B125">
        <f t="shared" si="2"/>
        <v>0</v>
      </c>
    </row>
    <row r="126" spans="1:2" x14ac:dyDescent="0.35">
      <c r="A126">
        <f t="shared" si="4"/>
        <v>0</v>
      </c>
      <c r="B126">
        <f t="shared" si="2"/>
        <v>0</v>
      </c>
    </row>
    <row r="127" spans="1:2" x14ac:dyDescent="0.35">
      <c r="A127">
        <f t="shared" si="4"/>
        <v>0</v>
      </c>
      <c r="B127">
        <f t="shared" si="2"/>
        <v>0</v>
      </c>
    </row>
    <row r="128" spans="1:2" x14ac:dyDescent="0.35">
      <c r="A128">
        <f t="shared" si="4"/>
        <v>0</v>
      </c>
      <c r="B128">
        <f t="shared" si="2"/>
        <v>0</v>
      </c>
    </row>
    <row r="129" spans="1:2" x14ac:dyDescent="0.35">
      <c r="A129">
        <f t="shared" si="4"/>
        <v>0</v>
      </c>
      <c r="B129">
        <f t="shared" si="2"/>
        <v>0</v>
      </c>
    </row>
    <row r="130" spans="1:2" x14ac:dyDescent="0.35">
      <c r="A130">
        <f t="shared" si="4"/>
        <v>0</v>
      </c>
      <c r="B130">
        <f t="shared" ref="B130:B193" si="5">IF((A130&gt;$F$1)*(A130&lt;$G$1),$E$2,0)</f>
        <v>0</v>
      </c>
    </row>
    <row r="131" spans="1:2" x14ac:dyDescent="0.35">
      <c r="A131">
        <f t="shared" si="4"/>
        <v>0</v>
      </c>
      <c r="B131">
        <f t="shared" si="5"/>
        <v>0</v>
      </c>
    </row>
    <row r="132" spans="1:2" x14ac:dyDescent="0.35">
      <c r="A132">
        <f t="shared" ref="A132:A179" si="6">IF(((A131-$E$3)&gt;$F$1)*((A131-$E$3)&lt;$G$1),(A131-$E$3),0)</f>
        <v>0</v>
      </c>
      <c r="B132">
        <f t="shared" si="5"/>
        <v>0</v>
      </c>
    </row>
    <row r="133" spans="1:2" x14ac:dyDescent="0.35">
      <c r="A133">
        <f t="shared" si="6"/>
        <v>0</v>
      </c>
      <c r="B133">
        <f t="shared" si="5"/>
        <v>0</v>
      </c>
    </row>
    <row r="134" spans="1:2" x14ac:dyDescent="0.35">
      <c r="A134">
        <f t="shared" si="6"/>
        <v>0</v>
      </c>
      <c r="B134">
        <f t="shared" si="5"/>
        <v>0</v>
      </c>
    </row>
    <row r="135" spans="1:2" x14ac:dyDescent="0.35">
      <c r="A135">
        <f t="shared" si="6"/>
        <v>0</v>
      </c>
      <c r="B135">
        <f t="shared" si="5"/>
        <v>0</v>
      </c>
    </row>
    <row r="136" spans="1:2" x14ac:dyDescent="0.35">
      <c r="A136">
        <f t="shared" si="6"/>
        <v>0</v>
      </c>
      <c r="B136">
        <f t="shared" si="5"/>
        <v>0</v>
      </c>
    </row>
    <row r="137" spans="1:2" x14ac:dyDescent="0.35">
      <c r="A137">
        <f t="shared" si="6"/>
        <v>0</v>
      </c>
      <c r="B137">
        <f t="shared" si="5"/>
        <v>0</v>
      </c>
    </row>
    <row r="138" spans="1:2" x14ac:dyDescent="0.35">
      <c r="A138">
        <f t="shared" si="6"/>
        <v>0</v>
      </c>
      <c r="B138">
        <f t="shared" si="5"/>
        <v>0</v>
      </c>
    </row>
    <row r="139" spans="1:2" x14ac:dyDescent="0.35">
      <c r="A139">
        <f t="shared" si="6"/>
        <v>0</v>
      </c>
      <c r="B139">
        <f t="shared" si="5"/>
        <v>0</v>
      </c>
    </row>
    <row r="140" spans="1:2" x14ac:dyDescent="0.35">
      <c r="A140">
        <f t="shared" si="6"/>
        <v>0</v>
      </c>
      <c r="B140">
        <f t="shared" si="5"/>
        <v>0</v>
      </c>
    </row>
    <row r="141" spans="1:2" x14ac:dyDescent="0.35">
      <c r="A141">
        <f t="shared" si="6"/>
        <v>0</v>
      </c>
      <c r="B141">
        <f t="shared" si="5"/>
        <v>0</v>
      </c>
    </row>
    <row r="142" spans="1:2" x14ac:dyDescent="0.35">
      <c r="A142">
        <f t="shared" si="6"/>
        <v>0</v>
      </c>
      <c r="B142">
        <f t="shared" si="5"/>
        <v>0</v>
      </c>
    </row>
    <row r="143" spans="1:2" x14ac:dyDescent="0.35">
      <c r="A143">
        <f t="shared" si="6"/>
        <v>0</v>
      </c>
      <c r="B143">
        <f t="shared" si="5"/>
        <v>0</v>
      </c>
    </row>
    <row r="144" spans="1:2" x14ac:dyDescent="0.35">
      <c r="A144">
        <f t="shared" si="6"/>
        <v>0</v>
      </c>
      <c r="B144">
        <f t="shared" si="5"/>
        <v>0</v>
      </c>
    </row>
    <row r="145" spans="1:2" x14ac:dyDescent="0.35">
      <c r="A145">
        <f t="shared" si="6"/>
        <v>0</v>
      </c>
      <c r="B145">
        <f t="shared" si="5"/>
        <v>0</v>
      </c>
    </row>
    <row r="146" spans="1:2" x14ac:dyDescent="0.35">
      <c r="A146">
        <f t="shared" si="6"/>
        <v>0</v>
      </c>
      <c r="B146">
        <f t="shared" si="5"/>
        <v>0</v>
      </c>
    </row>
    <row r="147" spans="1:2" x14ac:dyDescent="0.35">
      <c r="A147">
        <f t="shared" si="6"/>
        <v>0</v>
      </c>
      <c r="B147">
        <f t="shared" si="5"/>
        <v>0</v>
      </c>
    </row>
    <row r="148" spans="1:2" x14ac:dyDescent="0.35">
      <c r="A148">
        <f t="shared" si="6"/>
        <v>0</v>
      </c>
      <c r="B148">
        <f t="shared" si="5"/>
        <v>0</v>
      </c>
    </row>
    <row r="149" spans="1:2" x14ac:dyDescent="0.35">
      <c r="A149">
        <f t="shared" si="6"/>
        <v>0</v>
      </c>
      <c r="B149">
        <f t="shared" si="5"/>
        <v>0</v>
      </c>
    </row>
    <row r="150" spans="1:2" x14ac:dyDescent="0.35">
      <c r="A150">
        <f t="shared" si="6"/>
        <v>0</v>
      </c>
      <c r="B150">
        <f t="shared" si="5"/>
        <v>0</v>
      </c>
    </row>
    <row r="151" spans="1:2" x14ac:dyDescent="0.35">
      <c r="A151">
        <f t="shared" si="6"/>
        <v>0</v>
      </c>
      <c r="B151">
        <f t="shared" si="5"/>
        <v>0</v>
      </c>
    </row>
    <row r="152" spans="1:2" x14ac:dyDescent="0.35">
      <c r="A152">
        <f t="shared" si="6"/>
        <v>0</v>
      </c>
      <c r="B152">
        <f t="shared" si="5"/>
        <v>0</v>
      </c>
    </row>
    <row r="153" spans="1:2" x14ac:dyDescent="0.35">
      <c r="A153">
        <f t="shared" si="6"/>
        <v>0</v>
      </c>
      <c r="B153">
        <f t="shared" si="5"/>
        <v>0</v>
      </c>
    </row>
    <row r="154" spans="1:2" x14ac:dyDescent="0.35">
      <c r="A154">
        <f t="shared" si="6"/>
        <v>0</v>
      </c>
      <c r="B154">
        <f t="shared" si="5"/>
        <v>0</v>
      </c>
    </row>
    <row r="155" spans="1:2" x14ac:dyDescent="0.35">
      <c r="A155">
        <f t="shared" si="6"/>
        <v>0</v>
      </c>
      <c r="B155">
        <f t="shared" si="5"/>
        <v>0</v>
      </c>
    </row>
    <row r="156" spans="1:2" x14ac:dyDescent="0.35">
      <c r="A156">
        <f t="shared" si="6"/>
        <v>0</v>
      </c>
      <c r="B156">
        <f t="shared" si="5"/>
        <v>0</v>
      </c>
    </row>
    <row r="157" spans="1:2" x14ac:dyDescent="0.35">
      <c r="A157">
        <f t="shared" si="6"/>
        <v>0</v>
      </c>
      <c r="B157">
        <f t="shared" si="5"/>
        <v>0</v>
      </c>
    </row>
    <row r="158" spans="1:2" x14ac:dyDescent="0.35">
      <c r="A158">
        <f t="shared" si="6"/>
        <v>0</v>
      </c>
      <c r="B158">
        <f t="shared" si="5"/>
        <v>0</v>
      </c>
    </row>
    <row r="159" spans="1:2" x14ac:dyDescent="0.35">
      <c r="A159">
        <f t="shared" si="6"/>
        <v>0</v>
      </c>
      <c r="B159">
        <f t="shared" si="5"/>
        <v>0</v>
      </c>
    </row>
    <row r="160" spans="1:2" x14ac:dyDescent="0.35">
      <c r="A160">
        <f t="shared" si="6"/>
        <v>0</v>
      </c>
      <c r="B160">
        <f t="shared" si="5"/>
        <v>0</v>
      </c>
    </row>
    <row r="161" spans="1:2" x14ac:dyDescent="0.35">
      <c r="A161">
        <f t="shared" si="6"/>
        <v>0</v>
      </c>
      <c r="B161">
        <f t="shared" si="5"/>
        <v>0</v>
      </c>
    </row>
    <row r="162" spans="1:2" x14ac:dyDescent="0.35">
      <c r="A162">
        <f t="shared" si="6"/>
        <v>0</v>
      </c>
      <c r="B162">
        <f t="shared" si="5"/>
        <v>0</v>
      </c>
    </row>
    <row r="163" spans="1:2" x14ac:dyDescent="0.35">
      <c r="A163">
        <f t="shared" si="6"/>
        <v>0</v>
      </c>
      <c r="B163">
        <f t="shared" si="5"/>
        <v>0</v>
      </c>
    </row>
    <row r="164" spans="1:2" x14ac:dyDescent="0.35">
      <c r="A164">
        <f t="shared" si="6"/>
        <v>0</v>
      </c>
      <c r="B164">
        <f t="shared" si="5"/>
        <v>0</v>
      </c>
    </row>
    <row r="165" spans="1:2" x14ac:dyDescent="0.35">
      <c r="A165">
        <f t="shared" si="6"/>
        <v>0</v>
      </c>
      <c r="B165">
        <f t="shared" si="5"/>
        <v>0</v>
      </c>
    </row>
    <row r="166" spans="1:2" x14ac:dyDescent="0.35">
      <c r="A166">
        <f t="shared" si="6"/>
        <v>0</v>
      </c>
      <c r="B166">
        <f t="shared" si="5"/>
        <v>0</v>
      </c>
    </row>
    <row r="167" spans="1:2" x14ac:dyDescent="0.35">
      <c r="A167">
        <f t="shared" si="6"/>
        <v>0</v>
      </c>
      <c r="B167">
        <f t="shared" si="5"/>
        <v>0</v>
      </c>
    </row>
    <row r="168" spans="1:2" x14ac:dyDescent="0.35">
      <c r="A168">
        <f t="shared" si="6"/>
        <v>0</v>
      </c>
      <c r="B168">
        <f t="shared" si="5"/>
        <v>0</v>
      </c>
    </row>
    <row r="169" spans="1:2" x14ac:dyDescent="0.35">
      <c r="A169">
        <f t="shared" si="6"/>
        <v>0</v>
      </c>
      <c r="B169">
        <f t="shared" si="5"/>
        <v>0</v>
      </c>
    </row>
    <row r="170" spans="1:2" x14ac:dyDescent="0.35">
      <c r="A170">
        <f t="shared" si="6"/>
        <v>0</v>
      </c>
      <c r="B170">
        <f t="shared" si="5"/>
        <v>0</v>
      </c>
    </row>
    <row r="171" spans="1:2" x14ac:dyDescent="0.35">
      <c r="A171">
        <f t="shared" si="6"/>
        <v>0</v>
      </c>
      <c r="B171">
        <f t="shared" si="5"/>
        <v>0</v>
      </c>
    </row>
    <row r="172" spans="1:2" x14ac:dyDescent="0.35">
      <c r="A172">
        <f t="shared" si="6"/>
        <v>0</v>
      </c>
      <c r="B172">
        <f t="shared" si="5"/>
        <v>0</v>
      </c>
    </row>
    <row r="173" spans="1:2" x14ac:dyDescent="0.35">
      <c r="A173">
        <f t="shared" si="6"/>
        <v>0</v>
      </c>
      <c r="B173">
        <f t="shared" si="5"/>
        <v>0</v>
      </c>
    </row>
    <row r="174" spans="1:2" x14ac:dyDescent="0.35">
      <c r="A174">
        <f t="shared" si="6"/>
        <v>0</v>
      </c>
      <c r="B174">
        <f t="shared" si="5"/>
        <v>0</v>
      </c>
    </row>
    <row r="175" spans="1:2" x14ac:dyDescent="0.35">
      <c r="A175">
        <f t="shared" si="6"/>
        <v>0</v>
      </c>
      <c r="B175">
        <f t="shared" si="5"/>
        <v>0</v>
      </c>
    </row>
    <row r="176" spans="1:2" x14ac:dyDescent="0.35">
      <c r="A176">
        <f t="shared" si="6"/>
        <v>0</v>
      </c>
      <c r="B176">
        <f t="shared" si="5"/>
        <v>0</v>
      </c>
    </row>
    <row r="177" spans="1:2" x14ac:dyDescent="0.35">
      <c r="A177">
        <f t="shared" si="6"/>
        <v>0</v>
      </c>
      <c r="B177">
        <f t="shared" si="5"/>
        <v>0</v>
      </c>
    </row>
    <row r="178" spans="1:2" x14ac:dyDescent="0.35">
      <c r="A178">
        <f t="shared" si="6"/>
        <v>0</v>
      </c>
      <c r="B178">
        <f t="shared" si="5"/>
        <v>0</v>
      </c>
    </row>
    <row r="179" spans="1:2" x14ac:dyDescent="0.35">
      <c r="A179">
        <f t="shared" si="6"/>
        <v>0</v>
      </c>
      <c r="B179">
        <f t="shared" si="5"/>
        <v>0</v>
      </c>
    </row>
    <row r="180" spans="1:2" x14ac:dyDescent="0.35">
      <c r="A180">
        <f t="shared" ref="A180:A243" si="7">IF(((A181+$E$3)&gt;$F$1)*((A181+$E$3)&lt;$G$1),(A181+$E$3),0)</f>
        <v>0</v>
      </c>
      <c r="B180">
        <f t="shared" si="5"/>
        <v>0</v>
      </c>
    </row>
    <row r="181" spans="1:2" x14ac:dyDescent="0.35">
      <c r="A181">
        <f t="shared" si="7"/>
        <v>0</v>
      </c>
      <c r="B181">
        <f t="shared" si="5"/>
        <v>0</v>
      </c>
    </row>
    <row r="182" spans="1:2" x14ac:dyDescent="0.35">
      <c r="A182">
        <f t="shared" si="7"/>
        <v>0</v>
      </c>
      <c r="B182">
        <f t="shared" si="5"/>
        <v>0</v>
      </c>
    </row>
    <row r="183" spans="1:2" x14ac:dyDescent="0.35">
      <c r="A183">
        <f t="shared" si="7"/>
        <v>0</v>
      </c>
      <c r="B183">
        <f t="shared" si="5"/>
        <v>0</v>
      </c>
    </row>
    <row r="184" spans="1:2" x14ac:dyDescent="0.35">
      <c r="A184">
        <f t="shared" si="7"/>
        <v>0</v>
      </c>
      <c r="B184">
        <f t="shared" si="5"/>
        <v>0</v>
      </c>
    </row>
    <row r="185" spans="1:2" x14ac:dyDescent="0.35">
      <c r="A185">
        <f t="shared" si="7"/>
        <v>0</v>
      </c>
      <c r="B185">
        <f t="shared" si="5"/>
        <v>0</v>
      </c>
    </row>
    <row r="186" spans="1:2" x14ac:dyDescent="0.35">
      <c r="A186">
        <f t="shared" si="7"/>
        <v>0</v>
      </c>
      <c r="B186">
        <f t="shared" si="5"/>
        <v>0</v>
      </c>
    </row>
    <row r="187" spans="1:2" x14ac:dyDescent="0.35">
      <c r="A187">
        <f t="shared" si="7"/>
        <v>0</v>
      </c>
      <c r="B187">
        <f t="shared" si="5"/>
        <v>0</v>
      </c>
    </row>
    <row r="188" spans="1:2" x14ac:dyDescent="0.35">
      <c r="A188">
        <f t="shared" si="7"/>
        <v>0</v>
      </c>
      <c r="B188">
        <f t="shared" si="5"/>
        <v>0</v>
      </c>
    </row>
    <row r="189" spans="1:2" x14ac:dyDescent="0.35">
      <c r="A189">
        <f t="shared" si="7"/>
        <v>0</v>
      </c>
      <c r="B189">
        <f t="shared" si="5"/>
        <v>0</v>
      </c>
    </row>
    <row r="190" spans="1:2" x14ac:dyDescent="0.35">
      <c r="A190">
        <f t="shared" si="7"/>
        <v>0</v>
      </c>
      <c r="B190">
        <f t="shared" si="5"/>
        <v>0</v>
      </c>
    </row>
    <row r="191" spans="1:2" x14ac:dyDescent="0.35">
      <c r="A191">
        <f t="shared" si="7"/>
        <v>0</v>
      </c>
      <c r="B191">
        <f t="shared" si="5"/>
        <v>0</v>
      </c>
    </row>
    <row r="192" spans="1:2" x14ac:dyDescent="0.35">
      <c r="A192">
        <f t="shared" si="7"/>
        <v>0</v>
      </c>
      <c r="B192">
        <f t="shared" si="5"/>
        <v>0</v>
      </c>
    </row>
    <row r="193" spans="1:2" x14ac:dyDescent="0.35">
      <c r="A193">
        <f t="shared" si="7"/>
        <v>0</v>
      </c>
      <c r="B193">
        <f t="shared" si="5"/>
        <v>0</v>
      </c>
    </row>
    <row r="194" spans="1:2" x14ac:dyDescent="0.35">
      <c r="A194">
        <f t="shared" si="7"/>
        <v>0</v>
      </c>
      <c r="B194">
        <f t="shared" ref="B194:B257" si="8">IF((A194&gt;$F$1)*(A194&lt;$G$1),$E$2,0)</f>
        <v>0</v>
      </c>
    </row>
    <row r="195" spans="1:2" x14ac:dyDescent="0.35">
      <c r="A195">
        <f t="shared" si="7"/>
        <v>0</v>
      </c>
      <c r="B195">
        <f t="shared" si="8"/>
        <v>0</v>
      </c>
    </row>
    <row r="196" spans="1:2" x14ac:dyDescent="0.35">
      <c r="A196">
        <f t="shared" si="7"/>
        <v>0</v>
      </c>
      <c r="B196">
        <f t="shared" si="8"/>
        <v>0</v>
      </c>
    </row>
    <row r="197" spans="1:2" x14ac:dyDescent="0.35">
      <c r="A197">
        <f t="shared" si="7"/>
        <v>0</v>
      </c>
      <c r="B197">
        <f t="shared" si="8"/>
        <v>0</v>
      </c>
    </row>
    <row r="198" spans="1:2" x14ac:dyDescent="0.35">
      <c r="A198">
        <f t="shared" si="7"/>
        <v>0</v>
      </c>
      <c r="B198">
        <f t="shared" si="8"/>
        <v>0</v>
      </c>
    </row>
    <row r="199" spans="1:2" x14ac:dyDescent="0.35">
      <c r="A199">
        <f t="shared" si="7"/>
        <v>0</v>
      </c>
      <c r="B199">
        <f t="shared" si="8"/>
        <v>0</v>
      </c>
    </row>
    <row r="200" spans="1:2" x14ac:dyDescent="0.35">
      <c r="A200">
        <f t="shared" si="7"/>
        <v>0</v>
      </c>
      <c r="B200">
        <f t="shared" si="8"/>
        <v>0</v>
      </c>
    </row>
    <row r="201" spans="1:2" x14ac:dyDescent="0.35">
      <c r="A201">
        <f t="shared" si="7"/>
        <v>0</v>
      </c>
      <c r="B201">
        <f t="shared" si="8"/>
        <v>0</v>
      </c>
    </row>
    <row r="202" spans="1:2" x14ac:dyDescent="0.35">
      <c r="A202">
        <f t="shared" si="7"/>
        <v>0</v>
      </c>
      <c r="B202">
        <f t="shared" si="8"/>
        <v>0</v>
      </c>
    </row>
    <row r="203" spans="1:2" x14ac:dyDescent="0.35">
      <c r="A203">
        <f t="shared" si="7"/>
        <v>0</v>
      </c>
      <c r="B203">
        <f t="shared" si="8"/>
        <v>0</v>
      </c>
    </row>
    <row r="204" spans="1:2" x14ac:dyDescent="0.35">
      <c r="A204">
        <f t="shared" si="7"/>
        <v>0</v>
      </c>
      <c r="B204">
        <f t="shared" si="8"/>
        <v>0</v>
      </c>
    </row>
    <row r="205" spans="1:2" x14ac:dyDescent="0.35">
      <c r="A205">
        <f t="shared" si="7"/>
        <v>0</v>
      </c>
      <c r="B205">
        <f t="shared" si="8"/>
        <v>0</v>
      </c>
    </row>
    <row r="206" spans="1:2" x14ac:dyDescent="0.35">
      <c r="A206">
        <f t="shared" si="7"/>
        <v>0</v>
      </c>
      <c r="B206">
        <f t="shared" si="8"/>
        <v>0</v>
      </c>
    </row>
    <row r="207" spans="1:2" x14ac:dyDescent="0.35">
      <c r="A207">
        <f t="shared" si="7"/>
        <v>0</v>
      </c>
      <c r="B207">
        <f t="shared" si="8"/>
        <v>0</v>
      </c>
    </row>
    <row r="208" spans="1:2" x14ac:dyDescent="0.35">
      <c r="A208">
        <f t="shared" si="7"/>
        <v>0</v>
      </c>
      <c r="B208">
        <f t="shared" si="8"/>
        <v>0</v>
      </c>
    </row>
    <row r="209" spans="1:2" x14ac:dyDescent="0.35">
      <c r="A209">
        <f t="shared" si="7"/>
        <v>0</v>
      </c>
      <c r="B209">
        <f t="shared" si="8"/>
        <v>0</v>
      </c>
    </row>
    <row r="210" spans="1:2" x14ac:dyDescent="0.35">
      <c r="A210">
        <f t="shared" si="7"/>
        <v>0</v>
      </c>
      <c r="B210">
        <f t="shared" si="8"/>
        <v>0</v>
      </c>
    </row>
    <row r="211" spans="1:2" x14ac:dyDescent="0.35">
      <c r="A211">
        <f t="shared" si="7"/>
        <v>0</v>
      </c>
      <c r="B211">
        <f t="shared" si="8"/>
        <v>0</v>
      </c>
    </row>
    <row r="212" spans="1:2" x14ac:dyDescent="0.35">
      <c r="A212">
        <f t="shared" si="7"/>
        <v>0</v>
      </c>
      <c r="B212">
        <f t="shared" si="8"/>
        <v>0</v>
      </c>
    </row>
    <row r="213" spans="1:2" x14ac:dyDescent="0.35">
      <c r="A213">
        <f t="shared" si="7"/>
        <v>0</v>
      </c>
      <c r="B213">
        <f t="shared" si="8"/>
        <v>0</v>
      </c>
    </row>
    <row r="214" spans="1:2" x14ac:dyDescent="0.35">
      <c r="A214">
        <f t="shared" si="7"/>
        <v>0</v>
      </c>
      <c r="B214">
        <f t="shared" si="8"/>
        <v>0</v>
      </c>
    </row>
    <row r="215" spans="1:2" x14ac:dyDescent="0.35">
      <c r="A215">
        <f t="shared" si="7"/>
        <v>0</v>
      </c>
      <c r="B215">
        <f t="shared" si="8"/>
        <v>0</v>
      </c>
    </row>
    <row r="216" spans="1:2" x14ac:dyDescent="0.35">
      <c r="A216">
        <f t="shared" si="7"/>
        <v>0</v>
      </c>
      <c r="B216">
        <f t="shared" si="8"/>
        <v>0</v>
      </c>
    </row>
    <row r="217" spans="1:2" x14ac:dyDescent="0.35">
      <c r="A217">
        <f t="shared" si="7"/>
        <v>0</v>
      </c>
      <c r="B217">
        <f t="shared" si="8"/>
        <v>0</v>
      </c>
    </row>
    <row r="218" spans="1:2" x14ac:dyDescent="0.35">
      <c r="A218">
        <f t="shared" si="7"/>
        <v>0</v>
      </c>
      <c r="B218">
        <f t="shared" si="8"/>
        <v>0</v>
      </c>
    </row>
    <row r="219" spans="1:2" x14ac:dyDescent="0.35">
      <c r="A219">
        <f t="shared" si="7"/>
        <v>0</v>
      </c>
      <c r="B219">
        <f t="shared" si="8"/>
        <v>0</v>
      </c>
    </row>
    <row r="220" spans="1:2" x14ac:dyDescent="0.35">
      <c r="A220">
        <f t="shared" si="7"/>
        <v>0</v>
      </c>
      <c r="B220">
        <f t="shared" si="8"/>
        <v>0</v>
      </c>
    </row>
    <row r="221" spans="1:2" x14ac:dyDescent="0.35">
      <c r="A221">
        <f t="shared" si="7"/>
        <v>0</v>
      </c>
      <c r="B221">
        <f t="shared" si="8"/>
        <v>0</v>
      </c>
    </row>
    <row r="222" spans="1:2" x14ac:dyDescent="0.35">
      <c r="A222">
        <f t="shared" si="7"/>
        <v>0</v>
      </c>
      <c r="B222">
        <f t="shared" si="8"/>
        <v>0</v>
      </c>
    </row>
    <row r="223" spans="1:2" x14ac:dyDescent="0.35">
      <c r="A223">
        <f t="shared" si="7"/>
        <v>0</v>
      </c>
      <c r="B223">
        <f t="shared" si="8"/>
        <v>0</v>
      </c>
    </row>
    <row r="224" spans="1:2" x14ac:dyDescent="0.35">
      <c r="A224">
        <f t="shared" si="7"/>
        <v>0</v>
      </c>
      <c r="B224">
        <f t="shared" si="8"/>
        <v>0</v>
      </c>
    </row>
    <row r="225" spans="1:2" x14ac:dyDescent="0.35">
      <c r="A225">
        <f t="shared" si="7"/>
        <v>0</v>
      </c>
      <c r="B225">
        <f t="shared" si="8"/>
        <v>0</v>
      </c>
    </row>
    <row r="226" spans="1:2" x14ac:dyDescent="0.35">
      <c r="A226">
        <f t="shared" si="7"/>
        <v>0</v>
      </c>
      <c r="B226">
        <f t="shared" si="8"/>
        <v>0</v>
      </c>
    </row>
    <row r="227" spans="1:2" x14ac:dyDescent="0.35">
      <c r="A227">
        <f t="shared" si="7"/>
        <v>0</v>
      </c>
      <c r="B227">
        <f t="shared" si="8"/>
        <v>0</v>
      </c>
    </row>
    <row r="228" spans="1:2" x14ac:dyDescent="0.35">
      <c r="A228">
        <f t="shared" si="7"/>
        <v>0</v>
      </c>
      <c r="B228">
        <f t="shared" si="8"/>
        <v>0</v>
      </c>
    </row>
    <row r="229" spans="1:2" x14ac:dyDescent="0.35">
      <c r="A229">
        <f t="shared" si="7"/>
        <v>0</v>
      </c>
      <c r="B229">
        <f t="shared" si="8"/>
        <v>0</v>
      </c>
    </row>
    <row r="230" spans="1:2" x14ac:dyDescent="0.35">
      <c r="A230">
        <f t="shared" si="7"/>
        <v>0</v>
      </c>
      <c r="B230">
        <f t="shared" si="8"/>
        <v>0</v>
      </c>
    </row>
    <row r="231" spans="1:2" x14ac:dyDescent="0.35">
      <c r="A231">
        <f t="shared" si="7"/>
        <v>0</v>
      </c>
      <c r="B231">
        <f t="shared" si="8"/>
        <v>0</v>
      </c>
    </row>
    <row r="232" spans="1:2" x14ac:dyDescent="0.35">
      <c r="A232">
        <f t="shared" si="7"/>
        <v>0</v>
      </c>
      <c r="B232">
        <f t="shared" si="8"/>
        <v>0</v>
      </c>
    </row>
    <row r="233" spans="1:2" x14ac:dyDescent="0.35">
      <c r="A233">
        <f t="shared" si="7"/>
        <v>0</v>
      </c>
      <c r="B233">
        <f t="shared" si="8"/>
        <v>0</v>
      </c>
    </row>
    <row r="234" spans="1:2" x14ac:dyDescent="0.35">
      <c r="A234">
        <f t="shared" si="7"/>
        <v>0</v>
      </c>
      <c r="B234">
        <f t="shared" si="8"/>
        <v>0</v>
      </c>
    </row>
    <row r="235" spans="1:2" x14ac:dyDescent="0.35">
      <c r="A235">
        <f t="shared" si="7"/>
        <v>0</v>
      </c>
      <c r="B235">
        <f t="shared" si="8"/>
        <v>0</v>
      </c>
    </row>
    <row r="236" spans="1:2" x14ac:dyDescent="0.35">
      <c r="A236">
        <f t="shared" si="7"/>
        <v>0</v>
      </c>
      <c r="B236">
        <f t="shared" si="8"/>
        <v>0</v>
      </c>
    </row>
    <row r="237" spans="1:2" x14ac:dyDescent="0.35">
      <c r="A237">
        <f t="shared" si="7"/>
        <v>0</v>
      </c>
      <c r="B237">
        <f t="shared" si="8"/>
        <v>0</v>
      </c>
    </row>
    <row r="238" spans="1:2" x14ac:dyDescent="0.35">
      <c r="A238">
        <f t="shared" si="7"/>
        <v>0</v>
      </c>
      <c r="B238">
        <f t="shared" si="8"/>
        <v>0</v>
      </c>
    </row>
    <row r="239" spans="1:2" x14ac:dyDescent="0.35">
      <c r="A239">
        <f t="shared" si="7"/>
        <v>0</v>
      </c>
      <c r="B239">
        <f t="shared" si="8"/>
        <v>0</v>
      </c>
    </row>
    <row r="240" spans="1:2" x14ac:dyDescent="0.35">
      <c r="A240">
        <f t="shared" si="7"/>
        <v>0</v>
      </c>
      <c r="B240">
        <f t="shared" si="8"/>
        <v>0</v>
      </c>
    </row>
    <row r="241" spans="1:2" x14ac:dyDescent="0.35">
      <c r="A241">
        <f t="shared" si="7"/>
        <v>0</v>
      </c>
      <c r="B241">
        <f t="shared" si="8"/>
        <v>0</v>
      </c>
    </row>
    <row r="242" spans="1:2" x14ac:dyDescent="0.35">
      <c r="A242">
        <f t="shared" si="7"/>
        <v>0</v>
      </c>
      <c r="B242">
        <f t="shared" si="8"/>
        <v>0</v>
      </c>
    </row>
    <row r="243" spans="1:2" x14ac:dyDescent="0.35">
      <c r="A243">
        <f t="shared" si="7"/>
        <v>0</v>
      </c>
      <c r="B243">
        <f t="shared" si="8"/>
        <v>0</v>
      </c>
    </row>
    <row r="244" spans="1:2" x14ac:dyDescent="0.35">
      <c r="A244">
        <f t="shared" ref="A244:A307" si="9">IF(((A245+$E$3)&gt;$F$1)*((A245+$E$3)&lt;$G$1),(A245+$E$3),0)</f>
        <v>0</v>
      </c>
      <c r="B244">
        <f t="shared" si="8"/>
        <v>0</v>
      </c>
    </row>
    <row r="245" spans="1:2" x14ac:dyDescent="0.35">
      <c r="A245">
        <f t="shared" si="9"/>
        <v>0</v>
      </c>
      <c r="B245">
        <f t="shared" si="8"/>
        <v>0</v>
      </c>
    </row>
    <row r="246" spans="1:2" x14ac:dyDescent="0.35">
      <c r="A246">
        <f t="shared" si="9"/>
        <v>0</v>
      </c>
      <c r="B246">
        <f t="shared" si="8"/>
        <v>0</v>
      </c>
    </row>
    <row r="247" spans="1:2" x14ac:dyDescent="0.35">
      <c r="A247">
        <f t="shared" si="9"/>
        <v>0</v>
      </c>
      <c r="B247">
        <f t="shared" si="8"/>
        <v>0</v>
      </c>
    </row>
    <row r="248" spans="1:2" x14ac:dyDescent="0.35">
      <c r="A248">
        <f t="shared" si="9"/>
        <v>0</v>
      </c>
      <c r="B248">
        <f t="shared" si="8"/>
        <v>0</v>
      </c>
    </row>
    <row r="249" spans="1:2" x14ac:dyDescent="0.35">
      <c r="A249">
        <f t="shared" si="9"/>
        <v>0</v>
      </c>
      <c r="B249">
        <f t="shared" si="8"/>
        <v>0</v>
      </c>
    </row>
    <row r="250" spans="1:2" x14ac:dyDescent="0.35">
      <c r="A250">
        <f t="shared" si="9"/>
        <v>0</v>
      </c>
      <c r="B250">
        <f t="shared" si="8"/>
        <v>0</v>
      </c>
    </row>
    <row r="251" spans="1:2" x14ac:dyDescent="0.35">
      <c r="A251">
        <f t="shared" si="9"/>
        <v>0</v>
      </c>
      <c r="B251">
        <f t="shared" si="8"/>
        <v>0</v>
      </c>
    </row>
    <row r="252" spans="1:2" x14ac:dyDescent="0.35">
      <c r="A252">
        <f t="shared" si="9"/>
        <v>0</v>
      </c>
      <c r="B252">
        <f t="shared" si="8"/>
        <v>0</v>
      </c>
    </row>
    <row r="253" spans="1:2" x14ac:dyDescent="0.35">
      <c r="A253">
        <f t="shared" si="9"/>
        <v>0</v>
      </c>
      <c r="B253">
        <f t="shared" si="8"/>
        <v>0</v>
      </c>
    </row>
    <row r="254" spans="1:2" x14ac:dyDescent="0.35">
      <c r="A254">
        <f t="shared" si="9"/>
        <v>0</v>
      </c>
      <c r="B254">
        <f t="shared" si="8"/>
        <v>0</v>
      </c>
    </row>
    <row r="255" spans="1:2" x14ac:dyDescent="0.35">
      <c r="A255">
        <f t="shared" si="9"/>
        <v>0</v>
      </c>
      <c r="B255">
        <f t="shared" si="8"/>
        <v>0</v>
      </c>
    </row>
    <row r="256" spans="1:2" x14ac:dyDescent="0.35">
      <c r="A256">
        <f t="shared" si="9"/>
        <v>0</v>
      </c>
      <c r="B256">
        <f t="shared" si="8"/>
        <v>0</v>
      </c>
    </row>
    <row r="257" spans="1:2" x14ac:dyDescent="0.35">
      <c r="A257">
        <f t="shared" si="9"/>
        <v>0</v>
      </c>
      <c r="B257">
        <f t="shared" si="8"/>
        <v>0</v>
      </c>
    </row>
    <row r="258" spans="1:2" x14ac:dyDescent="0.35">
      <c r="A258">
        <f t="shared" si="9"/>
        <v>0</v>
      </c>
      <c r="B258">
        <f t="shared" ref="B258:B321" si="10">IF((A258&gt;$F$1)*(A258&lt;$G$1),$E$2,0)</f>
        <v>0</v>
      </c>
    </row>
    <row r="259" spans="1:2" x14ac:dyDescent="0.35">
      <c r="A259">
        <f t="shared" si="9"/>
        <v>0</v>
      </c>
      <c r="B259">
        <f t="shared" si="10"/>
        <v>0</v>
      </c>
    </row>
    <row r="260" spans="1:2" x14ac:dyDescent="0.35">
      <c r="A260">
        <f t="shared" si="9"/>
        <v>0</v>
      </c>
      <c r="B260">
        <f t="shared" si="10"/>
        <v>0</v>
      </c>
    </row>
    <row r="261" spans="1:2" x14ac:dyDescent="0.35">
      <c r="A261">
        <f t="shared" si="9"/>
        <v>0</v>
      </c>
      <c r="B261">
        <f t="shared" si="10"/>
        <v>0</v>
      </c>
    </row>
    <row r="262" spans="1:2" x14ac:dyDescent="0.35">
      <c r="A262">
        <f t="shared" si="9"/>
        <v>0</v>
      </c>
      <c r="B262">
        <f t="shared" si="10"/>
        <v>0</v>
      </c>
    </row>
    <row r="263" spans="1:2" x14ac:dyDescent="0.35">
      <c r="A263">
        <f t="shared" si="9"/>
        <v>0</v>
      </c>
      <c r="B263">
        <f t="shared" si="10"/>
        <v>0</v>
      </c>
    </row>
    <row r="264" spans="1:2" x14ac:dyDescent="0.35">
      <c r="A264">
        <f t="shared" si="9"/>
        <v>0</v>
      </c>
      <c r="B264">
        <f t="shared" si="10"/>
        <v>0</v>
      </c>
    </row>
    <row r="265" spans="1:2" x14ac:dyDescent="0.35">
      <c r="A265">
        <f t="shared" si="9"/>
        <v>0</v>
      </c>
      <c r="B265">
        <f t="shared" si="10"/>
        <v>0</v>
      </c>
    </row>
    <row r="266" spans="1:2" x14ac:dyDescent="0.35">
      <c r="A266">
        <f t="shared" si="9"/>
        <v>0</v>
      </c>
      <c r="B266">
        <f t="shared" si="10"/>
        <v>0</v>
      </c>
    </row>
    <row r="267" spans="1:2" x14ac:dyDescent="0.35">
      <c r="A267">
        <f t="shared" si="9"/>
        <v>0</v>
      </c>
      <c r="B267">
        <f t="shared" si="10"/>
        <v>0</v>
      </c>
    </row>
    <row r="268" spans="1:2" x14ac:dyDescent="0.35">
      <c r="A268">
        <f t="shared" si="9"/>
        <v>0</v>
      </c>
      <c r="B268">
        <f t="shared" si="10"/>
        <v>0</v>
      </c>
    </row>
    <row r="269" spans="1:2" x14ac:dyDescent="0.35">
      <c r="A269">
        <f t="shared" si="9"/>
        <v>0</v>
      </c>
      <c r="B269">
        <f t="shared" si="10"/>
        <v>0</v>
      </c>
    </row>
    <row r="270" spans="1:2" x14ac:dyDescent="0.35">
      <c r="A270">
        <f t="shared" si="9"/>
        <v>0</v>
      </c>
      <c r="B270">
        <f t="shared" si="10"/>
        <v>0</v>
      </c>
    </row>
    <row r="271" spans="1:2" x14ac:dyDescent="0.35">
      <c r="A271">
        <f t="shared" si="9"/>
        <v>0</v>
      </c>
      <c r="B271">
        <f t="shared" si="10"/>
        <v>0</v>
      </c>
    </row>
    <row r="272" spans="1:2" x14ac:dyDescent="0.35">
      <c r="A272">
        <f t="shared" si="9"/>
        <v>0</v>
      </c>
      <c r="B272">
        <f t="shared" si="10"/>
        <v>0</v>
      </c>
    </row>
    <row r="273" spans="1:2" x14ac:dyDescent="0.35">
      <c r="A273">
        <f t="shared" si="9"/>
        <v>0</v>
      </c>
      <c r="B273">
        <f t="shared" si="10"/>
        <v>0</v>
      </c>
    </row>
    <row r="274" spans="1:2" x14ac:dyDescent="0.35">
      <c r="A274">
        <f t="shared" si="9"/>
        <v>0</v>
      </c>
      <c r="B274">
        <f t="shared" si="10"/>
        <v>0</v>
      </c>
    </row>
    <row r="275" spans="1:2" x14ac:dyDescent="0.35">
      <c r="A275">
        <f t="shared" si="9"/>
        <v>0</v>
      </c>
      <c r="B275">
        <f t="shared" si="10"/>
        <v>0</v>
      </c>
    </row>
    <row r="276" spans="1:2" x14ac:dyDescent="0.35">
      <c r="A276">
        <f t="shared" si="9"/>
        <v>0</v>
      </c>
      <c r="B276">
        <f t="shared" si="10"/>
        <v>0</v>
      </c>
    </row>
    <row r="277" spans="1:2" x14ac:dyDescent="0.35">
      <c r="A277">
        <f t="shared" si="9"/>
        <v>0</v>
      </c>
      <c r="B277">
        <f t="shared" si="10"/>
        <v>0</v>
      </c>
    </row>
    <row r="278" spans="1:2" x14ac:dyDescent="0.35">
      <c r="A278">
        <f t="shared" si="9"/>
        <v>0</v>
      </c>
      <c r="B278">
        <f t="shared" si="10"/>
        <v>0</v>
      </c>
    </row>
    <row r="279" spans="1:2" x14ac:dyDescent="0.35">
      <c r="A279">
        <f t="shared" si="9"/>
        <v>0</v>
      </c>
      <c r="B279">
        <f t="shared" si="10"/>
        <v>0</v>
      </c>
    </row>
    <row r="280" spans="1:2" x14ac:dyDescent="0.35">
      <c r="A280">
        <f t="shared" si="9"/>
        <v>0</v>
      </c>
      <c r="B280">
        <f t="shared" si="10"/>
        <v>0</v>
      </c>
    </row>
    <row r="281" spans="1:2" x14ac:dyDescent="0.35">
      <c r="A281">
        <f t="shared" si="9"/>
        <v>0</v>
      </c>
      <c r="B281">
        <f t="shared" si="10"/>
        <v>0</v>
      </c>
    </row>
    <row r="282" spans="1:2" x14ac:dyDescent="0.35">
      <c r="A282">
        <f t="shared" si="9"/>
        <v>0</v>
      </c>
      <c r="B282">
        <f t="shared" si="10"/>
        <v>0</v>
      </c>
    </row>
    <row r="283" spans="1:2" x14ac:dyDescent="0.35">
      <c r="A283">
        <f t="shared" si="9"/>
        <v>0</v>
      </c>
      <c r="B283">
        <f t="shared" si="10"/>
        <v>0</v>
      </c>
    </row>
    <row r="284" spans="1:2" x14ac:dyDescent="0.35">
      <c r="A284">
        <f t="shared" si="9"/>
        <v>0</v>
      </c>
      <c r="B284">
        <f t="shared" si="10"/>
        <v>0</v>
      </c>
    </row>
    <row r="285" spans="1:2" x14ac:dyDescent="0.35">
      <c r="A285">
        <f t="shared" si="9"/>
        <v>0</v>
      </c>
      <c r="B285">
        <f t="shared" si="10"/>
        <v>0</v>
      </c>
    </row>
    <row r="286" spans="1:2" x14ac:dyDescent="0.35">
      <c r="A286">
        <f t="shared" si="9"/>
        <v>0</v>
      </c>
      <c r="B286">
        <f t="shared" si="10"/>
        <v>0</v>
      </c>
    </row>
    <row r="287" spans="1:2" x14ac:dyDescent="0.35">
      <c r="A287">
        <f t="shared" si="9"/>
        <v>0</v>
      </c>
      <c r="B287">
        <f t="shared" si="10"/>
        <v>0</v>
      </c>
    </row>
    <row r="288" spans="1:2" x14ac:dyDescent="0.35">
      <c r="A288">
        <f t="shared" si="9"/>
        <v>0</v>
      </c>
      <c r="B288">
        <f t="shared" si="10"/>
        <v>0</v>
      </c>
    </row>
    <row r="289" spans="1:2" x14ac:dyDescent="0.35">
      <c r="A289">
        <f t="shared" si="9"/>
        <v>0</v>
      </c>
      <c r="B289">
        <f t="shared" si="10"/>
        <v>0</v>
      </c>
    </row>
    <row r="290" spans="1:2" x14ac:dyDescent="0.35">
      <c r="A290">
        <f t="shared" si="9"/>
        <v>0</v>
      </c>
      <c r="B290">
        <f t="shared" si="10"/>
        <v>0</v>
      </c>
    </row>
    <row r="291" spans="1:2" x14ac:dyDescent="0.35">
      <c r="A291">
        <f t="shared" si="9"/>
        <v>0</v>
      </c>
      <c r="B291">
        <f t="shared" si="10"/>
        <v>0</v>
      </c>
    </row>
    <row r="292" spans="1:2" x14ac:dyDescent="0.35">
      <c r="A292">
        <f t="shared" si="9"/>
        <v>0</v>
      </c>
      <c r="B292">
        <f t="shared" si="10"/>
        <v>0</v>
      </c>
    </row>
    <row r="293" spans="1:2" x14ac:dyDescent="0.35">
      <c r="A293">
        <f t="shared" si="9"/>
        <v>0</v>
      </c>
      <c r="B293">
        <f t="shared" si="10"/>
        <v>0</v>
      </c>
    </row>
    <row r="294" spans="1:2" x14ac:dyDescent="0.35">
      <c r="A294">
        <f t="shared" si="9"/>
        <v>0</v>
      </c>
      <c r="B294">
        <f t="shared" si="10"/>
        <v>0</v>
      </c>
    </row>
    <row r="295" spans="1:2" x14ac:dyDescent="0.35">
      <c r="A295">
        <f t="shared" si="9"/>
        <v>0</v>
      </c>
      <c r="B295">
        <f t="shared" si="10"/>
        <v>0</v>
      </c>
    </row>
    <row r="296" spans="1:2" x14ac:dyDescent="0.35">
      <c r="A296">
        <f t="shared" si="9"/>
        <v>0</v>
      </c>
      <c r="B296">
        <f t="shared" si="10"/>
        <v>0</v>
      </c>
    </row>
    <row r="297" spans="1:2" x14ac:dyDescent="0.35">
      <c r="A297">
        <f t="shared" si="9"/>
        <v>0</v>
      </c>
      <c r="B297">
        <f t="shared" si="10"/>
        <v>0</v>
      </c>
    </row>
    <row r="298" spans="1:2" x14ac:dyDescent="0.35">
      <c r="A298">
        <f t="shared" si="9"/>
        <v>0</v>
      </c>
      <c r="B298">
        <f t="shared" si="10"/>
        <v>0</v>
      </c>
    </row>
    <row r="299" spans="1:2" x14ac:dyDescent="0.35">
      <c r="A299">
        <f t="shared" si="9"/>
        <v>0</v>
      </c>
      <c r="B299">
        <f t="shared" si="10"/>
        <v>0</v>
      </c>
    </row>
    <row r="300" spans="1:2" x14ac:dyDescent="0.35">
      <c r="A300">
        <f t="shared" si="9"/>
        <v>0</v>
      </c>
      <c r="B300">
        <f t="shared" si="10"/>
        <v>0</v>
      </c>
    </row>
    <row r="301" spans="1:2" x14ac:dyDescent="0.35">
      <c r="A301">
        <f t="shared" si="9"/>
        <v>0</v>
      </c>
      <c r="B301">
        <f t="shared" si="10"/>
        <v>0</v>
      </c>
    </row>
    <row r="302" spans="1:2" x14ac:dyDescent="0.35">
      <c r="A302">
        <f t="shared" si="9"/>
        <v>278</v>
      </c>
      <c r="B302">
        <f t="shared" si="10"/>
        <v>78</v>
      </c>
    </row>
    <row r="303" spans="1:2" x14ac:dyDescent="0.35">
      <c r="A303">
        <f t="shared" si="9"/>
        <v>276</v>
      </c>
      <c r="B303">
        <f t="shared" si="10"/>
        <v>78</v>
      </c>
    </row>
    <row r="304" spans="1:2" x14ac:dyDescent="0.35">
      <c r="A304">
        <f t="shared" si="9"/>
        <v>274</v>
      </c>
      <c r="B304">
        <f t="shared" si="10"/>
        <v>78</v>
      </c>
    </row>
    <row r="305" spans="1:2" x14ac:dyDescent="0.35">
      <c r="A305">
        <f t="shared" si="9"/>
        <v>272</v>
      </c>
      <c r="B305">
        <f t="shared" si="10"/>
        <v>78</v>
      </c>
    </row>
    <row r="306" spans="1:2" x14ac:dyDescent="0.35">
      <c r="A306">
        <f t="shared" si="9"/>
        <v>270</v>
      </c>
      <c r="B306">
        <f t="shared" si="10"/>
        <v>78</v>
      </c>
    </row>
    <row r="307" spans="1:2" x14ac:dyDescent="0.35">
      <c r="A307">
        <f t="shared" si="9"/>
        <v>268</v>
      </c>
      <c r="B307">
        <f t="shared" si="10"/>
        <v>78</v>
      </c>
    </row>
    <row r="308" spans="1:2" x14ac:dyDescent="0.35">
      <c r="A308">
        <f t="shared" ref="A308:A358" si="11">IF(((A309+$E$3)&gt;$F$1)*((A309+$E$3)&lt;$G$1),(A309+$E$3),0)</f>
        <v>266</v>
      </c>
      <c r="B308">
        <f t="shared" si="10"/>
        <v>78</v>
      </c>
    </row>
    <row r="309" spans="1:2" x14ac:dyDescent="0.35">
      <c r="A309">
        <f t="shared" si="11"/>
        <v>264</v>
      </c>
      <c r="B309">
        <f t="shared" si="10"/>
        <v>78</v>
      </c>
    </row>
    <row r="310" spans="1:2" x14ac:dyDescent="0.35">
      <c r="A310">
        <f t="shared" si="11"/>
        <v>262</v>
      </c>
      <c r="B310">
        <f t="shared" si="10"/>
        <v>78</v>
      </c>
    </row>
    <row r="311" spans="1:2" x14ac:dyDescent="0.35">
      <c r="A311">
        <f t="shared" si="11"/>
        <v>260</v>
      </c>
      <c r="B311">
        <f t="shared" si="10"/>
        <v>78</v>
      </c>
    </row>
    <row r="312" spans="1:2" x14ac:dyDescent="0.35">
      <c r="A312">
        <f t="shared" si="11"/>
        <v>258</v>
      </c>
      <c r="B312">
        <f t="shared" si="10"/>
        <v>78</v>
      </c>
    </row>
    <row r="313" spans="1:2" x14ac:dyDescent="0.35">
      <c r="A313">
        <f t="shared" si="11"/>
        <v>256</v>
      </c>
      <c r="B313">
        <f t="shared" si="10"/>
        <v>78</v>
      </c>
    </row>
    <row r="314" spans="1:2" x14ac:dyDescent="0.35">
      <c r="A314">
        <f t="shared" si="11"/>
        <v>254</v>
      </c>
      <c r="B314">
        <f t="shared" si="10"/>
        <v>78</v>
      </c>
    </row>
    <row r="315" spans="1:2" x14ac:dyDescent="0.35">
      <c r="A315">
        <f t="shared" si="11"/>
        <v>252</v>
      </c>
      <c r="B315">
        <f t="shared" si="10"/>
        <v>78</v>
      </c>
    </row>
    <row r="316" spans="1:2" x14ac:dyDescent="0.35">
      <c r="A316">
        <f t="shared" si="11"/>
        <v>250</v>
      </c>
      <c r="B316">
        <f t="shared" si="10"/>
        <v>78</v>
      </c>
    </row>
    <row r="317" spans="1:2" x14ac:dyDescent="0.35">
      <c r="A317">
        <f t="shared" si="11"/>
        <v>248</v>
      </c>
      <c r="B317">
        <f t="shared" si="10"/>
        <v>78</v>
      </c>
    </row>
    <row r="318" spans="1:2" x14ac:dyDescent="0.35">
      <c r="A318">
        <f t="shared" si="11"/>
        <v>246</v>
      </c>
      <c r="B318">
        <f t="shared" si="10"/>
        <v>78</v>
      </c>
    </row>
    <row r="319" spans="1:2" x14ac:dyDescent="0.35">
      <c r="A319">
        <f t="shared" si="11"/>
        <v>244</v>
      </c>
      <c r="B319">
        <f t="shared" si="10"/>
        <v>78</v>
      </c>
    </row>
    <row r="320" spans="1:2" x14ac:dyDescent="0.35">
      <c r="A320">
        <f t="shared" si="11"/>
        <v>242</v>
      </c>
      <c r="B320">
        <f t="shared" si="10"/>
        <v>78</v>
      </c>
    </row>
    <row r="321" spans="1:2" x14ac:dyDescent="0.35">
      <c r="A321">
        <f t="shared" si="11"/>
        <v>240</v>
      </c>
      <c r="B321">
        <f t="shared" si="10"/>
        <v>78</v>
      </c>
    </row>
    <row r="322" spans="1:2" x14ac:dyDescent="0.35">
      <c r="A322">
        <f t="shared" si="11"/>
        <v>238</v>
      </c>
      <c r="B322">
        <f t="shared" ref="B322:B360" si="12">IF((A322&gt;$F$1)*(A322&lt;$G$1),$E$2,0)</f>
        <v>78</v>
      </c>
    </row>
    <row r="323" spans="1:2" x14ac:dyDescent="0.35">
      <c r="A323">
        <f t="shared" si="11"/>
        <v>236</v>
      </c>
      <c r="B323">
        <f t="shared" si="12"/>
        <v>78</v>
      </c>
    </row>
    <row r="324" spans="1:2" x14ac:dyDescent="0.35">
      <c r="A324">
        <f t="shared" si="11"/>
        <v>234</v>
      </c>
      <c r="B324">
        <f t="shared" si="12"/>
        <v>78</v>
      </c>
    </row>
    <row r="325" spans="1:2" x14ac:dyDescent="0.35">
      <c r="A325">
        <f t="shared" si="11"/>
        <v>232</v>
      </c>
      <c r="B325">
        <f t="shared" si="12"/>
        <v>78</v>
      </c>
    </row>
    <row r="326" spans="1:2" x14ac:dyDescent="0.35">
      <c r="A326">
        <f t="shared" si="11"/>
        <v>230</v>
      </c>
      <c r="B326">
        <f t="shared" si="12"/>
        <v>78</v>
      </c>
    </row>
    <row r="327" spans="1:2" x14ac:dyDescent="0.35">
      <c r="A327">
        <f t="shared" si="11"/>
        <v>228</v>
      </c>
      <c r="B327">
        <f t="shared" si="12"/>
        <v>78</v>
      </c>
    </row>
    <row r="328" spans="1:2" x14ac:dyDescent="0.35">
      <c r="A328">
        <f t="shared" si="11"/>
        <v>226</v>
      </c>
      <c r="B328">
        <f t="shared" si="12"/>
        <v>78</v>
      </c>
    </row>
    <row r="329" spans="1:2" x14ac:dyDescent="0.35">
      <c r="A329">
        <f t="shared" si="11"/>
        <v>224</v>
      </c>
      <c r="B329">
        <f t="shared" si="12"/>
        <v>78</v>
      </c>
    </row>
    <row r="330" spans="1:2" x14ac:dyDescent="0.35">
      <c r="A330">
        <f t="shared" si="11"/>
        <v>222</v>
      </c>
      <c r="B330">
        <f t="shared" si="12"/>
        <v>78</v>
      </c>
    </row>
    <row r="331" spans="1:2" x14ac:dyDescent="0.35">
      <c r="A331">
        <f t="shared" si="11"/>
        <v>220</v>
      </c>
      <c r="B331">
        <f t="shared" si="12"/>
        <v>78</v>
      </c>
    </row>
    <row r="332" spans="1:2" x14ac:dyDescent="0.35">
      <c r="A332">
        <f t="shared" si="11"/>
        <v>218</v>
      </c>
      <c r="B332">
        <f t="shared" si="12"/>
        <v>78</v>
      </c>
    </row>
    <row r="333" spans="1:2" x14ac:dyDescent="0.35">
      <c r="A333">
        <f t="shared" si="11"/>
        <v>216</v>
      </c>
      <c r="B333">
        <f t="shared" si="12"/>
        <v>78</v>
      </c>
    </row>
    <row r="334" spans="1:2" x14ac:dyDescent="0.35">
      <c r="A334">
        <f t="shared" si="11"/>
        <v>214</v>
      </c>
      <c r="B334">
        <f t="shared" si="12"/>
        <v>78</v>
      </c>
    </row>
    <row r="335" spans="1:2" x14ac:dyDescent="0.35">
      <c r="A335">
        <f t="shared" si="11"/>
        <v>212</v>
      </c>
      <c r="B335">
        <f t="shared" si="12"/>
        <v>78</v>
      </c>
    </row>
    <row r="336" spans="1:2" x14ac:dyDescent="0.35">
      <c r="A336">
        <f t="shared" si="11"/>
        <v>210</v>
      </c>
      <c r="B336">
        <f t="shared" si="12"/>
        <v>78</v>
      </c>
    </row>
    <row r="337" spans="1:2" x14ac:dyDescent="0.35">
      <c r="A337">
        <f t="shared" si="11"/>
        <v>208</v>
      </c>
      <c r="B337">
        <f t="shared" si="12"/>
        <v>78</v>
      </c>
    </row>
    <row r="338" spans="1:2" x14ac:dyDescent="0.35">
      <c r="A338">
        <f t="shared" si="11"/>
        <v>206</v>
      </c>
      <c r="B338">
        <f t="shared" si="12"/>
        <v>78</v>
      </c>
    </row>
    <row r="339" spans="1:2" x14ac:dyDescent="0.35">
      <c r="A339">
        <f t="shared" si="11"/>
        <v>204</v>
      </c>
      <c r="B339">
        <f t="shared" si="12"/>
        <v>78</v>
      </c>
    </row>
    <row r="340" spans="1:2" x14ac:dyDescent="0.35">
      <c r="A340">
        <f t="shared" si="11"/>
        <v>202</v>
      </c>
      <c r="B340">
        <f t="shared" si="12"/>
        <v>78</v>
      </c>
    </row>
    <row r="341" spans="1:2" x14ac:dyDescent="0.35">
      <c r="A341">
        <f t="shared" si="11"/>
        <v>200</v>
      </c>
      <c r="B341">
        <f t="shared" si="12"/>
        <v>78</v>
      </c>
    </row>
    <row r="342" spans="1:2" x14ac:dyDescent="0.35">
      <c r="A342">
        <f t="shared" si="11"/>
        <v>198</v>
      </c>
      <c r="B342">
        <f t="shared" si="12"/>
        <v>78</v>
      </c>
    </row>
    <row r="343" spans="1:2" x14ac:dyDescent="0.35">
      <c r="A343">
        <f t="shared" si="11"/>
        <v>196</v>
      </c>
      <c r="B343">
        <f t="shared" si="12"/>
        <v>78</v>
      </c>
    </row>
    <row r="344" spans="1:2" x14ac:dyDescent="0.35">
      <c r="A344">
        <f t="shared" si="11"/>
        <v>194</v>
      </c>
      <c r="B344">
        <f t="shared" si="12"/>
        <v>78</v>
      </c>
    </row>
    <row r="345" spans="1:2" x14ac:dyDescent="0.35">
      <c r="A345">
        <f t="shared" si="11"/>
        <v>192</v>
      </c>
      <c r="B345">
        <f t="shared" si="12"/>
        <v>78</v>
      </c>
    </row>
    <row r="346" spans="1:2" x14ac:dyDescent="0.35">
      <c r="A346">
        <f t="shared" si="11"/>
        <v>190</v>
      </c>
      <c r="B346">
        <f t="shared" si="12"/>
        <v>78</v>
      </c>
    </row>
    <row r="347" spans="1:2" x14ac:dyDescent="0.35">
      <c r="A347">
        <f t="shared" si="11"/>
        <v>188</v>
      </c>
      <c r="B347">
        <f t="shared" si="12"/>
        <v>78</v>
      </c>
    </row>
    <row r="348" spans="1:2" x14ac:dyDescent="0.35">
      <c r="A348">
        <f t="shared" si="11"/>
        <v>186</v>
      </c>
      <c r="B348">
        <f t="shared" si="12"/>
        <v>78</v>
      </c>
    </row>
    <row r="349" spans="1:2" x14ac:dyDescent="0.35">
      <c r="A349">
        <f t="shared" si="11"/>
        <v>184</v>
      </c>
      <c r="B349">
        <f t="shared" si="12"/>
        <v>78</v>
      </c>
    </row>
    <row r="350" spans="1:2" x14ac:dyDescent="0.35">
      <c r="A350">
        <f t="shared" si="11"/>
        <v>182</v>
      </c>
      <c r="B350">
        <f t="shared" si="12"/>
        <v>78</v>
      </c>
    </row>
    <row r="351" spans="1:2" x14ac:dyDescent="0.35">
      <c r="A351">
        <f t="shared" si="11"/>
        <v>180</v>
      </c>
      <c r="B351">
        <f t="shared" si="12"/>
        <v>78</v>
      </c>
    </row>
    <row r="352" spans="1:2" x14ac:dyDescent="0.35">
      <c r="A352">
        <f t="shared" si="11"/>
        <v>178</v>
      </c>
      <c r="B352">
        <f t="shared" si="12"/>
        <v>78</v>
      </c>
    </row>
    <row r="353" spans="1:2" x14ac:dyDescent="0.35">
      <c r="A353">
        <f t="shared" si="11"/>
        <v>176</v>
      </c>
      <c r="B353">
        <f t="shared" si="12"/>
        <v>78</v>
      </c>
    </row>
    <row r="354" spans="1:2" x14ac:dyDescent="0.35">
      <c r="A354">
        <f t="shared" si="11"/>
        <v>174</v>
      </c>
      <c r="B354">
        <f t="shared" si="12"/>
        <v>78</v>
      </c>
    </row>
    <row r="355" spans="1:2" x14ac:dyDescent="0.35">
      <c r="A355">
        <f t="shared" si="11"/>
        <v>172</v>
      </c>
      <c r="B355">
        <f t="shared" si="12"/>
        <v>78</v>
      </c>
    </row>
    <row r="356" spans="1:2" x14ac:dyDescent="0.35">
      <c r="A356">
        <f t="shared" si="11"/>
        <v>170</v>
      </c>
      <c r="B356">
        <f t="shared" si="12"/>
        <v>78</v>
      </c>
    </row>
    <row r="357" spans="1:2" x14ac:dyDescent="0.35">
      <c r="A357">
        <f t="shared" si="11"/>
        <v>168</v>
      </c>
      <c r="B357">
        <f t="shared" si="12"/>
        <v>78</v>
      </c>
    </row>
    <row r="358" spans="1:2" x14ac:dyDescent="0.35">
      <c r="A358">
        <f t="shared" si="11"/>
        <v>166</v>
      </c>
      <c r="B358">
        <f t="shared" si="12"/>
        <v>78</v>
      </c>
    </row>
    <row r="359" spans="1:2" x14ac:dyDescent="0.35">
      <c r="A359">
        <f>IF(((A360+$E$3)&gt;$F$1)*((A360+$E$3)&lt;$G$1),(A360+$E$3),0)</f>
        <v>164</v>
      </c>
      <c r="B359">
        <f t="shared" si="12"/>
        <v>78</v>
      </c>
    </row>
    <row r="360" spans="1:2" x14ac:dyDescent="0.35">
      <c r="A360">
        <f>A1+$E$3</f>
        <v>162</v>
      </c>
      <c r="B360">
        <f t="shared" si="12"/>
        <v>78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3892-CF88-4A54-996D-84EC413A6C5F}">
  <dimension ref="J7:AM26"/>
  <sheetViews>
    <sheetView topLeftCell="C7" zoomScale="145" zoomScaleNormal="145" workbookViewId="0">
      <selection activeCell="K23" sqref="K23:K24"/>
    </sheetView>
  </sheetViews>
  <sheetFormatPr defaultColWidth="3.54296875" defaultRowHeight="14.5" x14ac:dyDescent="0.35"/>
  <sheetData>
    <row r="7" spans="10:39" x14ac:dyDescent="0.35">
      <c r="AJ7" s="5"/>
    </row>
    <row r="9" spans="10:39" x14ac:dyDescent="0.35"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0:39" x14ac:dyDescent="0.35">
      <c r="J10" s="13"/>
      <c r="K10" s="13"/>
      <c r="L10" s="13"/>
      <c r="M10" s="13"/>
      <c r="N10" s="13"/>
      <c r="O10" s="13"/>
      <c r="P10" s="13"/>
      <c r="Q10" s="13"/>
      <c r="R10" s="13"/>
    </row>
    <row r="11" spans="10:39" x14ac:dyDescent="0.35">
      <c r="J11" s="13"/>
      <c r="K11" s="13"/>
      <c r="L11" s="13"/>
      <c r="M11" s="13"/>
      <c r="N11" s="13"/>
      <c r="O11" s="13"/>
      <c r="P11" s="13"/>
      <c r="Q11" s="13"/>
    </row>
    <row r="12" spans="10:39" x14ac:dyDescent="0.35">
      <c r="J12" s="13"/>
      <c r="K12" s="13"/>
      <c r="L12" s="13"/>
      <c r="M12" s="13"/>
      <c r="N12" s="13"/>
      <c r="O12" s="13"/>
      <c r="P12" s="13"/>
      <c r="Y12" s="5"/>
      <c r="AM12" s="5"/>
    </row>
    <row r="13" spans="10:39" x14ac:dyDescent="0.35">
      <c r="J13" s="13"/>
      <c r="K13" s="13"/>
      <c r="L13" s="13"/>
      <c r="M13" s="13"/>
      <c r="N13" s="13"/>
      <c r="O13" s="13"/>
    </row>
    <row r="14" spans="10:39" x14ac:dyDescent="0.35">
      <c r="J14" s="13"/>
      <c r="K14" s="13"/>
      <c r="L14" s="13"/>
      <c r="M14" s="13"/>
      <c r="N14" s="13"/>
    </row>
    <row r="15" spans="10:39" x14ac:dyDescent="0.35">
      <c r="J15" s="13"/>
      <c r="K15" s="13"/>
      <c r="L15" s="13"/>
      <c r="M15" s="13"/>
      <c r="AD15" s="4"/>
    </row>
    <row r="16" spans="10:39" x14ac:dyDescent="0.35">
      <c r="J16" s="13"/>
      <c r="K16" s="13"/>
      <c r="L16" s="13"/>
      <c r="V16" s="5"/>
    </row>
    <row r="17" spans="10:30" x14ac:dyDescent="0.35">
      <c r="J17" s="13"/>
      <c r="K17" s="13"/>
      <c r="AB17" s="5"/>
    </row>
    <row r="18" spans="10:30" x14ac:dyDescent="0.35">
      <c r="J18" s="13"/>
    </row>
    <row r="26" spans="10:30" x14ac:dyDescent="0.35">
      <c r="AB26" s="5"/>
      <c r="AD26" s="5"/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8AF1-748E-4839-8B9C-2C237FEAF07C}">
  <dimension ref="A1:G35"/>
  <sheetViews>
    <sheetView topLeftCell="A10" workbookViewId="0">
      <selection activeCell="P14" sqref="P14"/>
    </sheetView>
  </sheetViews>
  <sheetFormatPr defaultColWidth="3.54296875" defaultRowHeight="14.5" x14ac:dyDescent="0.35"/>
  <cols>
    <col min="1" max="16384" width="3.54296875" style="1"/>
  </cols>
  <sheetData>
    <row r="1" spans="1:7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3">
        <v>6</v>
      </c>
      <c r="G1" s="1">
        <v>7</v>
      </c>
    </row>
    <row r="2" spans="1:7" x14ac:dyDescent="0.35">
      <c r="A2" s="1">
        <f t="shared" ref="A2:A8" si="0">G1+1</f>
        <v>8</v>
      </c>
      <c r="B2" s="1">
        <f t="shared" ref="B2:B8" si="1">A2+1</f>
        <v>9</v>
      </c>
      <c r="C2" s="3">
        <f t="shared" ref="C2:G4" si="2">B2+1</f>
        <v>10</v>
      </c>
      <c r="D2" s="1">
        <f t="shared" si="2"/>
        <v>11</v>
      </c>
      <c r="E2" s="1">
        <f t="shared" si="2"/>
        <v>12</v>
      </c>
      <c r="F2" s="1">
        <f t="shared" si="2"/>
        <v>13</v>
      </c>
      <c r="G2" s="1">
        <f t="shared" si="2"/>
        <v>14</v>
      </c>
    </row>
    <row r="3" spans="1:7" x14ac:dyDescent="0.35">
      <c r="A3" s="1">
        <f t="shared" si="0"/>
        <v>15</v>
      </c>
      <c r="B3" s="1">
        <f t="shared" si="1"/>
        <v>16</v>
      </c>
      <c r="C3" s="1">
        <f t="shared" si="2"/>
        <v>17</v>
      </c>
      <c r="D3" s="1">
        <f t="shared" si="2"/>
        <v>18</v>
      </c>
      <c r="E3" s="3">
        <f t="shared" si="2"/>
        <v>19</v>
      </c>
      <c r="F3" s="1">
        <f t="shared" si="2"/>
        <v>20</v>
      </c>
      <c r="G3" s="1">
        <f t="shared" si="2"/>
        <v>21</v>
      </c>
    </row>
    <row r="4" spans="1:7" x14ac:dyDescent="0.35">
      <c r="A4" s="1">
        <f t="shared" si="0"/>
        <v>22</v>
      </c>
      <c r="B4" s="1">
        <f t="shared" si="1"/>
        <v>23</v>
      </c>
      <c r="C4" s="1">
        <f t="shared" si="2"/>
        <v>24</v>
      </c>
      <c r="D4" s="1">
        <f t="shared" si="2"/>
        <v>25</v>
      </c>
      <c r="E4" s="1">
        <f t="shared" si="2"/>
        <v>26</v>
      </c>
      <c r="F4" s="1">
        <f t="shared" si="2"/>
        <v>27</v>
      </c>
      <c r="G4" s="1">
        <f t="shared" si="2"/>
        <v>28</v>
      </c>
    </row>
    <row r="5" spans="1:7" x14ac:dyDescent="0.35">
      <c r="A5" s="1">
        <f t="shared" si="0"/>
        <v>29</v>
      </c>
      <c r="B5" s="1">
        <f t="shared" si="1"/>
        <v>30</v>
      </c>
      <c r="C5" s="3">
        <f t="shared" ref="C5:G6" si="3">B5+1</f>
        <v>31</v>
      </c>
      <c r="D5" s="1">
        <f t="shared" si="3"/>
        <v>32</v>
      </c>
      <c r="E5" s="1">
        <f t="shared" si="3"/>
        <v>33</v>
      </c>
      <c r="F5" s="3">
        <f t="shared" si="3"/>
        <v>34</v>
      </c>
      <c r="G5" s="1">
        <f t="shared" si="3"/>
        <v>35</v>
      </c>
    </row>
    <row r="6" spans="1:7" x14ac:dyDescent="0.35">
      <c r="A6" s="1">
        <f t="shared" si="0"/>
        <v>36</v>
      </c>
      <c r="B6" s="1">
        <f t="shared" si="1"/>
        <v>37</v>
      </c>
      <c r="C6" s="1">
        <f t="shared" si="3"/>
        <v>38</v>
      </c>
      <c r="D6" s="1">
        <f t="shared" si="3"/>
        <v>39</v>
      </c>
      <c r="E6" s="1">
        <f t="shared" si="3"/>
        <v>40</v>
      </c>
      <c r="F6" s="1">
        <f t="shared" si="3"/>
        <v>41</v>
      </c>
      <c r="G6" s="1">
        <f t="shared" si="3"/>
        <v>42</v>
      </c>
    </row>
    <row r="7" spans="1:7" x14ac:dyDescent="0.35">
      <c r="A7" s="3">
        <f t="shared" si="0"/>
        <v>43</v>
      </c>
      <c r="B7" s="1">
        <f t="shared" si="1"/>
        <v>44</v>
      </c>
      <c r="C7" s="1">
        <f t="shared" ref="C7:G8" si="4">B7+1</f>
        <v>45</v>
      </c>
      <c r="D7" s="1">
        <f t="shared" si="4"/>
        <v>46</v>
      </c>
      <c r="E7" s="1">
        <f t="shared" si="4"/>
        <v>47</v>
      </c>
      <c r="F7" s="1">
        <f t="shared" si="4"/>
        <v>48</v>
      </c>
      <c r="G7" s="1">
        <f t="shared" si="4"/>
        <v>49</v>
      </c>
    </row>
    <row r="8" spans="1:7" x14ac:dyDescent="0.35">
      <c r="A8" s="1">
        <f t="shared" si="0"/>
        <v>50</v>
      </c>
      <c r="B8" s="1">
        <f t="shared" si="1"/>
        <v>51</v>
      </c>
      <c r="C8" s="1">
        <f t="shared" si="4"/>
        <v>52</v>
      </c>
      <c r="D8" s="1">
        <f t="shared" si="4"/>
        <v>53</v>
      </c>
      <c r="E8" s="1">
        <f t="shared" si="4"/>
        <v>54</v>
      </c>
      <c r="F8" s="1">
        <f t="shared" si="4"/>
        <v>55</v>
      </c>
    </row>
    <row r="10" spans="1:7" x14ac:dyDescent="0.35">
      <c r="A10" s="1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</row>
    <row r="11" spans="1:7" x14ac:dyDescent="0.35">
      <c r="A11" s="1">
        <f t="shared" ref="A11:A17" si="5">G10+1</f>
        <v>8</v>
      </c>
      <c r="B11" s="3">
        <f t="shared" ref="B11:B17" si="6">A11+1</f>
        <v>9</v>
      </c>
      <c r="C11" s="1">
        <f t="shared" ref="C11:G16" si="7">B11+1</f>
        <v>10</v>
      </c>
      <c r="D11" s="1">
        <f t="shared" si="7"/>
        <v>11</v>
      </c>
      <c r="E11" s="1">
        <f t="shared" si="7"/>
        <v>12</v>
      </c>
      <c r="F11" s="1">
        <f t="shared" si="7"/>
        <v>13</v>
      </c>
      <c r="G11" s="1">
        <f t="shared" si="7"/>
        <v>14</v>
      </c>
    </row>
    <row r="12" spans="1:7" x14ac:dyDescent="0.35">
      <c r="A12" s="1">
        <f t="shared" si="5"/>
        <v>15</v>
      </c>
      <c r="B12" s="1">
        <f t="shared" si="6"/>
        <v>16</v>
      </c>
      <c r="C12" s="1">
        <f t="shared" si="7"/>
        <v>17</v>
      </c>
      <c r="D12" s="1">
        <f t="shared" si="7"/>
        <v>18</v>
      </c>
      <c r="E12" s="1">
        <f t="shared" si="7"/>
        <v>19</v>
      </c>
      <c r="F12" s="1">
        <f t="shared" si="7"/>
        <v>20</v>
      </c>
      <c r="G12" s="1">
        <f t="shared" si="7"/>
        <v>21</v>
      </c>
    </row>
    <row r="13" spans="1:7" x14ac:dyDescent="0.35">
      <c r="A13" s="1">
        <f t="shared" si="5"/>
        <v>22</v>
      </c>
      <c r="B13" s="1">
        <f t="shared" si="6"/>
        <v>23</v>
      </c>
      <c r="C13" s="1">
        <f t="shared" si="7"/>
        <v>24</v>
      </c>
      <c r="D13" s="1">
        <f t="shared" si="7"/>
        <v>25</v>
      </c>
      <c r="E13" s="1">
        <f t="shared" si="7"/>
        <v>26</v>
      </c>
      <c r="F13" s="1">
        <f t="shared" si="7"/>
        <v>27</v>
      </c>
      <c r="G13" s="1">
        <f t="shared" si="7"/>
        <v>28</v>
      </c>
    </row>
    <row r="14" spans="1:7" x14ac:dyDescent="0.35">
      <c r="A14" s="3">
        <f t="shared" si="5"/>
        <v>29</v>
      </c>
      <c r="B14" s="1">
        <f t="shared" si="6"/>
        <v>30</v>
      </c>
      <c r="C14" s="1">
        <f t="shared" si="7"/>
        <v>31</v>
      </c>
      <c r="D14" s="3">
        <f t="shared" si="7"/>
        <v>32</v>
      </c>
      <c r="E14" s="1">
        <f t="shared" si="7"/>
        <v>33</v>
      </c>
      <c r="F14" s="1">
        <f t="shared" si="7"/>
        <v>34</v>
      </c>
      <c r="G14" s="1">
        <f t="shared" si="7"/>
        <v>35</v>
      </c>
    </row>
    <row r="15" spans="1:7" x14ac:dyDescent="0.35">
      <c r="A15" s="1">
        <f t="shared" si="5"/>
        <v>36</v>
      </c>
      <c r="B15" s="1">
        <f t="shared" si="6"/>
        <v>37</v>
      </c>
      <c r="C15" s="1">
        <f t="shared" si="7"/>
        <v>38</v>
      </c>
      <c r="D15" s="1">
        <f t="shared" si="7"/>
        <v>39</v>
      </c>
      <c r="E15" s="1">
        <f t="shared" si="7"/>
        <v>40</v>
      </c>
      <c r="F15" s="1">
        <f t="shared" si="7"/>
        <v>41</v>
      </c>
      <c r="G15" s="1">
        <f t="shared" si="7"/>
        <v>42</v>
      </c>
    </row>
    <row r="16" spans="1:7" x14ac:dyDescent="0.35">
      <c r="A16" s="1">
        <f t="shared" si="5"/>
        <v>43</v>
      </c>
      <c r="B16" s="3">
        <f t="shared" si="6"/>
        <v>44</v>
      </c>
      <c r="C16" s="1">
        <f t="shared" si="7"/>
        <v>45</v>
      </c>
      <c r="D16" s="1">
        <f t="shared" si="7"/>
        <v>46</v>
      </c>
      <c r="E16" s="1">
        <f t="shared" si="7"/>
        <v>47</v>
      </c>
      <c r="F16" s="1">
        <f t="shared" si="7"/>
        <v>48</v>
      </c>
      <c r="G16" s="3">
        <f t="shared" si="7"/>
        <v>49</v>
      </c>
    </row>
    <row r="17" spans="1:7" x14ac:dyDescent="0.35">
      <c r="A17" s="1">
        <f t="shared" si="5"/>
        <v>50</v>
      </c>
      <c r="B17" s="1">
        <f t="shared" si="6"/>
        <v>51</v>
      </c>
      <c r="C17" s="1">
        <f>B17+1</f>
        <v>52</v>
      </c>
      <c r="D17" s="3">
        <f>C17+1</f>
        <v>53</v>
      </c>
      <c r="E17" s="1">
        <f>D17+1</f>
        <v>54</v>
      </c>
      <c r="F17" s="1">
        <f>E17+1</f>
        <v>55</v>
      </c>
    </row>
    <row r="19" spans="1:7" x14ac:dyDescent="0.35">
      <c r="A19" s="9">
        <v>1</v>
      </c>
      <c r="B19" s="9">
        <v>2</v>
      </c>
      <c r="C19" s="3">
        <v>3</v>
      </c>
      <c r="D19" s="9">
        <v>4</v>
      </c>
      <c r="E19" s="9">
        <v>5</v>
      </c>
      <c r="F19" s="9">
        <v>6</v>
      </c>
      <c r="G19" s="9">
        <v>7</v>
      </c>
    </row>
    <row r="20" spans="1:7" x14ac:dyDescent="0.35">
      <c r="A20" s="9">
        <f t="shared" ref="A20:A26" si="8">G19+1</f>
        <v>8</v>
      </c>
      <c r="B20" s="9">
        <f t="shared" ref="B20:B26" si="9">A20+1</f>
        <v>9</v>
      </c>
      <c r="C20" s="9">
        <f t="shared" ref="C20:G25" si="10">B20+1</f>
        <v>10</v>
      </c>
      <c r="D20" s="9">
        <f t="shared" si="10"/>
        <v>11</v>
      </c>
      <c r="E20" s="9">
        <f t="shared" si="10"/>
        <v>12</v>
      </c>
      <c r="F20" s="9">
        <f t="shared" si="10"/>
        <v>13</v>
      </c>
      <c r="G20" s="3">
        <f t="shared" si="10"/>
        <v>14</v>
      </c>
    </row>
    <row r="21" spans="1:7" x14ac:dyDescent="0.35">
      <c r="A21" s="9">
        <f t="shared" si="8"/>
        <v>15</v>
      </c>
      <c r="B21" s="9">
        <f t="shared" si="9"/>
        <v>16</v>
      </c>
      <c r="C21" s="9">
        <f t="shared" si="10"/>
        <v>17</v>
      </c>
      <c r="D21" s="9">
        <f t="shared" si="10"/>
        <v>18</v>
      </c>
      <c r="E21" s="9">
        <f t="shared" si="10"/>
        <v>19</v>
      </c>
      <c r="F21" s="9">
        <f t="shared" si="10"/>
        <v>20</v>
      </c>
      <c r="G21" s="9">
        <f t="shared" si="10"/>
        <v>21</v>
      </c>
    </row>
    <row r="22" spans="1:7" x14ac:dyDescent="0.35">
      <c r="A22" s="9">
        <f t="shared" si="8"/>
        <v>22</v>
      </c>
      <c r="B22" s="9">
        <f t="shared" si="9"/>
        <v>23</v>
      </c>
      <c r="C22" s="9">
        <f t="shared" si="10"/>
        <v>24</v>
      </c>
      <c r="D22" s="9">
        <f t="shared" si="10"/>
        <v>25</v>
      </c>
      <c r="E22" s="9">
        <f t="shared" si="10"/>
        <v>26</v>
      </c>
      <c r="F22" s="9">
        <f t="shared" si="10"/>
        <v>27</v>
      </c>
      <c r="G22" s="9">
        <f t="shared" si="10"/>
        <v>28</v>
      </c>
    </row>
    <row r="23" spans="1:7" x14ac:dyDescent="0.35">
      <c r="A23" s="9">
        <f t="shared" si="8"/>
        <v>29</v>
      </c>
      <c r="B23" s="9">
        <f t="shared" si="9"/>
        <v>30</v>
      </c>
      <c r="C23" s="9">
        <f t="shared" si="10"/>
        <v>31</v>
      </c>
      <c r="D23" s="9">
        <f t="shared" si="10"/>
        <v>32</v>
      </c>
      <c r="E23" s="9">
        <f t="shared" si="10"/>
        <v>33</v>
      </c>
      <c r="F23" s="3">
        <f t="shared" si="10"/>
        <v>34</v>
      </c>
      <c r="G23" s="3">
        <f t="shared" si="10"/>
        <v>35</v>
      </c>
    </row>
    <row r="24" spans="1:7" x14ac:dyDescent="0.35">
      <c r="A24" s="9">
        <f t="shared" si="8"/>
        <v>36</v>
      </c>
      <c r="B24" s="9">
        <f t="shared" si="9"/>
        <v>37</v>
      </c>
      <c r="C24" s="9">
        <f t="shared" si="10"/>
        <v>38</v>
      </c>
      <c r="D24" s="9">
        <f t="shared" si="10"/>
        <v>39</v>
      </c>
      <c r="E24" s="3">
        <f t="shared" si="10"/>
        <v>40</v>
      </c>
      <c r="F24" s="9">
        <f t="shared" si="10"/>
        <v>41</v>
      </c>
      <c r="G24" s="9">
        <f t="shared" si="10"/>
        <v>42</v>
      </c>
    </row>
    <row r="25" spans="1:7" x14ac:dyDescent="0.35">
      <c r="A25" s="9">
        <f t="shared" si="8"/>
        <v>43</v>
      </c>
      <c r="B25" s="9">
        <f t="shared" si="9"/>
        <v>44</v>
      </c>
      <c r="C25" s="9">
        <f t="shared" si="10"/>
        <v>45</v>
      </c>
      <c r="D25" s="9">
        <f t="shared" si="10"/>
        <v>46</v>
      </c>
      <c r="E25" s="9">
        <f t="shared" si="10"/>
        <v>47</v>
      </c>
      <c r="F25" s="9">
        <f t="shared" si="10"/>
        <v>48</v>
      </c>
      <c r="G25" s="3">
        <f t="shared" si="10"/>
        <v>49</v>
      </c>
    </row>
    <row r="26" spans="1:7" x14ac:dyDescent="0.35">
      <c r="A26" s="9">
        <f t="shared" si="8"/>
        <v>50</v>
      </c>
      <c r="B26" s="9">
        <f t="shared" si="9"/>
        <v>51</v>
      </c>
      <c r="C26" s="9">
        <f>B26+1</f>
        <v>52</v>
      </c>
      <c r="D26" s="9">
        <f>C26+1</f>
        <v>53</v>
      </c>
      <c r="E26" s="9">
        <f>D26+1</f>
        <v>54</v>
      </c>
      <c r="F26" s="9">
        <f>E26+1</f>
        <v>55</v>
      </c>
      <c r="G26" s="9"/>
    </row>
    <row r="28" spans="1:7" x14ac:dyDescent="0.35">
      <c r="A28" s="3">
        <v>1</v>
      </c>
      <c r="B28" s="9">
        <v>2</v>
      </c>
      <c r="C28" s="9">
        <v>3</v>
      </c>
      <c r="D28" s="9">
        <v>4</v>
      </c>
      <c r="E28" s="9">
        <v>5</v>
      </c>
      <c r="F28" s="9">
        <v>6</v>
      </c>
      <c r="G28" s="9">
        <v>7</v>
      </c>
    </row>
    <row r="29" spans="1:7" x14ac:dyDescent="0.35">
      <c r="A29" s="9">
        <f t="shared" ref="A29:A35" si="11">G28+1</f>
        <v>8</v>
      </c>
      <c r="B29" s="3">
        <f t="shared" ref="B29:G29" si="12">A29+1</f>
        <v>9</v>
      </c>
      <c r="C29" s="9">
        <f t="shared" si="12"/>
        <v>10</v>
      </c>
      <c r="D29" s="9">
        <f t="shared" si="12"/>
        <v>11</v>
      </c>
      <c r="E29" s="9">
        <f t="shared" si="12"/>
        <v>12</v>
      </c>
      <c r="F29" s="9">
        <f t="shared" si="12"/>
        <v>13</v>
      </c>
      <c r="G29" s="9">
        <f t="shared" si="12"/>
        <v>14</v>
      </c>
    </row>
    <row r="30" spans="1:7" x14ac:dyDescent="0.35">
      <c r="A30" s="9">
        <f t="shared" si="11"/>
        <v>15</v>
      </c>
      <c r="B30" s="9">
        <f t="shared" ref="B30:B35" si="13">A30+1</f>
        <v>16</v>
      </c>
      <c r="C30" s="9">
        <f t="shared" ref="C30:G31" si="14">B30+1</f>
        <v>17</v>
      </c>
      <c r="D30" s="9">
        <f t="shared" si="14"/>
        <v>18</v>
      </c>
      <c r="E30" s="9">
        <f t="shared" si="14"/>
        <v>19</v>
      </c>
      <c r="F30" s="9">
        <f t="shared" si="14"/>
        <v>20</v>
      </c>
      <c r="G30" s="9">
        <f t="shared" si="14"/>
        <v>21</v>
      </c>
    </row>
    <row r="31" spans="1:7" x14ac:dyDescent="0.35">
      <c r="A31" s="9">
        <f t="shared" si="11"/>
        <v>22</v>
      </c>
      <c r="B31" s="3">
        <f t="shared" si="13"/>
        <v>23</v>
      </c>
      <c r="C31" s="9">
        <f>B31+1</f>
        <v>24</v>
      </c>
      <c r="D31" s="9">
        <f>C31+1</f>
        <v>25</v>
      </c>
      <c r="E31" s="9">
        <f>D31+1</f>
        <v>26</v>
      </c>
      <c r="F31" s="9">
        <f>E31+1</f>
        <v>27</v>
      </c>
      <c r="G31" s="3">
        <f t="shared" si="14"/>
        <v>28</v>
      </c>
    </row>
    <row r="32" spans="1:7" x14ac:dyDescent="0.35">
      <c r="A32" s="9">
        <f t="shared" si="11"/>
        <v>29</v>
      </c>
      <c r="B32" s="9">
        <f t="shared" si="13"/>
        <v>30</v>
      </c>
      <c r="C32" s="9">
        <f t="shared" ref="C32:G33" si="15">B32+1</f>
        <v>31</v>
      </c>
      <c r="D32" s="9">
        <f t="shared" si="15"/>
        <v>32</v>
      </c>
      <c r="E32" s="9">
        <f t="shared" si="15"/>
        <v>33</v>
      </c>
      <c r="F32" s="9">
        <f t="shared" si="15"/>
        <v>34</v>
      </c>
      <c r="G32" s="9">
        <f t="shared" si="15"/>
        <v>35</v>
      </c>
    </row>
    <row r="33" spans="1:7" x14ac:dyDescent="0.35">
      <c r="A33" s="9">
        <f t="shared" si="11"/>
        <v>36</v>
      </c>
      <c r="B33" s="9">
        <f t="shared" si="13"/>
        <v>37</v>
      </c>
      <c r="C33" s="9">
        <f>B33+1</f>
        <v>38</v>
      </c>
      <c r="D33" s="9">
        <f>C33+1</f>
        <v>39</v>
      </c>
      <c r="E33" s="9">
        <f>D33+1</f>
        <v>40</v>
      </c>
      <c r="F33" s="9">
        <f>E33+1</f>
        <v>41</v>
      </c>
      <c r="G33" s="3">
        <f t="shared" si="15"/>
        <v>42</v>
      </c>
    </row>
    <row r="34" spans="1:7" x14ac:dyDescent="0.35">
      <c r="A34" s="9">
        <f t="shared" si="11"/>
        <v>43</v>
      </c>
      <c r="B34" s="9">
        <f t="shared" si="13"/>
        <v>44</v>
      </c>
      <c r="C34" s="9">
        <f t="shared" ref="C34:G35" si="16">B34+1</f>
        <v>45</v>
      </c>
      <c r="D34" s="9">
        <f t="shared" si="16"/>
        <v>46</v>
      </c>
      <c r="E34" s="9">
        <f t="shared" si="16"/>
        <v>47</v>
      </c>
      <c r="F34" s="9">
        <f t="shared" si="16"/>
        <v>48</v>
      </c>
      <c r="G34" s="9">
        <f t="shared" si="16"/>
        <v>49</v>
      </c>
    </row>
    <row r="35" spans="1:7" x14ac:dyDescent="0.35">
      <c r="A35" s="9">
        <f t="shared" si="11"/>
        <v>50</v>
      </c>
      <c r="B35" s="9">
        <f t="shared" si="13"/>
        <v>51</v>
      </c>
      <c r="C35" s="9">
        <f>B35+1</f>
        <v>52</v>
      </c>
      <c r="D35" s="9">
        <f>C35+1</f>
        <v>53</v>
      </c>
      <c r="E35" s="3">
        <f t="shared" si="16"/>
        <v>54</v>
      </c>
      <c r="F35" s="9">
        <f>E35+1</f>
        <v>55</v>
      </c>
      <c r="G35" s="9"/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A45A-2D8E-4D0D-8524-3BC0B578CC96}">
  <dimension ref="A1:D100"/>
  <sheetViews>
    <sheetView workbookViewId="0">
      <selection activeCell="A2" sqref="A2"/>
    </sheetView>
  </sheetViews>
  <sheetFormatPr defaultRowHeight="14.5" x14ac:dyDescent="0.35"/>
  <cols>
    <col min="4" max="4" width="10" customWidth="1"/>
  </cols>
  <sheetData>
    <row r="1" spans="1:4" x14ac:dyDescent="0.35">
      <c r="A1">
        <v>20</v>
      </c>
      <c r="B1">
        <v>40</v>
      </c>
      <c r="D1" t="str">
        <f>CONCATENATE("{", A1, ",", B1, "},")</f>
        <v>{20,40},</v>
      </c>
    </row>
    <row r="2" spans="1:4" x14ac:dyDescent="0.35">
      <c r="A2">
        <f>A1+2</f>
        <v>22</v>
      </c>
      <c r="B2">
        <f>B1+2</f>
        <v>42</v>
      </c>
      <c r="D2" t="str">
        <f t="shared" ref="D2:D65" si="0">CONCATENATE("{", A2, ",", B2, "},")</f>
        <v>{22,42},</v>
      </c>
    </row>
    <row r="3" spans="1:4" x14ac:dyDescent="0.35">
      <c r="A3">
        <f t="shared" ref="A3:A66" si="1">A2+2</f>
        <v>24</v>
      </c>
      <c r="B3">
        <f t="shared" ref="B3:B9" si="2">B2+1</f>
        <v>43</v>
      </c>
      <c r="D3" t="str">
        <f t="shared" si="0"/>
        <v>{24,43},</v>
      </c>
    </row>
    <row r="4" spans="1:4" x14ac:dyDescent="0.35">
      <c r="A4">
        <f t="shared" si="1"/>
        <v>26</v>
      </c>
      <c r="B4">
        <f t="shared" si="2"/>
        <v>44</v>
      </c>
      <c r="D4" t="str">
        <f t="shared" si="0"/>
        <v>{26,44},</v>
      </c>
    </row>
    <row r="5" spans="1:4" x14ac:dyDescent="0.35">
      <c r="A5">
        <f t="shared" si="1"/>
        <v>28</v>
      </c>
      <c r="B5">
        <f t="shared" si="2"/>
        <v>45</v>
      </c>
      <c r="D5" t="str">
        <f t="shared" si="0"/>
        <v>{28,45},</v>
      </c>
    </row>
    <row r="6" spans="1:4" x14ac:dyDescent="0.35">
      <c r="A6">
        <f t="shared" si="1"/>
        <v>30</v>
      </c>
      <c r="B6">
        <f t="shared" si="2"/>
        <v>46</v>
      </c>
      <c r="D6" t="str">
        <f t="shared" si="0"/>
        <v>{30,46},</v>
      </c>
    </row>
    <row r="7" spans="1:4" x14ac:dyDescent="0.35">
      <c r="A7">
        <f t="shared" si="1"/>
        <v>32</v>
      </c>
      <c r="B7">
        <f t="shared" si="2"/>
        <v>47</v>
      </c>
      <c r="D7" t="str">
        <f t="shared" si="0"/>
        <v>{32,47},</v>
      </c>
    </row>
    <row r="8" spans="1:4" x14ac:dyDescent="0.35">
      <c r="A8">
        <f t="shared" si="1"/>
        <v>34</v>
      </c>
      <c r="B8">
        <f t="shared" si="2"/>
        <v>48</v>
      </c>
      <c r="D8" t="str">
        <f t="shared" si="0"/>
        <v>{34,48},</v>
      </c>
    </row>
    <row r="9" spans="1:4" x14ac:dyDescent="0.35">
      <c r="A9">
        <f t="shared" si="1"/>
        <v>36</v>
      </c>
      <c r="B9">
        <f t="shared" si="2"/>
        <v>49</v>
      </c>
      <c r="D9" t="str">
        <f t="shared" si="0"/>
        <v>{36,49},</v>
      </c>
    </row>
    <row r="10" spans="1:4" x14ac:dyDescent="0.35">
      <c r="A10">
        <f t="shared" si="1"/>
        <v>38</v>
      </c>
      <c r="B10">
        <f>B9-1</f>
        <v>48</v>
      </c>
      <c r="D10" t="str">
        <f t="shared" si="0"/>
        <v>{38,48},</v>
      </c>
    </row>
    <row r="11" spans="1:4" x14ac:dyDescent="0.35">
      <c r="A11">
        <f t="shared" si="1"/>
        <v>40</v>
      </c>
      <c r="B11">
        <f>B10-1</f>
        <v>47</v>
      </c>
      <c r="D11" t="str">
        <f t="shared" si="0"/>
        <v>{40,47},</v>
      </c>
    </row>
    <row r="12" spans="1:4" x14ac:dyDescent="0.35">
      <c r="A12">
        <f t="shared" si="1"/>
        <v>42</v>
      </c>
      <c r="B12">
        <f>B11-1</f>
        <v>46</v>
      </c>
      <c r="D12" t="str">
        <f t="shared" si="0"/>
        <v>{42,46},</v>
      </c>
    </row>
    <row r="13" spans="1:4" x14ac:dyDescent="0.35">
      <c r="A13">
        <f t="shared" si="1"/>
        <v>44</v>
      </c>
      <c r="B13">
        <f>B12-1</f>
        <v>45</v>
      </c>
      <c r="D13" t="str">
        <f t="shared" si="0"/>
        <v>{44,45},</v>
      </c>
    </row>
    <row r="14" spans="1:4" x14ac:dyDescent="0.35">
      <c r="A14">
        <f t="shared" si="1"/>
        <v>46</v>
      </c>
      <c r="B14">
        <f>B13+2</f>
        <v>47</v>
      </c>
      <c r="D14" t="str">
        <f t="shared" si="0"/>
        <v>{46,47},</v>
      </c>
    </row>
    <row r="15" spans="1:4" x14ac:dyDescent="0.35">
      <c r="A15">
        <f t="shared" si="1"/>
        <v>48</v>
      </c>
      <c r="B15">
        <f t="shared" ref="B15:B34" si="3">B14+2</f>
        <v>49</v>
      </c>
      <c r="D15" t="str">
        <f t="shared" si="0"/>
        <v>{48,49},</v>
      </c>
    </row>
    <row r="16" spans="1:4" x14ac:dyDescent="0.35">
      <c r="A16">
        <f t="shared" si="1"/>
        <v>50</v>
      </c>
      <c r="B16">
        <f t="shared" si="3"/>
        <v>51</v>
      </c>
      <c r="D16" t="str">
        <f t="shared" si="0"/>
        <v>{50,51},</v>
      </c>
    </row>
    <row r="17" spans="1:4" x14ac:dyDescent="0.35">
      <c r="A17">
        <f t="shared" si="1"/>
        <v>52</v>
      </c>
      <c r="B17">
        <f t="shared" si="3"/>
        <v>53</v>
      </c>
      <c r="D17" t="str">
        <f t="shared" si="0"/>
        <v>{52,53},</v>
      </c>
    </row>
    <row r="18" spans="1:4" x14ac:dyDescent="0.35">
      <c r="A18">
        <f t="shared" si="1"/>
        <v>54</v>
      </c>
      <c r="B18">
        <f t="shared" si="3"/>
        <v>55</v>
      </c>
      <c r="D18" t="str">
        <f t="shared" si="0"/>
        <v>{54,55},</v>
      </c>
    </row>
    <row r="19" spans="1:4" x14ac:dyDescent="0.35">
      <c r="A19">
        <f t="shared" si="1"/>
        <v>56</v>
      </c>
      <c r="B19">
        <f t="shared" si="3"/>
        <v>57</v>
      </c>
      <c r="D19" t="str">
        <f t="shared" si="0"/>
        <v>{56,57},</v>
      </c>
    </row>
    <row r="20" spans="1:4" x14ac:dyDescent="0.35">
      <c r="A20">
        <f t="shared" si="1"/>
        <v>58</v>
      </c>
      <c r="B20">
        <f t="shared" si="3"/>
        <v>59</v>
      </c>
      <c r="D20" t="str">
        <f t="shared" si="0"/>
        <v>{58,59},</v>
      </c>
    </row>
    <row r="21" spans="1:4" x14ac:dyDescent="0.35">
      <c r="A21">
        <f t="shared" si="1"/>
        <v>60</v>
      </c>
      <c r="B21">
        <f t="shared" si="3"/>
        <v>61</v>
      </c>
      <c r="D21" t="str">
        <f t="shared" si="0"/>
        <v>{60,61},</v>
      </c>
    </row>
    <row r="22" spans="1:4" x14ac:dyDescent="0.35">
      <c r="A22">
        <f t="shared" si="1"/>
        <v>62</v>
      </c>
      <c r="B22">
        <f t="shared" si="3"/>
        <v>63</v>
      </c>
      <c r="D22" t="str">
        <f t="shared" si="0"/>
        <v>{62,63},</v>
      </c>
    </row>
    <row r="23" spans="1:4" x14ac:dyDescent="0.35">
      <c r="A23">
        <f t="shared" si="1"/>
        <v>64</v>
      </c>
      <c r="B23">
        <f t="shared" si="3"/>
        <v>65</v>
      </c>
      <c r="D23" t="str">
        <f t="shared" si="0"/>
        <v>{64,65},</v>
      </c>
    </row>
    <row r="24" spans="1:4" x14ac:dyDescent="0.35">
      <c r="A24">
        <f t="shared" si="1"/>
        <v>66</v>
      </c>
      <c r="B24">
        <f t="shared" si="3"/>
        <v>67</v>
      </c>
      <c r="D24" t="str">
        <f t="shared" si="0"/>
        <v>{66,67},</v>
      </c>
    </row>
    <row r="25" spans="1:4" x14ac:dyDescent="0.35">
      <c r="A25">
        <f t="shared" si="1"/>
        <v>68</v>
      </c>
      <c r="B25">
        <f t="shared" si="3"/>
        <v>69</v>
      </c>
      <c r="D25" t="str">
        <f t="shared" si="0"/>
        <v>{68,69},</v>
      </c>
    </row>
    <row r="26" spans="1:4" x14ac:dyDescent="0.35">
      <c r="A26">
        <f t="shared" si="1"/>
        <v>70</v>
      </c>
      <c r="B26">
        <f t="shared" si="3"/>
        <v>71</v>
      </c>
      <c r="D26" t="str">
        <f t="shared" si="0"/>
        <v>{70,71},</v>
      </c>
    </row>
    <row r="27" spans="1:4" x14ac:dyDescent="0.35">
      <c r="A27">
        <f t="shared" si="1"/>
        <v>72</v>
      </c>
      <c r="B27">
        <f t="shared" si="3"/>
        <v>73</v>
      </c>
      <c r="D27" t="str">
        <f t="shared" si="0"/>
        <v>{72,73},</v>
      </c>
    </row>
    <row r="28" spans="1:4" x14ac:dyDescent="0.35">
      <c r="A28">
        <f t="shared" si="1"/>
        <v>74</v>
      </c>
      <c r="B28">
        <f t="shared" si="3"/>
        <v>75</v>
      </c>
      <c r="D28" t="str">
        <f t="shared" si="0"/>
        <v>{74,75},</v>
      </c>
    </row>
    <row r="29" spans="1:4" x14ac:dyDescent="0.35">
      <c r="A29">
        <f t="shared" si="1"/>
        <v>76</v>
      </c>
      <c r="B29">
        <f t="shared" si="3"/>
        <v>77</v>
      </c>
      <c r="D29" t="str">
        <f t="shared" si="0"/>
        <v>{76,77},</v>
      </c>
    </row>
    <row r="30" spans="1:4" x14ac:dyDescent="0.35">
      <c r="A30">
        <f t="shared" si="1"/>
        <v>78</v>
      </c>
      <c r="B30">
        <f t="shared" si="3"/>
        <v>79</v>
      </c>
      <c r="D30" t="str">
        <f t="shared" si="0"/>
        <v>{78,79},</v>
      </c>
    </row>
    <row r="31" spans="1:4" x14ac:dyDescent="0.35">
      <c r="A31">
        <f t="shared" si="1"/>
        <v>80</v>
      </c>
      <c r="B31">
        <f t="shared" si="3"/>
        <v>81</v>
      </c>
      <c r="D31" t="str">
        <f t="shared" si="0"/>
        <v>{80,81},</v>
      </c>
    </row>
    <row r="32" spans="1:4" x14ac:dyDescent="0.35">
      <c r="A32">
        <f t="shared" si="1"/>
        <v>82</v>
      </c>
      <c r="B32">
        <f t="shared" si="3"/>
        <v>83</v>
      </c>
      <c r="D32" t="str">
        <f t="shared" si="0"/>
        <v>{82,83},</v>
      </c>
    </row>
    <row r="33" spans="1:4" x14ac:dyDescent="0.35">
      <c r="A33">
        <f t="shared" si="1"/>
        <v>84</v>
      </c>
      <c r="B33">
        <f t="shared" si="3"/>
        <v>85</v>
      </c>
      <c r="D33" t="str">
        <f t="shared" si="0"/>
        <v>{84,85},</v>
      </c>
    </row>
    <row r="34" spans="1:4" x14ac:dyDescent="0.35">
      <c r="A34">
        <f t="shared" si="1"/>
        <v>86</v>
      </c>
      <c r="B34">
        <f t="shared" si="3"/>
        <v>87</v>
      </c>
      <c r="D34" t="str">
        <f t="shared" si="0"/>
        <v>{86,87},</v>
      </c>
    </row>
    <row r="35" spans="1:4" x14ac:dyDescent="0.35">
      <c r="A35">
        <f t="shared" si="1"/>
        <v>88</v>
      </c>
      <c r="B35">
        <f>B34+3</f>
        <v>90</v>
      </c>
      <c r="D35" t="str">
        <f t="shared" si="0"/>
        <v>{88,90},</v>
      </c>
    </row>
    <row r="36" spans="1:4" x14ac:dyDescent="0.35">
      <c r="A36">
        <f t="shared" si="1"/>
        <v>90</v>
      </c>
      <c r="B36">
        <f t="shared" ref="B36:B54" si="4">B35+3</f>
        <v>93</v>
      </c>
      <c r="D36" t="str">
        <f t="shared" si="0"/>
        <v>{90,93},</v>
      </c>
    </row>
    <row r="37" spans="1:4" x14ac:dyDescent="0.35">
      <c r="A37">
        <f t="shared" si="1"/>
        <v>92</v>
      </c>
      <c r="B37">
        <f t="shared" si="4"/>
        <v>96</v>
      </c>
      <c r="D37" t="str">
        <f t="shared" si="0"/>
        <v>{92,96},</v>
      </c>
    </row>
    <row r="38" spans="1:4" x14ac:dyDescent="0.35">
      <c r="A38">
        <f t="shared" si="1"/>
        <v>94</v>
      </c>
      <c r="B38">
        <f t="shared" si="4"/>
        <v>99</v>
      </c>
      <c r="D38" t="str">
        <f t="shared" si="0"/>
        <v>{94,99},</v>
      </c>
    </row>
    <row r="39" spans="1:4" x14ac:dyDescent="0.35">
      <c r="A39">
        <f t="shared" si="1"/>
        <v>96</v>
      </c>
      <c r="B39">
        <f t="shared" si="4"/>
        <v>102</v>
      </c>
      <c r="D39" t="str">
        <f t="shared" si="0"/>
        <v>{96,102},</v>
      </c>
    </row>
    <row r="40" spans="1:4" x14ac:dyDescent="0.35">
      <c r="A40">
        <f t="shared" si="1"/>
        <v>98</v>
      </c>
      <c r="B40">
        <f t="shared" si="4"/>
        <v>105</v>
      </c>
      <c r="D40" t="str">
        <f t="shared" si="0"/>
        <v>{98,105},</v>
      </c>
    </row>
    <row r="41" spans="1:4" x14ac:dyDescent="0.35">
      <c r="A41">
        <f t="shared" si="1"/>
        <v>100</v>
      </c>
      <c r="B41">
        <f t="shared" si="4"/>
        <v>108</v>
      </c>
      <c r="D41" t="str">
        <f t="shared" si="0"/>
        <v>{100,108},</v>
      </c>
    </row>
    <row r="42" spans="1:4" x14ac:dyDescent="0.35">
      <c r="A42">
        <f t="shared" si="1"/>
        <v>102</v>
      </c>
      <c r="B42">
        <f t="shared" si="4"/>
        <v>111</v>
      </c>
      <c r="D42" t="str">
        <f t="shared" si="0"/>
        <v>{102,111},</v>
      </c>
    </row>
    <row r="43" spans="1:4" x14ac:dyDescent="0.35">
      <c r="A43">
        <f t="shared" si="1"/>
        <v>104</v>
      </c>
      <c r="B43">
        <f t="shared" si="4"/>
        <v>114</v>
      </c>
      <c r="D43" t="str">
        <f t="shared" si="0"/>
        <v>{104,114},</v>
      </c>
    </row>
    <row r="44" spans="1:4" x14ac:dyDescent="0.35">
      <c r="A44">
        <f t="shared" si="1"/>
        <v>106</v>
      </c>
      <c r="B44">
        <f t="shared" si="4"/>
        <v>117</v>
      </c>
      <c r="D44" t="str">
        <f t="shared" si="0"/>
        <v>{106,117},</v>
      </c>
    </row>
    <row r="45" spans="1:4" x14ac:dyDescent="0.35">
      <c r="A45">
        <f t="shared" si="1"/>
        <v>108</v>
      </c>
      <c r="B45">
        <f t="shared" si="4"/>
        <v>120</v>
      </c>
      <c r="D45" t="str">
        <f t="shared" si="0"/>
        <v>{108,120},</v>
      </c>
    </row>
    <row r="46" spans="1:4" x14ac:dyDescent="0.35">
      <c r="A46">
        <f t="shared" si="1"/>
        <v>110</v>
      </c>
      <c r="B46">
        <f t="shared" si="4"/>
        <v>123</v>
      </c>
      <c r="D46" t="str">
        <f t="shared" si="0"/>
        <v>{110,123},</v>
      </c>
    </row>
    <row r="47" spans="1:4" x14ac:dyDescent="0.35">
      <c r="A47">
        <f t="shared" si="1"/>
        <v>112</v>
      </c>
      <c r="B47">
        <f t="shared" si="4"/>
        <v>126</v>
      </c>
      <c r="D47" t="str">
        <f t="shared" si="0"/>
        <v>{112,126},</v>
      </c>
    </row>
    <row r="48" spans="1:4" x14ac:dyDescent="0.35">
      <c r="A48">
        <f t="shared" si="1"/>
        <v>114</v>
      </c>
      <c r="B48">
        <f t="shared" si="4"/>
        <v>129</v>
      </c>
      <c r="D48" t="str">
        <f t="shared" si="0"/>
        <v>{114,129},</v>
      </c>
    </row>
    <row r="49" spans="1:4" x14ac:dyDescent="0.35">
      <c r="A49">
        <f t="shared" si="1"/>
        <v>116</v>
      </c>
      <c r="B49">
        <f t="shared" si="4"/>
        <v>132</v>
      </c>
      <c r="D49" t="str">
        <f t="shared" si="0"/>
        <v>{116,132},</v>
      </c>
    </row>
    <row r="50" spans="1:4" x14ac:dyDescent="0.35">
      <c r="A50">
        <f t="shared" si="1"/>
        <v>118</v>
      </c>
      <c r="B50">
        <f t="shared" si="4"/>
        <v>135</v>
      </c>
      <c r="D50" t="str">
        <f t="shared" si="0"/>
        <v>{118,135},</v>
      </c>
    </row>
    <row r="51" spans="1:4" x14ac:dyDescent="0.35">
      <c r="A51">
        <f t="shared" si="1"/>
        <v>120</v>
      </c>
      <c r="B51">
        <f t="shared" si="4"/>
        <v>138</v>
      </c>
      <c r="D51" t="str">
        <f t="shared" si="0"/>
        <v>{120,138},</v>
      </c>
    </row>
    <row r="52" spans="1:4" x14ac:dyDescent="0.35">
      <c r="A52">
        <f t="shared" si="1"/>
        <v>122</v>
      </c>
      <c r="B52">
        <f t="shared" si="4"/>
        <v>141</v>
      </c>
      <c r="D52" t="str">
        <f t="shared" si="0"/>
        <v>{122,141},</v>
      </c>
    </row>
    <row r="53" spans="1:4" x14ac:dyDescent="0.35">
      <c r="A53">
        <f t="shared" si="1"/>
        <v>124</v>
      </c>
      <c r="B53">
        <f t="shared" si="4"/>
        <v>144</v>
      </c>
      <c r="D53" t="str">
        <f t="shared" si="0"/>
        <v>{124,144},</v>
      </c>
    </row>
    <row r="54" spans="1:4" x14ac:dyDescent="0.35">
      <c r="A54">
        <f t="shared" si="1"/>
        <v>126</v>
      </c>
      <c r="B54">
        <f t="shared" si="4"/>
        <v>147</v>
      </c>
      <c r="D54" t="str">
        <f t="shared" si="0"/>
        <v>{126,147},</v>
      </c>
    </row>
    <row r="55" spans="1:4" x14ac:dyDescent="0.35">
      <c r="A55">
        <f t="shared" si="1"/>
        <v>128</v>
      </c>
      <c r="B55">
        <f>B54-2</f>
        <v>145</v>
      </c>
      <c r="D55" t="str">
        <f t="shared" si="0"/>
        <v>{128,145},</v>
      </c>
    </row>
    <row r="56" spans="1:4" x14ac:dyDescent="0.35">
      <c r="A56">
        <f t="shared" si="1"/>
        <v>130</v>
      </c>
      <c r="B56">
        <f t="shared" ref="B56:B71" si="5">B55-2</f>
        <v>143</v>
      </c>
      <c r="D56" t="str">
        <f t="shared" si="0"/>
        <v>{130,143},</v>
      </c>
    </row>
    <row r="57" spans="1:4" x14ac:dyDescent="0.35">
      <c r="A57">
        <f t="shared" si="1"/>
        <v>132</v>
      </c>
      <c r="B57">
        <f t="shared" si="5"/>
        <v>141</v>
      </c>
      <c r="D57" t="str">
        <f t="shared" si="0"/>
        <v>{132,141},</v>
      </c>
    </row>
    <row r="58" spans="1:4" x14ac:dyDescent="0.35">
      <c r="A58">
        <f t="shared" si="1"/>
        <v>134</v>
      </c>
      <c r="B58">
        <f t="shared" si="5"/>
        <v>139</v>
      </c>
      <c r="D58" t="str">
        <f t="shared" si="0"/>
        <v>{134,139},</v>
      </c>
    </row>
    <row r="59" spans="1:4" x14ac:dyDescent="0.35">
      <c r="A59">
        <f t="shared" si="1"/>
        <v>136</v>
      </c>
      <c r="B59">
        <f t="shared" si="5"/>
        <v>137</v>
      </c>
      <c r="D59" t="str">
        <f t="shared" si="0"/>
        <v>{136,137},</v>
      </c>
    </row>
    <row r="60" spans="1:4" x14ac:dyDescent="0.35">
      <c r="A60">
        <f t="shared" si="1"/>
        <v>138</v>
      </c>
      <c r="B60">
        <f t="shared" si="5"/>
        <v>135</v>
      </c>
      <c r="D60" t="str">
        <f t="shared" si="0"/>
        <v>{138,135},</v>
      </c>
    </row>
    <row r="61" spans="1:4" x14ac:dyDescent="0.35">
      <c r="A61">
        <f t="shared" si="1"/>
        <v>140</v>
      </c>
      <c r="B61">
        <f t="shared" si="5"/>
        <v>133</v>
      </c>
      <c r="D61" t="str">
        <f t="shared" si="0"/>
        <v>{140,133},</v>
      </c>
    </row>
    <row r="62" spans="1:4" x14ac:dyDescent="0.35">
      <c r="A62">
        <f t="shared" si="1"/>
        <v>142</v>
      </c>
      <c r="B62">
        <f t="shared" si="5"/>
        <v>131</v>
      </c>
      <c r="D62" t="str">
        <f t="shared" si="0"/>
        <v>{142,131},</v>
      </c>
    </row>
    <row r="63" spans="1:4" x14ac:dyDescent="0.35">
      <c r="A63">
        <f t="shared" si="1"/>
        <v>144</v>
      </c>
      <c r="B63">
        <f t="shared" si="5"/>
        <v>129</v>
      </c>
      <c r="D63" t="str">
        <f t="shared" si="0"/>
        <v>{144,129},</v>
      </c>
    </row>
    <row r="64" spans="1:4" x14ac:dyDescent="0.35">
      <c r="A64">
        <f t="shared" si="1"/>
        <v>146</v>
      </c>
      <c r="B64">
        <f t="shared" si="5"/>
        <v>127</v>
      </c>
      <c r="D64" t="str">
        <f t="shared" si="0"/>
        <v>{146,127},</v>
      </c>
    </row>
    <row r="65" spans="1:4" x14ac:dyDescent="0.35">
      <c r="A65">
        <f t="shared" si="1"/>
        <v>148</v>
      </c>
      <c r="B65">
        <f t="shared" si="5"/>
        <v>125</v>
      </c>
      <c r="D65" t="str">
        <f t="shared" si="0"/>
        <v>{148,125},</v>
      </c>
    </row>
    <row r="66" spans="1:4" x14ac:dyDescent="0.35">
      <c r="A66">
        <f t="shared" si="1"/>
        <v>150</v>
      </c>
      <c r="B66">
        <f t="shared" si="5"/>
        <v>123</v>
      </c>
      <c r="D66" t="str">
        <f t="shared" ref="D66:D100" si="6">CONCATENATE("{", A66, ",", B66, "},")</f>
        <v>{150,123},</v>
      </c>
    </row>
    <row r="67" spans="1:4" x14ac:dyDescent="0.35">
      <c r="A67">
        <f t="shared" ref="A67:A95" si="7">A66+2</f>
        <v>152</v>
      </c>
      <c r="B67">
        <f t="shared" si="5"/>
        <v>121</v>
      </c>
      <c r="D67" t="str">
        <f t="shared" si="6"/>
        <v>{152,121},</v>
      </c>
    </row>
    <row r="68" spans="1:4" x14ac:dyDescent="0.35">
      <c r="A68">
        <f t="shared" si="7"/>
        <v>154</v>
      </c>
      <c r="B68">
        <f t="shared" si="5"/>
        <v>119</v>
      </c>
      <c r="D68" t="str">
        <f t="shared" si="6"/>
        <v>{154,119},</v>
      </c>
    </row>
    <row r="69" spans="1:4" x14ac:dyDescent="0.35">
      <c r="A69">
        <f t="shared" si="7"/>
        <v>156</v>
      </c>
      <c r="B69">
        <f t="shared" si="5"/>
        <v>117</v>
      </c>
      <c r="D69" t="str">
        <f t="shared" si="6"/>
        <v>{156,117},</v>
      </c>
    </row>
    <row r="70" spans="1:4" x14ac:dyDescent="0.35">
      <c r="A70">
        <f t="shared" si="7"/>
        <v>158</v>
      </c>
      <c r="B70">
        <f t="shared" si="5"/>
        <v>115</v>
      </c>
      <c r="D70" t="str">
        <f t="shared" si="6"/>
        <v>{158,115},</v>
      </c>
    </row>
    <row r="71" spans="1:4" x14ac:dyDescent="0.35">
      <c r="A71">
        <f t="shared" si="7"/>
        <v>160</v>
      </c>
      <c r="B71">
        <f t="shared" si="5"/>
        <v>113</v>
      </c>
      <c r="D71" t="str">
        <f t="shared" si="6"/>
        <v>{160,113},</v>
      </c>
    </row>
    <row r="72" spans="1:4" x14ac:dyDescent="0.35">
      <c r="A72">
        <f t="shared" si="7"/>
        <v>162</v>
      </c>
      <c r="B72">
        <f t="shared" ref="B72:B77" si="8">B71-1</f>
        <v>112</v>
      </c>
      <c r="D72" t="str">
        <f t="shared" si="6"/>
        <v>{162,112},</v>
      </c>
    </row>
    <row r="73" spans="1:4" x14ac:dyDescent="0.35">
      <c r="A73">
        <f t="shared" si="7"/>
        <v>164</v>
      </c>
      <c r="B73">
        <f t="shared" si="8"/>
        <v>111</v>
      </c>
      <c r="D73" t="str">
        <f t="shared" si="6"/>
        <v>{164,111},</v>
      </c>
    </row>
    <row r="74" spans="1:4" x14ac:dyDescent="0.35">
      <c r="A74">
        <f t="shared" si="7"/>
        <v>166</v>
      </c>
      <c r="B74">
        <f t="shared" si="8"/>
        <v>110</v>
      </c>
      <c r="D74" t="str">
        <f t="shared" si="6"/>
        <v>{166,110},</v>
      </c>
    </row>
    <row r="75" spans="1:4" x14ac:dyDescent="0.35">
      <c r="A75">
        <f t="shared" si="7"/>
        <v>168</v>
      </c>
      <c r="B75">
        <f t="shared" si="8"/>
        <v>109</v>
      </c>
      <c r="D75" t="str">
        <f t="shared" si="6"/>
        <v>{168,109},</v>
      </c>
    </row>
    <row r="76" spans="1:4" x14ac:dyDescent="0.35">
      <c r="A76">
        <f t="shared" si="7"/>
        <v>170</v>
      </c>
      <c r="B76">
        <f t="shared" si="8"/>
        <v>108</v>
      </c>
      <c r="D76" t="str">
        <f t="shared" si="6"/>
        <v>{170,108},</v>
      </c>
    </row>
    <row r="77" spans="1:4" x14ac:dyDescent="0.35">
      <c r="A77">
        <f t="shared" si="7"/>
        <v>172</v>
      </c>
      <c r="B77">
        <f t="shared" si="8"/>
        <v>107</v>
      </c>
      <c r="D77" t="str">
        <f t="shared" si="6"/>
        <v>{172,107},</v>
      </c>
    </row>
    <row r="78" spans="1:4" x14ac:dyDescent="0.35">
      <c r="A78">
        <f t="shared" si="7"/>
        <v>174</v>
      </c>
      <c r="B78">
        <f>B77-4</f>
        <v>103</v>
      </c>
      <c r="D78" t="str">
        <f t="shared" si="6"/>
        <v>{174,103},</v>
      </c>
    </row>
    <row r="79" spans="1:4" x14ac:dyDescent="0.35">
      <c r="A79">
        <f t="shared" si="7"/>
        <v>176</v>
      </c>
      <c r="B79">
        <f t="shared" ref="B79:B100" si="9">B78-4</f>
        <v>99</v>
      </c>
      <c r="D79" t="str">
        <f t="shared" si="6"/>
        <v>{176,99},</v>
      </c>
    </row>
    <row r="80" spans="1:4" x14ac:dyDescent="0.35">
      <c r="A80">
        <f t="shared" si="7"/>
        <v>178</v>
      </c>
      <c r="B80">
        <f t="shared" si="9"/>
        <v>95</v>
      </c>
      <c r="D80" t="str">
        <f t="shared" si="6"/>
        <v>{178,95},</v>
      </c>
    </row>
    <row r="81" spans="1:4" x14ac:dyDescent="0.35">
      <c r="A81">
        <f t="shared" si="7"/>
        <v>180</v>
      </c>
      <c r="B81">
        <f t="shared" si="9"/>
        <v>91</v>
      </c>
      <c r="D81" t="str">
        <f t="shared" si="6"/>
        <v>{180,91},</v>
      </c>
    </row>
    <row r="82" spans="1:4" x14ac:dyDescent="0.35">
      <c r="A82">
        <f t="shared" si="7"/>
        <v>182</v>
      </c>
      <c r="B82">
        <f t="shared" si="9"/>
        <v>87</v>
      </c>
      <c r="D82" t="str">
        <f t="shared" si="6"/>
        <v>{182,87},</v>
      </c>
    </row>
    <row r="83" spans="1:4" x14ac:dyDescent="0.35">
      <c r="A83">
        <f t="shared" si="7"/>
        <v>184</v>
      </c>
      <c r="B83">
        <f t="shared" si="9"/>
        <v>83</v>
      </c>
      <c r="D83" t="str">
        <f t="shared" si="6"/>
        <v>{184,83},</v>
      </c>
    </row>
    <row r="84" spans="1:4" x14ac:dyDescent="0.35">
      <c r="A84">
        <f t="shared" si="7"/>
        <v>186</v>
      </c>
      <c r="B84">
        <f t="shared" si="9"/>
        <v>79</v>
      </c>
      <c r="D84" t="str">
        <f t="shared" si="6"/>
        <v>{186,79},</v>
      </c>
    </row>
    <row r="85" spans="1:4" x14ac:dyDescent="0.35">
      <c r="A85">
        <f t="shared" si="7"/>
        <v>188</v>
      </c>
      <c r="B85">
        <f t="shared" si="9"/>
        <v>75</v>
      </c>
      <c r="D85" t="str">
        <f t="shared" si="6"/>
        <v>{188,75},</v>
      </c>
    </row>
    <row r="86" spans="1:4" x14ac:dyDescent="0.35">
      <c r="A86">
        <f t="shared" si="7"/>
        <v>190</v>
      </c>
      <c r="B86">
        <f t="shared" si="9"/>
        <v>71</v>
      </c>
      <c r="D86" t="str">
        <f t="shared" si="6"/>
        <v>{190,71},</v>
      </c>
    </row>
    <row r="87" spans="1:4" x14ac:dyDescent="0.35">
      <c r="A87">
        <f t="shared" si="7"/>
        <v>192</v>
      </c>
      <c r="B87">
        <f t="shared" si="9"/>
        <v>67</v>
      </c>
      <c r="D87" t="str">
        <f t="shared" si="6"/>
        <v>{192,67},</v>
      </c>
    </row>
    <row r="88" spans="1:4" x14ac:dyDescent="0.35">
      <c r="A88">
        <f t="shared" si="7"/>
        <v>194</v>
      </c>
      <c r="B88">
        <f t="shared" si="9"/>
        <v>63</v>
      </c>
      <c r="D88" t="str">
        <f t="shared" si="6"/>
        <v>{194,63},</v>
      </c>
    </row>
    <row r="89" spans="1:4" x14ac:dyDescent="0.35">
      <c r="A89">
        <f t="shared" si="7"/>
        <v>196</v>
      </c>
      <c r="B89">
        <f t="shared" si="9"/>
        <v>59</v>
      </c>
      <c r="D89" t="str">
        <f t="shared" si="6"/>
        <v>{196,59},</v>
      </c>
    </row>
    <row r="90" spans="1:4" x14ac:dyDescent="0.35">
      <c r="A90">
        <f t="shared" si="7"/>
        <v>198</v>
      </c>
      <c r="B90">
        <f t="shared" si="9"/>
        <v>55</v>
      </c>
      <c r="D90" t="str">
        <f t="shared" si="6"/>
        <v>{198,55},</v>
      </c>
    </row>
    <row r="91" spans="1:4" x14ac:dyDescent="0.35">
      <c r="A91">
        <f t="shared" si="7"/>
        <v>200</v>
      </c>
      <c r="B91">
        <f t="shared" si="9"/>
        <v>51</v>
      </c>
      <c r="D91" t="str">
        <f t="shared" si="6"/>
        <v>{200,51},</v>
      </c>
    </row>
    <row r="92" spans="1:4" x14ac:dyDescent="0.35">
      <c r="A92">
        <f t="shared" si="7"/>
        <v>202</v>
      </c>
      <c r="B92">
        <f t="shared" si="9"/>
        <v>47</v>
      </c>
      <c r="D92" t="str">
        <f t="shared" si="6"/>
        <v>{202,47},</v>
      </c>
    </row>
    <row r="93" spans="1:4" x14ac:dyDescent="0.35">
      <c r="A93">
        <f t="shared" si="7"/>
        <v>204</v>
      </c>
      <c r="B93">
        <f t="shared" si="9"/>
        <v>43</v>
      </c>
      <c r="D93" t="str">
        <f t="shared" si="6"/>
        <v>{204,43},</v>
      </c>
    </row>
    <row r="94" spans="1:4" x14ac:dyDescent="0.35">
      <c r="A94">
        <f t="shared" si="7"/>
        <v>206</v>
      </c>
      <c r="B94">
        <f t="shared" si="9"/>
        <v>39</v>
      </c>
      <c r="D94" t="str">
        <f t="shared" si="6"/>
        <v>{206,39},</v>
      </c>
    </row>
    <row r="95" spans="1:4" x14ac:dyDescent="0.35">
      <c r="A95">
        <f t="shared" si="7"/>
        <v>208</v>
      </c>
      <c r="B95">
        <f t="shared" si="9"/>
        <v>35</v>
      </c>
      <c r="D95" t="str">
        <f t="shared" si="6"/>
        <v>{208,35},</v>
      </c>
    </row>
    <row r="96" spans="1:4" x14ac:dyDescent="0.35">
      <c r="A96">
        <f>A95+2</f>
        <v>210</v>
      </c>
      <c r="B96">
        <f t="shared" si="9"/>
        <v>31</v>
      </c>
      <c r="D96" t="str">
        <f t="shared" si="6"/>
        <v>{210,31},</v>
      </c>
    </row>
    <row r="97" spans="1:4" x14ac:dyDescent="0.35">
      <c r="A97">
        <f>A96+2</f>
        <v>212</v>
      </c>
      <c r="B97">
        <f t="shared" si="9"/>
        <v>27</v>
      </c>
      <c r="D97" t="str">
        <f t="shared" si="6"/>
        <v>{212,27},</v>
      </c>
    </row>
    <row r="98" spans="1:4" x14ac:dyDescent="0.35">
      <c r="A98">
        <f>A97+2</f>
        <v>214</v>
      </c>
      <c r="B98">
        <f t="shared" si="9"/>
        <v>23</v>
      </c>
      <c r="D98" t="str">
        <f t="shared" si="6"/>
        <v>{214,23},</v>
      </c>
    </row>
    <row r="99" spans="1:4" x14ac:dyDescent="0.35">
      <c r="A99">
        <f>A98+2</f>
        <v>216</v>
      </c>
      <c r="B99">
        <f t="shared" si="9"/>
        <v>19</v>
      </c>
      <c r="D99" t="str">
        <f t="shared" si="6"/>
        <v>{216,19},</v>
      </c>
    </row>
    <row r="100" spans="1:4" x14ac:dyDescent="0.35">
      <c r="A100">
        <f>A99+2</f>
        <v>218</v>
      </c>
      <c r="B100">
        <f t="shared" si="9"/>
        <v>15</v>
      </c>
      <c r="D100" t="str">
        <f t="shared" si="6"/>
        <v>{218,15},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9ADA-2AB1-4B53-8540-43C70267EFE7}">
  <dimension ref="A1:B4"/>
  <sheetViews>
    <sheetView topLeftCell="A4" workbookViewId="0">
      <selection activeCell="B5" sqref="B5"/>
    </sheetView>
  </sheetViews>
  <sheetFormatPr defaultRowHeight="14.5" x14ac:dyDescent="0.35"/>
  <cols>
    <col min="1" max="1" width="22" customWidth="1"/>
    <col min="2" max="2" width="22.1796875" customWidth="1"/>
  </cols>
  <sheetData>
    <row r="1" spans="1:2" x14ac:dyDescent="0.35">
      <c r="A1" t="s">
        <v>259</v>
      </c>
      <c r="B1">
        <f>B2*(1+B4)^B3</f>
        <v>99532800</v>
      </c>
    </row>
    <row r="2" spans="1:2" x14ac:dyDescent="0.35">
      <c r="A2" t="s">
        <v>260</v>
      </c>
      <c r="B2">
        <v>40000000</v>
      </c>
    </row>
    <row r="3" spans="1:2" x14ac:dyDescent="0.35">
      <c r="A3" t="s">
        <v>261</v>
      </c>
      <c r="B3">
        <v>5</v>
      </c>
    </row>
    <row r="4" spans="1:2" x14ac:dyDescent="0.35">
      <c r="A4" t="s">
        <v>262</v>
      </c>
      <c r="B4" s="8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POINTs</vt:lpstr>
      <vt:lpstr>Items_Name</vt:lpstr>
      <vt:lpstr>CompassPoint</vt:lpstr>
      <vt:lpstr>Sheet4</vt:lpstr>
      <vt:lpstr>Sheet2</vt:lpstr>
      <vt:lpstr>Sheet1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Thinh Nguyen</cp:lastModifiedBy>
  <dcterms:created xsi:type="dcterms:W3CDTF">2019-04-12T10:01:08Z</dcterms:created>
  <dcterms:modified xsi:type="dcterms:W3CDTF">2023-02-16T00:21:05Z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2021-10-04T11:15:43Z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f56d291c-d45a-40f9-b240-37c4f8103aab</vt:lpwstr>
  </property>
  <property fmtid="{D5CDD505-2E9C-101B-9397-08002B2CF9AE}" pid="8" name="MSIP_Label_f731df75-0a72-42d5-9cc1-0c4dcec1599e_ContentBits">
    <vt:lpwstr>1</vt:lpwstr>
  </property>
</Properties>
</file>