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setuo365-my.sharepoint.com/personal/20115516_setu_ie/Documents/8. Corporate Financial Analysis/CA/Final/"/>
    </mc:Choice>
  </mc:AlternateContent>
  <xr:revisionPtr revIDLastSave="25" documentId="11_7DBA7B80A2647708925F8FF34C24B5CF8FE77644" xr6:coauthVersionLast="47" xr6:coauthVersionMax="47" xr10:uidLastSave="{BB729723-D792-4E88-A796-00735603E172}"/>
  <bookViews>
    <workbookView xWindow="-110" yWindow="-110" windowWidth="22780" windowHeight="14540" xr2:uid="{00000000-000D-0000-FFFF-FFFF00000000}"/>
  </bookViews>
  <sheets>
    <sheet name="1. Financial Structure Analysis" sheetId="1" r:id="rId1"/>
    <sheet name="1. AR Screenshot" sheetId="2" r:id="rId2"/>
    <sheet name="2. Assest and Operational Analy" sheetId="3" r:id="rId3"/>
    <sheet name="2. AR Screenshot" sheetId="4" r:id="rId4"/>
    <sheet name="3. Cash flow analysis" sheetId="5" r:id="rId5"/>
    <sheet name="3.AR Screenshot" sheetId="6" r:id="rId6"/>
    <sheet name="4. CFA Valuation" sheetId="7" r:id="rId7"/>
    <sheet name="4.AR Screensho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8" i="3" l="1"/>
  <c r="C39" i="7"/>
  <c r="E38" i="7"/>
  <c r="C38" i="7"/>
  <c r="E26" i="7"/>
  <c r="C26" i="7"/>
  <c r="E15" i="7"/>
  <c r="E17" i="7" s="1"/>
  <c r="E35" i="7" s="1"/>
  <c r="C15" i="7"/>
  <c r="C17" i="7" s="1"/>
  <c r="D134" i="5"/>
  <c r="E127" i="5"/>
  <c r="F116" i="5"/>
  <c r="E116" i="5"/>
  <c r="D116" i="5"/>
  <c r="F115" i="5"/>
  <c r="F120" i="5" s="1"/>
  <c r="E115" i="5"/>
  <c r="D115" i="5"/>
  <c r="F108" i="5"/>
  <c r="F110" i="5" s="1"/>
  <c r="D108" i="5"/>
  <c r="D110" i="5" s="1"/>
  <c r="F102" i="5"/>
  <c r="D102" i="5"/>
  <c r="F93" i="5"/>
  <c r="D93" i="5"/>
  <c r="F86" i="5"/>
  <c r="D86" i="5"/>
  <c r="F76" i="5"/>
  <c r="D76" i="5"/>
  <c r="F63" i="5"/>
  <c r="D63" i="5"/>
  <c r="F59" i="5"/>
  <c r="F65" i="5" s="1"/>
  <c r="D59" i="5"/>
  <c r="D65" i="5" s="1"/>
  <c r="F50" i="5"/>
  <c r="D50" i="5"/>
  <c r="F49" i="5"/>
  <c r="G49" i="5" s="1"/>
  <c r="D49" i="5"/>
  <c r="F46" i="5"/>
  <c r="D46" i="5"/>
  <c r="G45" i="5"/>
  <c r="E45" i="5"/>
  <c r="F42" i="5"/>
  <c r="D42" i="5"/>
  <c r="F35" i="5"/>
  <c r="D35" i="5"/>
  <c r="F29" i="5"/>
  <c r="D29" i="5"/>
  <c r="F28" i="5"/>
  <c r="D28" i="5"/>
  <c r="F25" i="5"/>
  <c r="F26" i="5" s="1"/>
  <c r="D25" i="5"/>
  <c r="D26" i="5" s="1"/>
  <c r="F18" i="5"/>
  <c r="D18" i="5"/>
  <c r="F169" i="3"/>
  <c r="G166" i="3" s="1"/>
  <c r="D169" i="3"/>
  <c r="E166" i="3" s="1"/>
  <c r="H167" i="3"/>
  <c r="G167" i="3"/>
  <c r="H166" i="3"/>
  <c r="H165" i="3"/>
  <c r="H164" i="3"/>
  <c r="G164" i="3"/>
  <c r="F158" i="3"/>
  <c r="G157" i="3" s="1"/>
  <c r="D158" i="3"/>
  <c r="E157" i="3" s="1"/>
  <c r="H157" i="3"/>
  <c r="H156" i="3"/>
  <c r="H155" i="3"/>
  <c r="E155" i="3"/>
  <c r="H154" i="3"/>
  <c r="E154" i="3"/>
  <c r="H153" i="3"/>
  <c r="H152" i="3"/>
  <c r="F146" i="3"/>
  <c r="G145" i="3" s="1"/>
  <c r="E146" i="3"/>
  <c r="D146" i="3"/>
  <c r="E145" i="3" s="1"/>
  <c r="H145" i="3"/>
  <c r="H144" i="3"/>
  <c r="H143" i="3"/>
  <c r="E143" i="3"/>
  <c r="H142" i="3"/>
  <c r="G142" i="3"/>
  <c r="E142" i="3"/>
  <c r="H141" i="3"/>
  <c r="H140" i="3"/>
  <c r="F134" i="3"/>
  <c r="G132" i="3" s="1"/>
  <c r="D134" i="3"/>
  <c r="E133" i="3" s="1"/>
  <c r="H133" i="3"/>
  <c r="G133" i="3"/>
  <c r="H132" i="3"/>
  <c r="H131" i="3"/>
  <c r="H130" i="3"/>
  <c r="G130" i="3"/>
  <c r="H129" i="3"/>
  <c r="G129" i="3"/>
  <c r="H128" i="3"/>
  <c r="F120" i="3"/>
  <c r="G118" i="3" s="1"/>
  <c r="D120" i="3"/>
  <c r="E117" i="3" s="1"/>
  <c r="H119" i="3"/>
  <c r="H118" i="3"/>
  <c r="H117" i="3"/>
  <c r="H116" i="3"/>
  <c r="G116" i="3"/>
  <c r="E116" i="3"/>
  <c r="H115" i="3"/>
  <c r="H114" i="3"/>
  <c r="F108" i="3"/>
  <c r="G106" i="3" s="1"/>
  <c r="D108" i="3"/>
  <c r="E106" i="3" s="1"/>
  <c r="H107" i="3"/>
  <c r="G107" i="3"/>
  <c r="H106" i="3"/>
  <c r="H105" i="3"/>
  <c r="H104" i="3"/>
  <c r="G104" i="3"/>
  <c r="H103" i="3"/>
  <c r="G103" i="3"/>
  <c r="H102" i="3"/>
  <c r="F93" i="3"/>
  <c r="D93" i="3"/>
  <c r="F92" i="3"/>
  <c r="G92" i="3" s="1"/>
  <c r="D92" i="3"/>
  <c r="E92" i="3" s="1"/>
  <c r="F89" i="3"/>
  <c r="F36" i="5" s="1"/>
  <c r="F127" i="5" s="1"/>
  <c r="D89" i="3"/>
  <c r="D36" i="5" s="1"/>
  <c r="D127" i="5" s="1"/>
  <c r="F88" i="3"/>
  <c r="G88" i="3" s="1"/>
  <c r="F77" i="3"/>
  <c r="F78" i="3" s="1"/>
  <c r="F75" i="3"/>
  <c r="D75" i="3"/>
  <c r="F72" i="3"/>
  <c r="D72" i="3"/>
  <c r="F71" i="3"/>
  <c r="D71" i="3"/>
  <c r="D88" i="3" s="1"/>
  <c r="E88" i="3" s="1"/>
  <c r="G62" i="3"/>
  <c r="E62" i="3"/>
  <c r="G58" i="3"/>
  <c r="F58" i="3"/>
  <c r="D58" i="3"/>
  <c r="F52" i="3"/>
  <c r="D52" i="3"/>
  <c r="G51" i="3"/>
  <c r="E51" i="3"/>
  <c r="F45" i="3"/>
  <c r="D45" i="3"/>
  <c r="F41" i="3"/>
  <c r="D41" i="3"/>
  <c r="F40" i="3"/>
  <c r="G40" i="3" s="1"/>
  <c r="D40" i="3"/>
  <c r="E40" i="3" s="1"/>
  <c r="F36" i="3"/>
  <c r="G36" i="3" s="1"/>
  <c r="D35" i="3"/>
  <c r="F32" i="3"/>
  <c r="F44" i="3" s="1"/>
  <c r="G44" i="3" s="1"/>
  <c r="D32" i="3"/>
  <c r="D36" i="3" s="1"/>
  <c r="E36" i="3" s="1"/>
  <c r="G25" i="3"/>
  <c r="E25" i="3"/>
  <c r="G22" i="3"/>
  <c r="E22" i="3"/>
  <c r="F17" i="3"/>
  <c r="D17" i="3"/>
  <c r="D170" i="1"/>
  <c r="D169" i="1"/>
  <c r="C169" i="1"/>
  <c r="C170" i="1" s="1"/>
  <c r="C161" i="1"/>
  <c r="C163" i="1" s="1"/>
  <c r="D158" i="1"/>
  <c r="C158" i="1"/>
  <c r="D156" i="1"/>
  <c r="D161" i="1" s="1"/>
  <c r="D163" i="1" s="1"/>
  <c r="C156" i="1"/>
  <c r="D147" i="1"/>
  <c r="C147" i="1"/>
  <c r="D143" i="1"/>
  <c r="C143" i="1"/>
  <c r="D142" i="1"/>
  <c r="C142" i="1"/>
  <c r="D133" i="1"/>
  <c r="D134" i="1" s="1"/>
  <c r="C130" i="1"/>
  <c r="C133" i="1" s="1"/>
  <c r="C134" i="1" s="1"/>
  <c r="D127" i="1"/>
  <c r="C127" i="1"/>
  <c r="D121" i="1"/>
  <c r="C121" i="1"/>
  <c r="D106" i="1"/>
  <c r="C106" i="1"/>
  <c r="D95" i="1"/>
  <c r="C95" i="1"/>
  <c r="D94" i="1"/>
  <c r="D99" i="1" s="1"/>
  <c r="D90" i="1" s="1"/>
  <c r="C94" i="1"/>
  <c r="C99" i="1" s="1"/>
  <c r="C90" i="1" s="1"/>
  <c r="D85" i="1"/>
  <c r="C85" i="1"/>
  <c r="D84" i="1"/>
  <c r="C84" i="1"/>
  <c r="D79" i="1"/>
  <c r="C79" i="1"/>
  <c r="D69" i="1"/>
  <c r="C69" i="1"/>
  <c r="D59" i="1"/>
  <c r="D62" i="1" s="1"/>
  <c r="C59" i="1"/>
  <c r="C62" i="1" s="1"/>
  <c r="D36" i="1"/>
  <c r="D38" i="1" s="1"/>
  <c r="C36" i="1"/>
  <c r="C38" i="1" s="1"/>
  <c r="D16" i="1"/>
  <c r="D18" i="1" s="1"/>
  <c r="C16" i="1"/>
  <c r="C18" i="1" s="1"/>
  <c r="F134" i="5" l="1"/>
  <c r="E49" i="5"/>
  <c r="F130" i="5"/>
  <c r="F126" i="5"/>
  <c r="D41" i="5"/>
  <c r="C87" i="1"/>
  <c r="C22" i="1"/>
  <c r="C146" i="1"/>
  <c r="C148" i="1" s="1"/>
  <c r="C149" i="1" s="1"/>
  <c r="C68" i="1"/>
  <c r="C24" i="1"/>
  <c r="D87" i="1"/>
  <c r="D22" i="1"/>
  <c r="D24" i="1" s="1"/>
  <c r="D146" i="1"/>
  <c r="D148" i="1" s="1"/>
  <c r="D149" i="1" s="1"/>
  <c r="D68" i="1"/>
  <c r="F41" i="5"/>
  <c r="E31" i="1"/>
  <c r="E34" i="1"/>
  <c r="E33" i="1"/>
  <c r="E32" i="1"/>
  <c r="E30" i="1"/>
  <c r="E35" i="1"/>
  <c r="F34" i="1"/>
  <c r="F31" i="1"/>
  <c r="F33" i="1"/>
  <c r="F30" i="1"/>
  <c r="F32" i="1"/>
  <c r="F35" i="1"/>
  <c r="E35" i="5"/>
  <c r="G35" i="5"/>
  <c r="C35" i="7"/>
  <c r="C18" i="7"/>
  <c r="D120" i="5"/>
  <c r="E115" i="3"/>
  <c r="E119" i="3"/>
  <c r="E103" i="3"/>
  <c r="E107" i="3"/>
  <c r="G115" i="3"/>
  <c r="G119" i="3"/>
  <c r="G154" i="3"/>
  <c r="E158" i="3"/>
  <c r="E167" i="3"/>
  <c r="E134" i="3"/>
  <c r="G158" i="3"/>
  <c r="E104" i="3"/>
  <c r="E120" i="3"/>
  <c r="E164" i="3"/>
  <c r="E108" i="3"/>
  <c r="G134" i="3"/>
  <c r="E131" i="3"/>
  <c r="G120" i="3"/>
  <c r="E152" i="3"/>
  <c r="E156" i="3"/>
  <c r="D97" i="5"/>
  <c r="G146" i="3"/>
  <c r="G155" i="3"/>
  <c r="E32" i="3"/>
  <c r="D77" i="3"/>
  <c r="D78" i="3" s="1"/>
  <c r="E105" i="3"/>
  <c r="G108" i="3"/>
  <c r="G117" i="3"/>
  <c r="H120" i="3"/>
  <c r="E140" i="3"/>
  <c r="E144" i="3"/>
  <c r="G152" i="3"/>
  <c r="G156" i="3"/>
  <c r="E165" i="3"/>
  <c r="F97" i="5"/>
  <c r="E130" i="3"/>
  <c r="H134" i="3"/>
  <c r="C61" i="1"/>
  <c r="G32" i="3"/>
  <c r="D44" i="3"/>
  <c r="E44" i="3" s="1"/>
  <c r="G105" i="3"/>
  <c r="H108" i="3"/>
  <c r="E128" i="3"/>
  <c r="E132" i="3"/>
  <c r="G140" i="3"/>
  <c r="G144" i="3"/>
  <c r="G165" i="3"/>
  <c r="D75" i="5"/>
  <c r="D78" i="5" s="1"/>
  <c r="G131" i="3"/>
  <c r="D61" i="1"/>
  <c r="E114" i="3"/>
  <c r="E118" i="3"/>
  <c r="G128" i="3"/>
  <c r="E153" i="3"/>
  <c r="F75" i="5"/>
  <c r="F78" i="5" s="1"/>
  <c r="H146" i="3"/>
  <c r="E102" i="3"/>
  <c r="G114" i="3"/>
  <c r="E141" i="3"/>
  <c r="G153" i="3"/>
  <c r="G143" i="3"/>
  <c r="G102" i="3"/>
  <c r="E129" i="3"/>
  <c r="G141" i="3"/>
  <c r="D130" i="5" l="1"/>
  <c r="D126" i="5"/>
  <c r="C91" i="1"/>
  <c r="C88" i="1"/>
  <c r="E41" i="5"/>
  <c r="D136" i="5"/>
  <c r="D137" i="5" s="1"/>
  <c r="D131" i="5" s="1"/>
  <c r="D91" i="1"/>
  <c r="D88" i="1"/>
  <c r="F136" i="5"/>
  <c r="F137" i="5" s="1"/>
  <c r="F131" i="5" s="1"/>
  <c r="G130" i="5" s="1"/>
  <c r="E33" i="7" s="1"/>
  <c r="G41" i="5"/>
  <c r="E32" i="7"/>
  <c r="G126" i="5"/>
  <c r="E36" i="7" l="1"/>
  <c r="E34" i="7"/>
  <c r="E126" i="5"/>
  <c r="C32" i="7"/>
  <c r="E130" i="5"/>
  <c r="C33" i="7" s="1"/>
  <c r="C36" i="7" l="1"/>
  <c r="C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Celina Phung</author>
  </authors>
  <commentList>
    <comment ref="B32" authorId="0" shapeId="0" xr:uid="{054B20B8-98BE-4F4B-87FA-FF0B621FD2D0}">
      <text>
        <r>
          <rPr>
            <b/>
            <sz val="9"/>
            <color indexed="81"/>
            <rFont val="Tahoma"/>
            <family val="2"/>
          </rPr>
          <t>Celina Phung:</t>
        </r>
        <r>
          <rPr>
            <sz val="9"/>
            <color indexed="81"/>
            <rFont val="Tahoma"/>
            <family val="2"/>
          </rPr>
          <t xml:space="preserve">
</t>
        </r>
      </text>
    </comment>
  </commentList>
</comments>
</file>

<file path=xl/sharedStrings.xml><?xml version="1.0" encoding="utf-8"?>
<sst xmlns="http://schemas.openxmlformats.org/spreadsheetml/2006/main" count="573" uniqueCount="344">
  <si>
    <t>Shell 2024 and 2023</t>
  </si>
  <si>
    <t xml:space="preserve">Abbreviations </t>
  </si>
  <si>
    <t>Statement of Financial Position (Balance Sheet)</t>
  </si>
  <si>
    <t>SFP</t>
  </si>
  <si>
    <t>Source is noted where applicable</t>
  </si>
  <si>
    <t>Income Statement</t>
  </si>
  <si>
    <t>I/S</t>
  </si>
  <si>
    <t xml:space="preserve">Statement of cashflow </t>
  </si>
  <si>
    <t>SCF</t>
  </si>
  <si>
    <t>All $ figures in millions unless specifed otherwise</t>
  </si>
  <si>
    <t>Million $</t>
  </si>
  <si>
    <t>Financial Structure Analysis</t>
  </si>
  <si>
    <t>W1</t>
  </si>
  <si>
    <t>Liabilities/Debt</t>
  </si>
  <si>
    <t>Page 242</t>
  </si>
  <si>
    <t>Current Debt</t>
  </si>
  <si>
    <t xml:space="preserve">SFP </t>
  </si>
  <si>
    <t>Non-current Debt (long term)</t>
  </si>
  <si>
    <t>Total Debt</t>
  </si>
  <si>
    <t xml:space="preserve">Cash and cash equivalents </t>
  </si>
  <si>
    <t>Net Debt</t>
  </si>
  <si>
    <t xml:space="preserve">                                                             </t>
  </si>
  <si>
    <t>Equity</t>
  </si>
  <si>
    <t>Total Finance Capital</t>
  </si>
  <si>
    <t>Gearing</t>
  </si>
  <si>
    <t>W2</t>
  </si>
  <si>
    <t>Maturity Profile of Debt</t>
  </si>
  <si>
    <t>Note 21, Page 285</t>
  </si>
  <si>
    <t>% of Borrowings</t>
  </si>
  <si>
    <t xml:space="preserve">Under 1 year </t>
  </si>
  <si>
    <t xml:space="preserve">1 to 2 years </t>
  </si>
  <si>
    <t xml:space="preserve">2 to 3 years </t>
  </si>
  <si>
    <t xml:space="preserve">3 to 4 years </t>
  </si>
  <si>
    <t xml:space="preserve">4  to 5 years </t>
  </si>
  <si>
    <t>Over 5</t>
  </si>
  <si>
    <t>Total Repayments</t>
  </si>
  <si>
    <t>Interest</t>
  </si>
  <si>
    <t xml:space="preserve"> Total Debt</t>
  </si>
  <si>
    <t>W3</t>
  </si>
  <si>
    <t xml:space="preserve">Other workings </t>
  </si>
  <si>
    <t xml:space="preserve">Fixed versus variable </t>
  </si>
  <si>
    <t>Fixed Debt</t>
  </si>
  <si>
    <t>Notdisclosed</t>
  </si>
  <si>
    <t>Variable Debt</t>
  </si>
  <si>
    <t>Most debt is raised from central borrowing programmes. Shell's policy is to have debt principally denominated in dollars and to retain a balanced
exposure to fixed and floating rates over time. Shell has issued a significant amount of fixed rate debt in recent years, taking advantage of
historically low interest rates. As a result, the majority of the debt portfolio at December 31, 2024, is fixed</t>
  </si>
  <si>
    <t>Note 26, Page 299</t>
  </si>
  <si>
    <t>W4</t>
  </si>
  <si>
    <t>Currency Profile of Debt</t>
  </si>
  <si>
    <t>GBP</t>
  </si>
  <si>
    <t>Page 141</t>
  </si>
  <si>
    <t>EUR</t>
  </si>
  <si>
    <t>Note 26 page 301</t>
  </si>
  <si>
    <t>Other</t>
  </si>
  <si>
    <t>W5</t>
  </si>
  <si>
    <t xml:space="preserve">Sensitivity of Rates </t>
  </si>
  <si>
    <r>
      <rPr>
        <sz val="11"/>
        <color theme="1"/>
        <rFont val="Calibri"/>
        <family val="2"/>
      </rPr>
      <t>Movement in rates</t>
    </r>
    <r>
      <rPr>
        <sz val="8"/>
        <color theme="1"/>
        <rFont val="Calibri"/>
        <family val="2"/>
      </rPr>
      <t xml:space="preserve"> </t>
    </r>
  </si>
  <si>
    <t>Note 26, Page 302</t>
  </si>
  <si>
    <t>Movement in exchange rates (proxy; sum of 10% appreciation vs USD across listed currencies)</t>
  </si>
  <si>
    <r>
      <rPr>
        <sz val="11"/>
        <color theme="1"/>
        <rFont val="Calibri"/>
        <family val="2"/>
      </rPr>
      <t xml:space="preserve">as % of Operating profit (loss) (income before taxation - interest expense )  </t>
    </r>
    <r>
      <rPr>
        <sz val="11"/>
        <color rgb="FFFF0000"/>
        <rFont val="Calibri"/>
        <family val="2"/>
      </rPr>
      <t xml:space="preserve"> </t>
    </r>
  </si>
  <si>
    <t>Op Profit: IS</t>
  </si>
  <si>
    <t>as % of total equity</t>
  </si>
  <si>
    <t>Equity: SFP</t>
  </si>
  <si>
    <t>W6</t>
  </si>
  <si>
    <t>Undrawn Committed Facility</t>
  </si>
  <si>
    <t>Total amount</t>
  </si>
  <si>
    <t>Note 21, Page 287</t>
  </si>
  <si>
    <t>As % of net debt</t>
  </si>
  <si>
    <t>As % of total assets</t>
  </si>
  <si>
    <t>Assets: SFP</t>
  </si>
  <si>
    <t>W7</t>
  </si>
  <si>
    <t xml:space="preserve">Cash Flow Impacts </t>
  </si>
  <si>
    <t xml:space="preserve">Cash from operations </t>
  </si>
  <si>
    <t>Page 246</t>
  </si>
  <si>
    <t xml:space="preserve">Interest Paid </t>
  </si>
  <si>
    <t>New borrowings</t>
  </si>
  <si>
    <t>Repayment of borrowings</t>
  </si>
  <si>
    <t>Net cash movement</t>
  </si>
  <si>
    <t>W8</t>
  </si>
  <si>
    <t>Debt servicing ability</t>
  </si>
  <si>
    <t>Interest Paid From Operations</t>
  </si>
  <si>
    <t>See W6</t>
  </si>
  <si>
    <t>Interest Paid to Operating Profit</t>
  </si>
  <si>
    <t>See W1</t>
  </si>
  <si>
    <t>Net Debt to Operating Cash</t>
  </si>
  <si>
    <t>Free Cash Flow (see below)</t>
  </si>
  <si>
    <t>Net Debt to Free Cash Flow</t>
  </si>
  <si>
    <t>Free Cash Flow</t>
  </si>
  <si>
    <t>Cash Inflow from Operations</t>
  </si>
  <si>
    <t>Less Interest Paid</t>
  </si>
  <si>
    <t>Less Capital Expenditure</t>
  </si>
  <si>
    <t>Less Payments to buy Intangible Assets</t>
  </si>
  <si>
    <t>Add Disposals of PPE and Intangible Assets</t>
  </si>
  <si>
    <t>W9</t>
  </si>
  <si>
    <t xml:space="preserve">Commitments </t>
  </si>
  <si>
    <t>Contractual commitments (Capital Commitments )</t>
  </si>
  <si>
    <t>Note 12, page 278</t>
  </si>
  <si>
    <t>W10</t>
  </si>
  <si>
    <t>Guarantees</t>
  </si>
  <si>
    <t>Performance and Payment Bonds</t>
  </si>
  <si>
    <t>Not disclosed</t>
  </si>
  <si>
    <t>W11</t>
  </si>
  <si>
    <t>Working Capital</t>
  </si>
  <si>
    <t>Trade and other payables</t>
  </si>
  <si>
    <t>Decommissioning and other provisions</t>
  </si>
  <si>
    <t>Income taxes payable</t>
  </si>
  <si>
    <t xml:space="preserve">Short term cash requirements </t>
  </si>
  <si>
    <t>Receviables</t>
  </si>
  <si>
    <t>Inventory</t>
  </si>
  <si>
    <t>Cash</t>
  </si>
  <si>
    <t xml:space="preserve">Other Investments </t>
  </si>
  <si>
    <t>-</t>
  </si>
  <si>
    <t xml:space="preserve">Short term cash availability </t>
  </si>
  <si>
    <t>Cash Generation</t>
  </si>
  <si>
    <t>Opening Receivables</t>
  </si>
  <si>
    <t>Revenue</t>
  </si>
  <si>
    <t>Page 241</t>
  </si>
  <si>
    <t>Less: Closing Receivables</t>
  </si>
  <si>
    <t>Cash from Sales (per annum)</t>
  </si>
  <si>
    <t>Cash from Sales (per month)</t>
  </si>
  <si>
    <t>W12</t>
  </si>
  <si>
    <t xml:space="preserve">Equity </t>
  </si>
  <si>
    <r>
      <rPr>
        <sz val="11"/>
        <color theme="1"/>
        <rFont val="Calibri"/>
        <family val="2"/>
      </rPr>
      <t xml:space="preserve">Market Value of Equity at year end </t>
    </r>
    <r>
      <rPr>
        <sz val="11"/>
        <color theme="1"/>
        <rFont val="Arial"/>
        <family val="2"/>
      </rPr>
      <t>($)</t>
    </r>
  </si>
  <si>
    <t>https://stockanalysis.com/stocks/shel/market-cap/</t>
  </si>
  <si>
    <t>Euro Exchange Rates | Central Bank of Ireland</t>
  </si>
  <si>
    <t>Book Value of Equity</t>
  </si>
  <si>
    <t>Market (Value) to Book (Value)</t>
  </si>
  <si>
    <t>% Equity</t>
  </si>
  <si>
    <t>W13</t>
  </si>
  <si>
    <t>Total Shareholder Return</t>
  </si>
  <si>
    <t>Opening Share price on 1/1/2024 &amp; 2023 [GBp]</t>
  </si>
  <si>
    <t>https://uk.finance.yahoo.com/quote/SHEL.L/history/?utm_source=chatgpt.com&amp;period1=1672358400&amp;period2=1735689600</t>
  </si>
  <si>
    <t>Closing Share price on 31/12/2024 &amp; 2023 [GBp]</t>
  </si>
  <si>
    <t>Increase/(Decrease) [GBP]</t>
  </si>
  <si>
    <t>Need to convert GBp to GBP, 1 GBP = 100 GBp</t>
  </si>
  <si>
    <t>https://www.exchangerates.org.uk/GBP-USD-spot-exchange-rates-history-2024.html</t>
  </si>
  <si>
    <t>Convert to USD (use average of monthly rates )</t>
  </si>
  <si>
    <t>Rate 2024: 1.2781
Rate 2023: 1.2439</t>
  </si>
  <si>
    <t>Dividend for the year USD</t>
  </si>
  <si>
    <t>page 23</t>
  </si>
  <si>
    <t>Total Gain/(Loss) in USD per share</t>
  </si>
  <si>
    <t xml:space="preserve">per share </t>
  </si>
  <si>
    <t>% Gain/(Loss)</t>
  </si>
  <si>
    <t>W14</t>
  </si>
  <si>
    <t>Return on Equity</t>
  </si>
  <si>
    <t>Profit/(Loss) for the financial year</t>
  </si>
  <si>
    <t>Total Equity</t>
  </si>
  <si>
    <t>1. Financial Structure Analysis Screenshot</t>
  </si>
  <si>
    <t>ASSET PERFORMANCE ANALYSIS</t>
  </si>
  <si>
    <t>W15</t>
  </si>
  <si>
    <t>Non-Current Assets Base - Growth Rate</t>
  </si>
  <si>
    <t>page 244</t>
  </si>
  <si>
    <t>Total Non Current Assets</t>
  </si>
  <si>
    <t xml:space="preserve">Growth Rate </t>
  </si>
  <si>
    <t>W16</t>
  </si>
  <si>
    <t>Strength of Balance Sheet - % Intangibles</t>
  </si>
  <si>
    <t>Intangible Assets</t>
  </si>
  <si>
    <t>Total Non-Current Assets</t>
  </si>
  <si>
    <t>Goodwill</t>
  </si>
  <si>
    <t>W17</t>
  </si>
  <si>
    <t>Asset Performance - Profit Based Measures</t>
  </si>
  <si>
    <t>RoA</t>
  </si>
  <si>
    <t>Earnings Before Interest and Tax (operating profit)</t>
  </si>
  <si>
    <t>Earnings Before Interest and Tax  = Income before taxation + interest expense</t>
  </si>
  <si>
    <t>Total Assets</t>
  </si>
  <si>
    <t>Return on Non-Current Assets</t>
  </si>
  <si>
    <t>Earnings Before Interest and Tax</t>
  </si>
  <si>
    <t>ROCE</t>
  </si>
  <si>
    <t>Total Assets - Current Liabilities</t>
  </si>
  <si>
    <t>ROCE version 2</t>
  </si>
  <si>
    <t>Earnings Before Interest and Tax - Non-recurring items</t>
  </si>
  <si>
    <t>W18</t>
  </si>
  <si>
    <t>Asset Performance - Revenue Based Measures</t>
  </si>
  <si>
    <t>Asset Turnover</t>
  </si>
  <si>
    <t>W19</t>
  </si>
  <si>
    <t>Asset Performance - Employee Based Measures</t>
  </si>
  <si>
    <t>Revenue per Employee</t>
  </si>
  <si>
    <t>Total No of Employees</t>
  </si>
  <si>
    <t>page 117</t>
  </si>
  <si>
    <t>Average cost per employee</t>
  </si>
  <si>
    <t>Total Wages</t>
  </si>
  <si>
    <t>Note 33, page 313</t>
  </si>
  <si>
    <t>OPERATIONAL ANALYSIS</t>
  </si>
  <si>
    <t>W20</t>
  </si>
  <si>
    <t>Sales Analysis</t>
  </si>
  <si>
    <t>Profit</t>
  </si>
  <si>
    <t>Operating Profit 2022</t>
  </si>
  <si>
    <r>
      <rPr>
        <sz val="11"/>
        <color theme="1"/>
        <rFont val="Calibri"/>
        <family val="2"/>
      </rPr>
      <t>Operating Profit</t>
    </r>
    <r>
      <rPr>
        <sz val="11"/>
        <color rgb="FFFF0000"/>
        <rFont val="Calibri"/>
        <family val="2"/>
      </rPr>
      <t xml:space="preserve"> </t>
    </r>
    <r>
      <rPr>
        <sz val="11"/>
        <color theme="1"/>
        <rFont val="Calibri"/>
        <family val="2"/>
      </rPr>
      <t xml:space="preserve"> </t>
    </r>
  </si>
  <si>
    <t>Page 243</t>
  </si>
  <si>
    <t>(Income before taxation - interest expense)</t>
  </si>
  <si>
    <t>Operating Profit / (Loss) Growth or (Decline)</t>
  </si>
  <si>
    <t xml:space="preserve"> Income for the period (Profit / (Loss) for the financial year )</t>
  </si>
  <si>
    <t>Profit / (Loss) Growth or (Decline)</t>
  </si>
  <si>
    <t>Sales Growth / (Decline)</t>
  </si>
  <si>
    <t>W21</t>
  </si>
  <si>
    <t>Margin Analysis</t>
  </si>
  <si>
    <t>Gross Margin</t>
  </si>
  <si>
    <t>Gross Profit</t>
  </si>
  <si>
    <t xml:space="preserve">Not applicable
</t>
  </si>
  <si>
    <t>Operating Margin</t>
  </si>
  <si>
    <t>Operating Profit</t>
  </si>
  <si>
    <t>Net Margin</t>
  </si>
  <si>
    <t>Profit for the year</t>
  </si>
  <si>
    <t>SEGMENT ANALYSIS</t>
  </si>
  <si>
    <t>W22</t>
  </si>
  <si>
    <t>Business Segment Analysis</t>
  </si>
  <si>
    <t>Segment earnings</t>
  </si>
  <si>
    <t>% Share</t>
  </si>
  <si>
    <t>Growth / (Decline) $</t>
  </si>
  <si>
    <t>Integrated Gas</t>
  </si>
  <si>
    <t>Upstream</t>
  </si>
  <si>
    <t>Marketing</t>
  </si>
  <si>
    <t>Chemicals 
and 
Products</t>
  </si>
  <si>
    <t>Renewables
 and Energy
 Solutions</t>
  </si>
  <si>
    <t>Corporate</t>
  </si>
  <si>
    <t>W23</t>
  </si>
  <si>
    <t>Adjusted EBITDA</t>
  </si>
  <si>
    <t>Page 35</t>
  </si>
  <si>
    <t>Page 41</t>
  </si>
  <si>
    <t>Page 59</t>
  </si>
  <si>
    <t>Page 63</t>
  </si>
  <si>
    <t>Page 71</t>
  </si>
  <si>
    <t>Page 75</t>
  </si>
  <si>
    <t>EBITDA: Earnings before Interest, Tax, Depreciation and Amortisation</t>
  </si>
  <si>
    <t>W24</t>
  </si>
  <si>
    <t>Capital Expenditure</t>
  </si>
  <si>
    <t>Note 7, page 274</t>
  </si>
  <si>
    <t>W25</t>
  </si>
  <si>
    <t>Cash flow from operating activities</t>
  </si>
  <si>
    <t>W26</t>
  </si>
  <si>
    <t>Note 7 page 271</t>
  </si>
  <si>
    <t xml:space="preserve">Geographical Location </t>
  </si>
  <si>
    <t>Europe</t>
  </si>
  <si>
    <t>Note 7 page 274</t>
  </si>
  <si>
    <t>Asia, Oceania, Africa</t>
  </si>
  <si>
    <t>USA</t>
  </si>
  <si>
    <t>Americas</t>
  </si>
  <si>
    <t>2. Assest and Operational Analysis screenshot</t>
  </si>
  <si>
    <t>Abbreviations</t>
  </si>
  <si>
    <t>Statement of cashflow</t>
  </si>
  <si>
    <t>CASH FLOW ANALYSIS</t>
  </si>
  <si>
    <t>W27</t>
  </si>
  <si>
    <t xml:space="preserve">Headline Analysis - </t>
  </si>
  <si>
    <t>Cash Inflow / (Outflow) from Investing Activities</t>
  </si>
  <si>
    <t>Cash (Outflow) from Financing Activities</t>
  </si>
  <si>
    <t>Net Cash Movement</t>
  </si>
  <si>
    <t>Cash Flow from Operating Activties</t>
  </si>
  <si>
    <t>W28</t>
  </si>
  <si>
    <t>Net Cash Flow From Operations</t>
  </si>
  <si>
    <t>Change %</t>
  </si>
  <si>
    <t>Operating Profit / (Loss)</t>
  </si>
  <si>
    <t>Cash Flow great than profits</t>
  </si>
  <si>
    <t>Yes</t>
  </si>
  <si>
    <t>W29</t>
  </si>
  <si>
    <t>Operating Cash Margin</t>
  </si>
  <si>
    <t>Operating Cash Flow</t>
  </si>
  <si>
    <t>W30</t>
  </si>
  <si>
    <t>Net Debt to Cash Flow</t>
  </si>
  <si>
    <t>Page 244</t>
  </si>
  <si>
    <t>Operating Cashflow</t>
  </si>
  <si>
    <t>Years</t>
  </si>
  <si>
    <t>Interest Servicing Ability</t>
  </si>
  <si>
    <t>Interest Paid</t>
  </si>
  <si>
    <t>Interest Rate - estimate</t>
  </si>
  <si>
    <t>Cash Flow from Investing Activties</t>
  </si>
  <si>
    <t>W31</t>
  </si>
  <si>
    <t>Replacement Rate</t>
  </si>
  <si>
    <t>PPE</t>
  </si>
  <si>
    <t>Intangibles</t>
  </si>
  <si>
    <t>Note 12 page 275</t>
  </si>
  <si>
    <t>Additions to PPE</t>
  </si>
  <si>
    <t>Note 12, Page 383</t>
  </si>
  <si>
    <t>Page 383</t>
  </si>
  <si>
    <t>Additions to Intangibles</t>
  </si>
  <si>
    <t>Replacement Rate (notional years)</t>
  </si>
  <si>
    <t>Capital expenditure</t>
  </si>
  <si>
    <t>Ability to Reinvest</t>
  </si>
  <si>
    <t>Payments on PPE and Intangibles</t>
  </si>
  <si>
    <t>Reinvestment period required</t>
  </si>
  <si>
    <t>Strategic Expansion/Contraction</t>
  </si>
  <si>
    <t>Investments in joint ventures and associates</t>
  </si>
  <si>
    <t>Proceeds from joint ventures and associates from sale, capital reduction and repayment of
long-term loans</t>
  </si>
  <si>
    <t>Investments in equity securities</t>
  </si>
  <si>
    <t>Proceeds from sale of equity securities</t>
  </si>
  <si>
    <t>Cash Flow from Financing Activties</t>
  </si>
  <si>
    <t>W32</t>
  </si>
  <si>
    <t>Debt and Equity</t>
  </si>
  <si>
    <t>Debt - Interest</t>
  </si>
  <si>
    <t>Debt - Movement in short term</t>
  </si>
  <si>
    <t>Debt - Proceeds - Long term</t>
  </si>
  <si>
    <t>Repayment of loans</t>
  </si>
  <si>
    <t>Cash dividends paid to:Shell plc shareholders</t>
  </si>
  <si>
    <t>Equity - Purchase of treasury shares</t>
  </si>
  <si>
    <t>Equity - Share issue</t>
  </si>
  <si>
    <t>W33</t>
  </si>
  <si>
    <t>Dividend Yield</t>
  </si>
  <si>
    <t>Equity - dividends</t>
  </si>
  <si>
    <t>Market Value of Equity at year end ($)</t>
  </si>
  <si>
    <t>Financial structure analysis, W12</t>
  </si>
  <si>
    <t>Dividend Yield (Div/Market Value)</t>
  </si>
  <si>
    <t>W34</t>
  </si>
  <si>
    <t>Cash Inflow / (Outflow) on Investing Activities</t>
  </si>
  <si>
    <t>*Adjust for: Purchase of Investments</t>
  </si>
  <si>
    <t>*Adjust for: Disposals of Investments</t>
  </si>
  <si>
    <t>W35</t>
  </si>
  <si>
    <t>FCF Margin</t>
  </si>
  <si>
    <t>FCF</t>
  </si>
  <si>
    <t>FCF Yield</t>
  </si>
  <si>
    <t>Market Capitalisation + Net Debt (note 1)</t>
  </si>
  <si>
    <t>Note 1</t>
  </si>
  <si>
    <t>Note 1: Market capitalisation and net debt</t>
  </si>
  <si>
    <t>Market Value of Equity at year end (€)</t>
  </si>
  <si>
    <t>NA</t>
  </si>
  <si>
    <t>Market Capitalisation + Net Debt</t>
  </si>
  <si>
    <t xml:space="preserve">3. Cash flow analysis screenshot </t>
  </si>
  <si>
    <t>Statement of Financial Position</t>
  </si>
  <si>
    <t>VALUATION</t>
  </si>
  <si>
    <t>Rate 2024: GBP/USD : 1.2781
Rate 2023: GBP/USD : 1.2439</t>
  </si>
  <si>
    <t>W36</t>
  </si>
  <si>
    <t>Market Capitalisation</t>
  </si>
  <si>
    <t>Share price USD</t>
  </si>
  <si>
    <t>W13 Finance Structure analysis</t>
  </si>
  <si>
    <t>No. of Shares</t>
  </si>
  <si>
    <t>27. Share capital, Page 307</t>
  </si>
  <si>
    <t>Market Capitalisation (millions) USD</t>
  </si>
  <si>
    <t>Market cap growth</t>
  </si>
  <si>
    <t>W37</t>
  </si>
  <si>
    <t>Enterprise Value(EV)</t>
  </si>
  <si>
    <t>Equity Value</t>
  </si>
  <si>
    <t>W1 Financial Structure analysis</t>
  </si>
  <si>
    <t>Net Debt Value</t>
  </si>
  <si>
    <t>Enterprise Value</t>
  </si>
  <si>
    <t>W38</t>
  </si>
  <si>
    <t>Cash-based Valuation</t>
  </si>
  <si>
    <t>FCF yield</t>
  </si>
  <si>
    <t>EV/FCF</t>
  </si>
  <si>
    <t>Dividend yield</t>
  </si>
  <si>
    <t>Payout</t>
  </si>
  <si>
    <t>4. CFA Valuation screenshot</t>
  </si>
  <si>
    <t>EV/EBITDA</t>
  </si>
  <si>
    <t>Implied EV (at 2023 multiple)</t>
  </si>
  <si>
    <t>FCF is calculated by Operating Cash Flow plus Investing Cash Flow as it consistent with Shell's reported definition (Page 21 annual report )</t>
  </si>
  <si>
    <t>SCF, Page 246</t>
  </si>
  <si>
    <t>SPF, Note 21 debt, page 286</t>
  </si>
  <si>
    <t>Name: THI MINH THUAN PHUNG
Student number:  20115516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</si>
</sst>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164" formatCode="_-* #,##0_-;\-* #,##0_-;_-* &quot;-&quot;??_-;_-@"/>
    <numFmt numFmtId="165" formatCode="&quot;£&quot;#,##0;[Red]\-&quot;£&quot;#,##0"/>
    <numFmt numFmtId="166" formatCode="0.0%"/>
    <numFmt numFmtId="167" formatCode="&quot;€&quot;#,##0;[Red]\-&quot;€&quot;#,##0"/>
    <numFmt numFmtId="168" formatCode="&quot;€&quot;#,##0;\-&quot;€&quot;#,##0"/>
    <numFmt numFmtId="169" formatCode="0.000"/>
    <numFmt numFmtId="170" formatCode="_-* #,##0.00_-;\-* #,##0.00_-;_-* &quot;-&quot;??.00_-;_-@"/>
    <numFmt numFmtId="171" formatCode="_-* #,##0.0000_-;\-* #,##0.0000_-;_-* &quot;-&quot;??_-;_-@"/>
    <numFmt numFmtId="172" formatCode="_-* #,##0.00_-;\-* #,##0.00_-;_-* &quot;-&quot;??_-;_-@"/>
    <numFmt numFmtId="173" formatCode="#,##0.0000"/>
    <numFmt numFmtId="174" formatCode="#,##0.00000"/>
    <numFmt numFmtId="175" formatCode="[$€-1809]#,##0"/>
    <numFmt numFmtId="176" formatCode="&quot;£&quot;#,##0"/>
    <numFmt numFmtId="177" formatCode="0.0"/>
    <numFmt numFmtId="178" formatCode="&quot;$&quot;#,##0.00"/>
    <numFmt numFmtId="179" formatCode="_-[$€-1809]* #,##0_-;\-[$€-1809]* #,##0_-;_-[$€-1809]* &quot;-&quot;??_-;_-@"/>
    <numFmt numFmtId="180" formatCode="0.0000"/>
    <numFmt numFmtId="181" formatCode="#,##0.0"/>
  </numFmts>
  <fonts count="68">
    <font>
      <sz val="11"/>
      <color theme="1"/>
      <name val="Calibri"/>
      <scheme val="minor"/>
    </font>
    <font>
      <b/>
      <sz val="11"/>
      <color theme="1"/>
      <name val="Calibri"/>
      <family val="2"/>
    </font>
    <font>
      <b/>
      <sz val="11"/>
      <color rgb="FF00B0F0"/>
      <name val="Calibri"/>
      <family val="2"/>
    </font>
    <font>
      <sz val="11"/>
      <name val="Calibri"/>
      <family val="2"/>
    </font>
    <font>
      <sz val="11"/>
      <color theme="1"/>
      <name val="Calibri"/>
      <family val="2"/>
    </font>
    <font>
      <b/>
      <sz val="11"/>
      <color rgb="FF6AA84F"/>
      <name val="Calibri"/>
      <family val="2"/>
    </font>
    <font>
      <i/>
      <sz val="11"/>
      <color theme="1"/>
      <name val="Calibri"/>
      <family val="2"/>
    </font>
    <font>
      <sz val="11"/>
      <color theme="1"/>
      <name val="Calibri"/>
      <family val="2"/>
      <scheme val="minor"/>
    </font>
    <font>
      <sz val="11"/>
      <color rgb="FF434343"/>
      <name val="Calibri"/>
      <family val="2"/>
    </font>
    <font>
      <b/>
      <sz val="11"/>
      <color rgb="FF6AA84F"/>
      <name val="Calibri"/>
      <family val="2"/>
      <scheme val="minor"/>
    </font>
    <font>
      <sz val="11"/>
      <color rgb="FF6AA84F"/>
      <name val="Calibri"/>
      <family val="2"/>
      <scheme val="minor"/>
    </font>
    <font>
      <b/>
      <sz val="11"/>
      <color rgb="FFFF0000"/>
      <name val="Calibri"/>
      <family val="2"/>
    </font>
    <font>
      <i/>
      <sz val="9"/>
      <color theme="1"/>
      <name val="Calibri"/>
      <family val="2"/>
    </font>
    <font>
      <b/>
      <sz val="11"/>
      <color rgb="FF000000"/>
      <name val="Calibri"/>
      <family val="2"/>
    </font>
    <font>
      <sz val="11"/>
      <color rgb="FF6AA84F"/>
      <name val="Calibri"/>
      <family val="2"/>
    </font>
    <font>
      <b/>
      <u/>
      <sz val="11"/>
      <color theme="1"/>
      <name val="Calibri"/>
      <family val="2"/>
    </font>
    <font>
      <sz val="11"/>
      <color rgb="FF000000"/>
      <name val="Calibri"/>
      <family val="2"/>
      <scheme val="minor"/>
    </font>
    <font>
      <sz val="11"/>
      <color rgb="FFFF0000"/>
      <name val="Calibri"/>
      <family val="2"/>
      <scheme val="minor"/>
    </font>
    <font>
      <b/>
      <u/>
      <sz val="11"/>
      <color rgb="FF6AA84F"/>
      <name val="Calibri"/>
      <family val="2"/>
    </font>
    <font>
      <b/>
      <u/>
      <sz val="11"/>
      <color rgb="FF6AA84F"/>
      <name val="Calibri"/>
      <family val="2"/>
    </font>
    <font>
      <b/>
      <u/>
      <sz val="11"/>
      <color rgb="FF00B0F0"/>
      <name val="Calibri"/>
      <family val="2"/>
    </font>
    <font>
      <u/>
      <sz val="11"/>
      <color theme="10"/>
      <name val="Calibri"/>
      <family val="2"/>
    </font>
    <font>
      <sz val="12"/>
      <color rgb="FF111827"/>
      <name val="Arial"/>
      <family val="2"/>
    </font>
    <font>
      <u/>
      <sz val="11"/>
      <color rgb="FF6AA84F"/>
      <name val="Calibri"/>
      <family val="2"/>
    </font>
    <font>
      <u/>
      <sz val="11"/>
      <color rgb="FF6AA84F"/>
      <name val="Calibri"/>
      <family val="2"/>
    </font>
    <font>
      <sz val="10"/>
      <color theme="1"/>
      <name val="Arial"/>
      <family val="2"/>
    </font>
    <font>
      <u/>
      <sz val="11"/>
      <color theme="1"/>
      <name val="Calibri"/>
      <family val="2"/>
    </font>
    <font>
      <b/>
      <u/>
      <sz val="11"/>
      <color rgb="FF00B0F0"/>
      <name val="Calibri"/>
      <family val="2"/>
    </font>
    <font>
      <i/>
      <u/>
      <sz val="11"/>
      <color theme="1"/>
      <name val="Calibri"/>
      <family val="2"/>
    </font>
    <font>
      <b/>
      <i/>
      <u/>
      <sz val="11"/>
      <color rgb="FF00B0F0"/>
      <name val="Calibri"/>
      <family val="2"/>
    </font>
    <font>
      <b/>
      <sz val="14"/>
      <color theme="1"/>
      <name val="Calibri"/>
      <family val="2"/>
      <scheme val="minor"/>
    </font>
    <font>
      <b/>
      <sz val="11"/>
      <color theme="1"/>
      <name val="Calibri"/>
      <family val="2"/>
      <scheme val="minor"/>
    </font>
    <font>
      <b/>
      <sz val="14"/>
      <color theme="1"/>
      <name val="Calibri"/>
      <family val="2"/>
    </font>
    <font>
      <b/>
      <sz val="14"/>
      <color rgb="FF1F1F1F"/>
      <name val="&quot;Google Sans&quot;"/>
    </font>
    <font>
      <b/>
      <sz val="12"/>
      <color rgb="FF000000"/>
      <name val="Calibri"/>
      <family val="2"/>
    </font>
    <font>
      <b/>
      <sz val="12"/>
      <color rgb="FFFFFFFF"/>
      <name val="Calibri"/>
      <family val="2"/>
    </font>
    <font>
      <b/>
      <sz val="12"/>
      <color rgb="FF6AA84F"/>
      <name val="Calibri"/>
      <family val="2"/>
    </font>
    <font>
      <sz val="12"/>
      <color rgb="FF000000"/>
      <name val="&quot;Times New Roman&quot;"/>
    </font>
    <font>
      <sz val="11"/>
      <color rgb="FF000000"/>
      <name val="Calibri"/>
      <family val="2"/>
    </font>
    <font>
      <sz val="12"/>
      <color rgb="FF000000"/>
      <name val="Calibri"/>
      <family val="2"/>
    </font>
    <font>
      <sz val="12"/>
      <color rgb="FFFFFFFF"/>
      <name val="Calibri"/>
      <family val="2"/>
    </font>
    <font>
      <i/>
      <sz val="11"/>
      <color rgb="FF000000"/>
      <name val="Calibri"/>
      <family val="2"/>
    </font>
    <font>
      <b/>
      <sz val="12"/>
      <color rgb="FF000000"/>
      <name val="&quot;Times New Roman&quot;"/>
    </font>
    <font>
      <u/>
      <sz val="12"/>
      <color rgb="FF000000"/>
      <name val="Calibri"/>
      <family val="2"/>
    </font>
    <font>
      <u/>
      <sz val="12"/>
      <color rgb="FF000000"/>
      <name val="Calibri"/>
      <family val="2"/>
    </font>
    <font>
      <u/>
      <sz val="12"/>
      <color rgb="FFFFFFFF"/>
      <name val="Calibri"/>
      <family val="2"/>
    </font>
    <font>
      <b/>
      <sz val="12"/>
      <color rgb="FF6AA84F"/>
      <name val="&quot;Times New Roman&quot;"/>
    </font>
    <font>
      <u/>
      <sz val="12"/>
      <color rgb="FF000000"/>
      <name val="Calibri"/>
      <family val="2"/>
    </font>
    <font>
      <sz val="12"/>
      <color theme="1"/>
      <name val="Calibri"/>
      <family val="2"/>
    </font>
    <font>
      <b/>
      <i/>
      <sz val="12"/>
      <color rgb="FF000000"/>
      <name val="Calibri"/>
      <family val="2"/>
    </font>
    <font>
      <b/>
      <i/>
      <u/>
      <sz val="12"/>
      <color rgb="FF000000"/>
      <name val="Calibri"/>
      <family val="2"/>
    </font>
    <font>
      <b/>
      <i/>
      <u/>
      <sz val="12"/>
      <color rgb="FF000000"/>
      <name val="Calibri"/>
      <family val="2"/>
    </font>
    <font>
      <b/>
      <i/>
      <u/>
      <sz val="12"/>
      <color rgb="FFFFFFFF"/>
      <name val="Calibri"/>
      <family val="2"/>
    </font>
    <font>
      <b/>
      <i/>
      <u/>
      <sz val="12"/>
      <color rgb="FF6AA84F"/>
      <name val="Calibri"/>
      <family val="2"/>
    </font>
    <font>
      <sz val="9"/>
      <color rgb="FF000000"/>
      <name val="Calibri"/>
      <family val="2"/>
    </font>
    <font>
      <b/>
      <sz val="11"/>
      <color rgb="FFFFC000"/>
      <name val="Calibri"/>
      <family val="2"/>
    </font>
    <font>
      <b/>
      <sz val="11"/>
      <color rgb="FFFFFFFF"/>
      <name val="Calibri"/>
      <family val="2"/>
    </font>
    <font>
      <sz val="11"/>
      <color rgb="FFFF0000"/>
      <name val="Calibri"/>
      <family val="2"/>
    </font>
    <font>
      <sz val="11"/>
      <color rgb="FFFFFFFF"/>
      <name val="Calibri"/>
      <family val="2"/>
    </font>
    <font>
      <b/>
      <sz val="12"/>
      <color rgb="FFFFC000"/>
      <name val="Calibri"/>
      <family val="2"/>
    </font>
    <font>
      <sz val="12"/>
      <color rgb="FF6AA84F"/>
      <name val="Calibri"/>
      <family val="2"/>
    </font>
    <font>
      <sz val="12"/>
      <color rgb="FF6AA84F"/>
      <name val="&quot;Times New Roman&quot;"/>
    </font>
    <font>
      <sz val="8"/>
      <color theme="1"/>
      <name val="Calibri"/>
      <family val="2"/>
    </font>
    <font>
      <sz val="11"/>
      <color theme="1"/>
      <name val="Arial"/>
      <family val="2"/>
    </font>
    <font>
      <sz val="11"/>
      <color theme="1"/>
      <name val="Calibri"/>
      <family val="2"/>
      <scheme val="minor"/>
    </font>
    <font>
      <sz val="9"/>
      <color indexed="81"/>
      <name val="Tahoma"/>
      <family val="2"/>
    </font>
    <font>
      <b/>
      <i/>
      <sz val="9"/>
      <color rgb="FF00B050"/>
      <name val="Calibri"/>
      <family val="2"/>
    </font>
    <font>
      <b/>
      <sz val="9"/>
      <color indexed="81"/>
      <name val="Tahoma"/>
      <family val="2"/>
    </font>
  </fonts>
  <fills count="13">
    <fill>
      <patternFill patternType="none"/>
    </fill>
    <fill>
      <patternFill patternType="gray125"/>
    </fill>
    <fill>
      <patternFill patternType="solid">
        <fgColor rgb="FF93C47D"/>
        <bgColor rgb="FF93C47D"/>
      </patternFill>
    </fill>
    <fill>
      <patternFill patternType="solid">
        <fgColor rgb="FFFFFF00"/>
        <bgColor rgb="FFFFFF00"/>
      </patternFill>
    </fill>
    <fill>
      <patternFill patternType="solid">
        <fgColor rgb="FFBFBFBF"/>
        <bgColor rgb="FFBFBFBF"/>
      </patternFill>
    </fill>
    <fill>
      <patternFill patternType="solid">
        <fgColor rgb="FFD8D8D8"/>
        <bgColor rgb="FFD8D8D8"/>
      </patternFill>
    </fill>
    <fill>
      <patternFill patternType="solid">
        <fgColor rgb="FFF2F9FF"/>
        <bgColor rgb="FFF2F9FF"/>
      </patternFill>
    </fill>
    <fill>
      <patternFill patternType="solid">
        <fgColor rgb="FFF6B26B"/>
        <bgColor rgb="FFF6B26B"/>
      </patternFill>
    </fill>
    <fill>
      <patternFill patternType="solid">
        <fgColor rgb="FFFFFFFF"/>
        <bgColor rgb="FFFFFFFF"/>
      </patternFill>
    </fill>
    <fill>
      <patternFill patternType="solid">
        <fgColor rgb="FFD9D9D9"/>
        <bgColor rgb="FFD9D9D9"/>
      </patternFill>
    </fill>
    <fill>
      <patternFill patternType="solid">
        <fgColor rgb="FFD5A6BD"/>
        <bgColor rgb="FFD5A6BD"/>
      </patternFill>
    </fill>
    <fill>
      <patternFill patternType="solid">
        <fgColor rgb="FF9FC5E8"/>
        <bgColor rgb="FF9FC5E8"/>
      </patternFill>
    </fill>
    <fill>
      <patternFill patternType="solid">
        <fgColor theme="0"/>
        <bgColor rgb="FFFFFF00"/>
      </patternFill>
    </fill>
  </fills>
  <borders count="24">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top style="thin">
        <color rgb="FF000000"/>
      </top>
      <bottom style="double">
        <color rgb="FF000000"/>
      </bottom>
      <diagonal/>
    </border>
    <border>
      <left/>
      <right/>
      <top/>
      <bottom style="thin">
        <color theme="1"/>
      </bottom>
      <diagonal/>
    </border>
    <border>
      <left/>
      <right/>
      <top style="thin">
        <color rgb="FF000000"/>
      </top>
      <bottom/>
      <diagonal/>
    </border>
    <border>
      <left/>
      <right/>
      <top style="thin">
        <color theme="1"/>
      </top>
      <bottom style="double">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64" fillId="0" borderId="0" applyFont="0" applyFill="0" applyBorder="0" applyAlignment="0" applyProtection="0"/>
  </cellStyleXfs>
  <cellXfs count="343">
    <xf numFmtId="0" fontId="0" fillId="0" borderId="0" xfId="0" applyFont="1" applyAlignment="1"/>
    <xf numFmtId="0" fontId="1" fillId="0" borderId="0" xfId="0" applyFont="1"/>
    <xf numFmtId="0" fontId="1" fillId="2" borderId="1" xfId="0" applyFont="1" applyFill="1" applyBorder="1"/>
    <xf numFmtId="0" fontId="2" fillId="0" borderId="0" xfId="0" applyFont="1"/>
    <xf numFmtId="0" fontId="1" fillId="0" borderId="0" xfId="0" applyFont="1" applyAlignment="1">
      <alignment horizontal="center"/>
    </xf>
    <xf numFmtId="0" fontId="4" fillId="0" borderId="4" xfId="0" applyFont="1" applyBorder="1" applyAlignment="1"/>
    <xf numFmtId="164" fontId="4" fillId="0" borderId="5" xfId="0" applyNumberFormat="1" applyFont="1" applyBorder="1" applyAlignment="1">
      <alignment horizontal="right"/>
    </xf>
    <xf numFmtId="164" fontId="4" fillId="0" borderId="0" xfId="0" applyNumberFormat="1" applyFont="1" applyAlignment="1">
      <alignment horizontal="right"/>
    </xf>
    <xf numFmtId="0" fontId="4" fillId="0" borderId="6" xfId="0" applyFont="1" applyBorder="1"/>
    <xf numFmtId="0" fontId="4" fillId="0" borderId="7" xfId="0" applyFont="1" applyBorder="1"/>
    <xf numFmtId="164" fontId="4" fillId="0" borderId="8" xfId="0" applyNumberFormat="1" applyFont="1" applyBorder="1" applyAlignment="1">
      <alignment horizontal="right"/>
    </xf>
    <xf numFmtId="0" fontId="6" fillId="0" borderId="0" xfId="0" applyFont="1" applyAlignment="1"/>
    <xf numFmtId="164" fontId="4" fillId="0" borderId="0" xfId="0" applyNumberFormat="1" applyFont="1" applyAlignment="1">
      <alignment horizontal="right"/>
    </xf>
    <xf numFmtId="0" fontId="6" fillId="0" borderId="0" xfId="0" applyFont="1"/>
    <xf numFmtId="0" fontId="8" fillId="0" borderId="0" xfId="0" applyFont="1" applyAlignment="1"/>
    <xf numFmtId="164" fontId="4" fillId="0" borderId="0" xfId="0" applyNumberFormat="1" applyFont="1" applyAlignment="1"/>
    <xf numFmtId="164" fontId="5" fillId="0" borderId="0" xfId="0" applyNumberFormat="1" applyFont="1"/>
    <xf numFmtId="0" fontId="4" fillId="0" borderId="0" xfId="0" applyFont="1" applyAlignment="1"/>
    <xf numFmtId="164" fontId="4" fillId="0" borderId="9" xfId="0" applyNumberFormat="1" applyFont="1" applyBorder="1" applyAlignment="1"/>
    <xf numFmtId="0" fontId="1" fillId="0" borderId="0" xfId="0" applyFont="1" applyAlignment="1"/>
    <xf numFmtId="164" fontId="1" fillId="0" borderId="0" xfId="0" applyNumberFormat="1" applyFont="1"/>
    <xf numFmtId="165" fontId="4" fillId="0" borderId="0" xfId="0" applyNumberFormat="1" applyFont="1"/>
    <xf numFmtId="0" fontId="9" fillId="0" borderId="0" xfId="0" applyFont="1" applyAlignment="1"/>
    <xf numFmtId="164" fontId="1" fillId="0" borderId="10" xfId="0" applyNumberFormat="1" applyFont="1" applyBorder="1"/>
    <xf numFmtId="0" fontId="10" fillId="0" borderId="0" xfId="0" applyFont="1"/>
    <xf numFmtId="0" fontId="4" fillId="0" borderId="0" xfId="0" applyFont="1"/>
    <xf numFmtId="166" fontId="1" fillId="0" borderId="10" xfId="0" applyNumberFormat="1" applyFont="1" applyBorder="1"/>
    <xf numFmtId="166" fontId="1" fillId="0" borderId="0" xfId="0" applyNumberFormat="1" applyFont="1"/>
    <xf numFmtId="0" fontId="1" fillId="4" borderId="1" xfId="0" applyFont="1" applyFill="1" applyBorder="1"/>
    <xf numFmtId="166" fontId="1" fillId="4" borderId="1" xfId="0" applyNumberFormat="1" applyFont="1" applyFill="1" applyBorder="1"/>
    <xf numFmtId="0" fontId="2" fillId="4" borderId="1" xfId="0" applyFont="1" applyFill="1" applyBorder="1"/>
    <xf numFmtId="0" fontId="4" fillId="4" borderId="1" xfId="0" applyFont="1" applyFill="1" applyBorder="1"/>
    <xf numFmtId="0" fontId="5" fillId="0" borderId="0" xfId="0" applyFont="1" applyAlignment="1"/>
    <xf numFmtId="3" fontId="7" fillId="0" borderId="0" xfId="0" applyNumberFormat="1" applyFont="1" applyAlignment="1"/>
    <xf numFmtId="0" fontId="1" fillId="0" borderId="0" xfId="0" applyFont="1" applyAlignment="1">
      <alignment horizontal="center" wrapText="1"/>
    </xf>
    <xf numFmtId="9" fontId="4" fillId="0" borderId="0" xfId="0" applyNumberFormat="1" applyFont="1" applyAlignment="1">
      <alignment horizontal="center"/>
    </xf>
    <xf numFmtId="0" fontId="5" fillId="0" borderId="0" xfId="0" applyFont="1"/>
    <xf numFmtId="0" fontId="11" fillId="0" borderId="0" xfId="0" applyFont="1"/>
    <xf numFmtId="164" fontId="1" fillId="4" borderId="1" xfId="0" applyNumberFormat="1" applyFont="1" applyFill="1" applyBorder="1"/>
    <xf numFmtId="164" fontId="4" fillId="0" borderId="0" xfId="0" applyNumberFormat="1" applyFont="1"/>
    <xf numFmtId="0" fontId="12" fillId="0" borderId="0" xfId="0" applyFont="1" applyAlignment="1">
      <alignment horizontal="left" wrapText="1"/>
    </xf>
    <xf numFmtId="0" fontId="7" fillId="0" borderId="0" xfId="0" applyFont="1"/>
    <xf numFmtId="0" fontId="4" fillId="0" borderId="0" xfId="0" applyFont="1" applyAlignment="1">
      <alignment horizontal="center"/>
    </xf>
    <xf numFmtId="0" fontId="12" fillId="0" borderId="0" xfId="0" applyFont="1" applyAlignment="1">
      <alignment horizontal="left" wrapText="1"/>
    </xf>
    <xf numFmtId="0" fontId="4" fillId="0" borderId="0" xfId="0" applyFont="1" applyAlignment="1">
      <alignment horizontal="center"/>
    </xf>
    <xf numFmtId="0" fontId="5" fillId="0" borderId="0" xfId="0" applyFont="1" applyAlignment="1">
      <alignment vertical="top"/>
    </xf>
    <xf numFmtId="0" fontId="2" fillId="0" borderId="0" xfId="0" applyFont="1" applyAlignment="1">
      <alignment vertical="top"/>
    </xf>
    <xf numFmtId="0" fontId="12" fillId="4" borderId="1" xfId="0" applyFont="1" applyFill="1" applyBorder="1" applyAlignment="1">
      <alignment horizontal="left" wrapText="1"/>
    </xf>
    <xf numFmtId="0" fontId="4" fillId="4" borderId="1" xfId="0" applyFont="1" applyFill="1" applyBorder="1" applyAlignment="1">
      <alignment horizontal="center"/>
    </xf>
    <xf numFmtId="0" fontId="2" fillId="4" borderId="1" xfId="0" applyFont="1" applyFill="1" applyBorder="1" applyAlignment="1">
      <alignment vertical="top"/>
    </xf>
    <xf numFmtId="0" fontId="13" fillId="2" borderId="1" xfId="0" applyFont="1" applyFill="1" applyBorder="1"/>
    <xf numFmtId="164" fontId="4" fillId="0" borderId="11" xfId="0" applyNumberFormat="1" applyFont="1" applyBorder="1" applyAlignment="1">
      <alignment horizontal="center"/>
    </xf>
    <xf numFmtId="0" fontId="1" fillId="5" borderId="1" xfId="0" applyFont="1" applyFill="1" applyBorder="1"/>
    <xf numFmtId="0" fontId="4" fillId="5" borderId="1" xfId="0" applyFont="1" applyFill="1" applyBorder="1"/>
    <xf numFmtId="0" fontId="12" fillId="5" borderId="1" xfId="0" applyFont="1" applyFill="1" applyBorder="1" applyAlignment="1">
      <alignment horizontal="left" wrapText="1"/>
    </xf>
    <xf numFmtId="0" fontId="4" fillId="5" borderId="1" xfId="0" applyFont="1" applyFill="1" applyBorder="1" applyAlignment="1">
      <alignment horizontal="center"/>
    </xf>
    <xf numFmtId="0" fontId="2" fillId="5" borderId="1" xfId="0" applyFont="1" applyFill="1" applyBorder="1" applyAlignment="1">
      <alignment vertical="top"/>
    </xf>
    <xf numFmtId="0" fontId="2" fillId="5" borderId="1" xfId="0" applyFont="1" applyFill="1" applyBorder="1"/>
    <xf numFmtId="0" fontId="12" fillId="0" borderId="0" xfId="0" applyFont="1" applyAlignment="1">
      <alignment vertical="top"/>
    </xf>
    <xf numFmtId="0" fontId="7" fillId="0" borderId="0" xfId="0" applyFont="1" applyAlignment="1"/>
    <xf numFmtId="10" fontId="4" fillId="0" borderId="0" xfId="0" applyNumberFormat="1" applyFont="1"/>
    <xf numFmtId="9" fontId="4" fillId="0" borderId="0" xfId="0" applyNumberFormat="1" applyFont="1"/>
    <xf numFmtId="9" fontId="4" fillId="4" borderId="1" xfId="0" applyNumberFormat="1" applyFont="1" applyFill="1" applyBorder="1"/>
    <xf numFmtId="164" fontId="5" fillId="0" borderId="0" xfId="0" applyNumberFormat="1" applyFont="1" applyAlignment="1"/>
    <xf numFmtId="167" fontId="4" fillId="0" borderId="0" xfId="0" applyNumberFormat="1" applyFont="1"/>
    <xf numFmtId="9" fontId="5" fillId="0" borderId="0" xfId="0" applyNumberFormat="1" applyFont="1"/>
    <xf numFmtId="9" fontId="4" fillId="0" borderId="0" xfId="0" applyNumberFormat="1" applyFont="1" applyAlignment="1">
      <alignment horizontal="right"/>
    </xf>
    <xf numFmtId="2" fontId="4" fillId="0" borderId="0" xfId="0" applyNumberFormat="1" applyFont="1"/>
    <xf numFmtId="2" fontId="14" fillId="0" borderId="0" xfId="0" applyNumberFormat="1" applyFont="1"/>
    <xf numFmtId="164" fontId="14" fillId="0" borderId="0" xfId="0" applyNumberFormat="1" applyFont="1"/>
    <xf numFmtId="0" fontId="15" fillId="0" borderId="0" xfId="0" applyFont="1"/>
    <xf numFmtId="168" fontId="4" fillId="0" borderId="0" xfId="0" applyNumberFormat="1" applyFont="1"/>
    <xf numFmtId="0" fontId="2" fillId="0" borderId="0" xfId="0" applyFont="1" applyAlignment="1"/>
    <xf numFmtId="0" fontId="16" fillId="0" borderId="0" xfId="0" applyFont="1" applyAlignment="1"/>
    <xf numFmtId="0" fontId="17" fillId="0" borderId="0" xfId="0" applyFont="1" applyAlignment="1"/>
    <xf numFmtId="166" fontId="4" fillId="0" borderId="0" xfId="0" applyNumberFormat="1" applyFont="1"/>
    <xf numFmtId="9" fontId="4" fillId="5" borderId="1" xfId="0" applyNumberFormat="1" applyFont="1" applyFill="1" applyBorder="1"/>
    <xf numFmtId="0" fontId="6" fillId="5" borderId="1" xfId="0" applyFont="1" applyFill="1" applyBorder="1"/>
    <xf numFmtId="164" fontId="1" fillId="5" borderId="1" xfId="0" applyNumberFormat="1" applyFont="1" applyFill="1" applyBorder="1"/>
    <xf numFmtId="0" fontId="18" fillId="0" borderId="0" xfId="0" applyFont="1" applyAlignment="1"/>
    <xf numFmtId="0" fontId="19" fillId="0" borderId="0" xfId="0" applyFont="1"/>
    <xf numFmtId="0" fontId="20" fillId="0" borderId="0" xfId="0" applyFont="1" applyAlignment="1">
      <alignment wrapText="1"/>
    </xf>
    <xf numFmtId="0" fontId="21" fillId="0" borderId="0" xfId="0" applyFont="1" applyAlignment="1">
      <alignment wrapText="1"/>
    </xf>
    <xf numFmtId="0" fontId="4" fillId="0" borderId="0" xfId="0" applyFont="1" applyAlignment="1">
      <alignment wrapText="1"/>
    </xf>
    <xf numFmtId="164" fontId="22" fillId="6" borderId="0" xfId="0" applyNumberFormat="1" applyFont="1" applyFill="1" applyAlignment="1">
      <alignment horizontal="right"/>
    </xf>
    <xf numFmtId="9" fontId="1" fillId="0" borderId="0" xfId="0" applyNumberFormat="1" applyFont="1"/>
    <xf numFmtId="164" fontId="4" fillId="0" borderId="9" xfId="0" applyNumberFormat="1" applyFont="1" applyBorder="1"/>
    <xf numFmtId="0" fontId="2" fillId="0" borderId="0" xfId="0" applyFont="1" applyAlignment="1">
      <alignment horizontal="right"/>
    </xf>
    <xf numFmtId="9" fontId="1" fillId="5" borderId="1" xfId="0" applyNumberFormat="1" applyFont="1" applyFill="1" applyBorder="1"/>
    <xf numFmtId="0" fontId="23" fillId="0" borderId="0" xfId="0" applyFont="1" applyAlignment="1"/>
    <xf numFmtId="3" fontId="4" fillId="0" borderId="9" xfId="0" applyNumberFormat="1" applyFont="1" applyBorder="1" applyAlignment="1"/>
    <xf numFmtId="170" fontId="4" fillId="0" borderId="12" xfId="0" applyNumberFormat="1" applyFont="1" applyBorder="1"/>
    <xf numFmtId="171" fontId="4" fillId="0" borderId="0" xfId="0" applyNumberFormat="1" applyFont="1"/>
    <xf numFmtId="0" fontId="24" fillId="0" borderId="0" xfId="0" applyFont="1" applyAlignment="1"/>
    <xf numFmtId="172" fontId="4" fillId="0" borderId="0" xfId="0" applyNumberFormat="1" applyFont="1"/>
    <xf numFmtId="4" fontId="4" fillId="0" borderId="9" xfId="0" applyNumberFormat="1" applyFont="1" applyBorder="1" applyAlignment="1"/>
    <xf numFmtId="173" fontId="4" fillId="0" borderId="9" xfId="0" applyNumberFormat="1" applyFont="1" applyBorder="1" applyAlignment="1"/>
    <xf numFmtId="174" fontId="25" fillId="0" borderId="0" xfId="0" applyNumberFormat="1" applyFont="1" applyAlignment="1">
      <alignment horizontal="center"/>
    </xf>
    <xf numFmtId="0" fontId="4" fillId="0" borderId="0" xfId="0" quotePrefix="1" applyFont="1"/>
    <xf numFmtId="174" fontId="25" fillId="5" borderId="1" xfId="0" applyNumberFormat="1" applyFont="1" applyFill="1" applyBorder="1" applyAlignment="1">
      <alignment horizontal="center"/>
    </xf>
    <xf numFmtId="2" fontId="1" fillId="0" borderId="0" xfId="0" applyNumberFormat="1" applyFont="1"/>
    <xf numFmtId="175" fontId="4" fillId="0" borderId="0" xfId="0" applyNumberFormat="1" applyFont="1"/>
    <xf numFmtId="176" fontId="4" fillId="0" borderId="0" xfId="0" applyNumberFormat="1" applyFont="1"/>
    <xf numFmtId="167" fontId="4" fillId="0" borderId="9" xfId="0" applyNumberFormat="1" applyFont="1" applyBorder="1"/>
    <xf numFmtId="0" fontId="26" fillId="0" borderId="0" xfId="0" applyFont="1"/>
    <xf numFmtId="0" fontId="27" fillId="0" borderId="0" xfId="0" applyFont="1"/>
    <xf numFmtId="177" fontId="4" fillId="0" borderId="0" xfId="0" applyNumberFormat="1" applyFont="1"/>
    <xf numFmtId="0" fontId="28" fillId="0" borderId="0" xfId="0" applyFont="1"/>
    <xf numFmtId="0" fontId="29" fillId="0" borderId="0" xfId="0" applyFont="1"/>
    <xf numFmtId="0" fontId="11" fillId="0" borderId="0" xfId="0" applyFont="1" applyAlignment="1">
      <alignment horizontal="center"/>
    </xf>
    <xf numFmtId="164" fontId="11" fillId="0" borderId="0" xfId="0" applyNumberFormat="1" applyFont="1" applyAlignment="1">
      <alignment horizontal="center"/>
    </xf>
    <xf numFmtId="164" fontId="6" fillId="0" borderId="0" xfId="0" applyNumberFormat="1" applyFont="1" applyAlignment="1">
      <alignment horizontal="left"/>
    </xf>
    <xf numFmtId="3" fontId="1" fillId="0" borderId="0" xfId="0" applyNumberFormat="1" applyFont="1" applyAlignment="1"/>
    <xf numFmtId="0" fontId="1" fillId="2" borderId="1" xfId="0" applyFont="1" applyFill="1" applyBorder="1" applyAlignment="1"/>
    <xf numFmtId="0" fontId="5" fillId="0" borderId="0" xfId="0" applyFont="1" applyAlignment="1">
      <alignment horizontal="center"/>
    </xf>
    <xf numFmtId="164" fontId="5" fillId="0" borderId="0" xfId="0" applyNumberFormat="1" applyFont="1" applyAlignment="1">
      <alignment horizontal="center"/>
    </xf>
    <xf numFmtId="10" fontId="11" fillId="0" borderId="0" xfId="0" applyNumberFormat="1" applyFont="1" applyAlignment="1">
      <alignment horizontal="center"/>
    </xf>
    <xf numFmtId="10" fontId="11" fillId="5" borderId="1" xfId="0" applyNumberFormat="1" applyFont="1" applyFill="1" applyBorder="1" applyAlignment="1">
      <alignment horizontal="center"/>
    </xf>
    <xf numFmtId="0" fontId="5" fillId="8" borderId="0" xfId="0" applyFont="1" applyFill="1" applyAlignment="1">
      <alignment horizontal="center"/>
    </xf>
    <xf numFmtId="0" fontId="4" fillId="0" borderId="0" xfId="0" applyFont="1" applyAlignment="1">
      <alignment vertical="center"/>
    </xf>
    <xf numFmtId="0" fontId="4" fillId="0" borderId="9" xfId="0" applyFont="1" applyBorder="1" applyAlignment="1">
      <alignment vertical="center"/>
    </xf>
    <xf numFmtId="164" fontId="4" fillId="0" borderId="11" xfId="0" applyNumberFormat="1" applyFont="1" applyBorder="1" applyAlignment="1">
      <alignment vertical="center"/>
    </xf>
    <xf numFmtId="9" fontId="4" fillId="0" borderId="0" xfId="0" applyNumberFormat="1" applyFont="1" applyAlignment="1">
      <alignment horizontal="center" vertical="center"/>
    </xf>
    <xf numFmtId="164" fontId="5" fillId="0" borderId="0" xfId="0" applyNumberFormat="1" applyFont="1" applyAlignment="1">
      <alignment horizontal="center" vertical="center"/>
    </xf>
    <xf numFmtId="164" fontId="4" fillId="0" borderId="0" xfId="0" applyNumberFormat="1" applyFont="1" applyAlignment="1">
      <alignment horizontal="center"/>
    </xf>
    <xf numFmtId="0" fontId="5" fillId="0" borderId="0" xfId="0" applyFont="1" applyAlignment="1">
      <alignment horizontal="center"/>
    </xf>
    <xf numFmtId="0" fontId="7" fillId="8" borderId="0" xfId="0" applyFont="1" applyFill="1"/>
    <xf numFmtId="0" fontId="4" fillId="0" borderId="9" xfId="0" applyFont="1" applyBorder="1"/>
    <xf numFmtId="164" fontId="4" fillId="0" borderId="11" xfId="0" applyNumberFormat="1" applyFont="1" applyBorder="1" applyAlignment="1"/>
    <xf numFmtId="164" fontId="4" fillId="5" borderId="1" xfId="0" applyNumberFormat="1" applyFont="1" applyFill="1" applyBorder="1"/>
    <xf numFmtId="164" fontId="11" fillId="5" borderId="1" xfId="0" applyNumberFormat="1" applyFont="1" applyFill="1" applyBorder="1" applyAlignment="1">
      <alignment horizontal="center"/>
    </xf>
    <xf numFmtId="0" fontId="4" fillId="0" borderId="9" xfId="0" applyFont="1" applyBorder="1" applyAlignment="1">
      <alignment vertical="center"/>
    </xf>
    <xf numFmtId="166" fontId="4" fillId="0" borderId="0" xfId="0" applyNumberFormat="1" applyFont="1" applyAlignment="1">
      <alignment horizontal="center" vertical="center"/>
    </xf>
    <xf numFmtId="164" fontId="4" fillId="0" borderId="11" xfId="0" applyNumberFormat="1" applyFont="1" applyBorder="1" applyAlignment="1">
      <alignment horizontal="center" vertical="center"/>
    </xf>
    <xf numFmtId="0" fontId="31" fillId="0" borderId="0" xfId="0" applyFont="1" applyAlignment="1"/>
    <xf numFmtId="166" fontId="4" fillId="0" borderId="0" xfId="0" applyNumberFormat="1" applyFont="1" applyAlignment="1">
      <alignment horizontal="center"/>
    </xf>
    <xf numFmtId="164" fontId="4" fillId="0" borderId="11" xfId="0" applyNumberFormat="1" applyFont="1" applyBorder="1" applyAlignment="1">
      <alignment vertical="center"/>
    </xf>
    <xf numFmtId="164" fontId="4" fillId="0" borderId="11" xfId="0" applyNumberFormat="1" applyFont="1" applyBorder="1" applyAlignment="1">
      <alignment horizontal="center" vertical="center"/>
    </xf>
    <xf numFmtId="164" fontId="4" fillId="0" borderId="11" xfId="0" applyNumberFormat="1" applyFont="1" applyBorder="1"/>
    <xf numFmtId="164" fontId="4" fillId="0" borderId="11" xfId="0" applyNumberFormat="1" applyFont="1" applyBorder="1" applyAlignment="1">
      <alignment wrapText="1"/>
    </xf>
    <xf numFmtId="0" fontId="11" fillId="5" borderId="1" xfId="0" applyFont="1" applyFill="1" applyBorder="1" applyAlignment="1">
      <alignment horizontal="center"/>
    </xf>
    <xf numFmtId="0" fontId="5" fillId="0" borderId="0" xfId="0" applyFont="1" applyAlignment="1">
      <alignment horizontal="center" vertical="center"/>
    </xf>
    <xf numFmtId="0" fontId="7" fillId="8" borderId="0" xfId="0" applyFont="1" applyFill="1" applyAlignment="1"/>
    <xf numFmtId="178" fontId="4" fillId="0" borderId="0" xfId="0" applyNumberFormat="1" applyFont="1" applyAlignment="1">
      <alignment vertical="center"/>
    </xf>
    <xf numFmtId="179" fontId="4" fillId="0" borderId="0" xfId="0" applyNumberFormat="1" applyFont="1" applyAlignment="1">
      <alignment vertical="center"/>
    </xf>
    <xf numFmtId="179" fontId="4" fillId="0" borderId="0" xfId="0" applyNumberFormat="1" applyFont="1"/>
    <xf numFmtId="0" fontId="1" fillId="8" borderId="0" xfId="0" applyFont="1" applyFill="1"/>
    <xf numFmtId="0" fontId="5" fillId="0" borderId="0" xfId="0" applyFont="1" applyAlignment="1">
      <alignment horizontal="center" vertical="center"/>
    </xf>
    <xf numFmtId="0" fontId="32" fillId="0" borderId="0" xfId="0" applyFont="1"/>
    <xf numFmtId="0" fontId="4" fillId="0" borderId="0" xfId="0" applyFont="1" applyAlignment="1">
      <alignment vertical="center"/>
    </xf>
    <xf numFmtId="164" fontId="4" fillId="0" borderId="0" xfId="0" applyNumberFormat="1" applyFont="1" applyAlignment="1">
      <alignment vertical="center"/>
    </xf>
    <xf numFmtId="175" fontId="5" fillId="0" borderId="0" xfId="0" applyNumberFormat="1" applyFont="1" applyAlignment="1">
      <alignment horizontal="center" vertical="center"/>
    </xf>
    <xf numFmtId="0" fontId="5" fillId="0" borderId="0" xfId="0" applyFont="1" applyAlignment="1">
      <alignment vertical="center"/>
    </xf>
    <xf numFmtId="166" fontId="5" fillId="0" borderId="0" xfId="0" applyNumberFormat="1" applyFont="1" applyAlignment="1">
      <alignment horizontal="center"/>
    </xf>
    <xf numFmtId="175" fontId="5" fillId="0" borderId="0" xfId="0" applyNumberFormat="1" applyFont="1" applyAlignment="1">
      <alignment horizontal="center"/>
    </xf>
    <xf numFmtId="166" fontId="11" fillId="0" borderId="0" xfId="0" applyNumberFormat="1" applyFont="1" applyAlignment="1">
      <alignment horizontal="center"/>
    </xf>
    <xf numFmtId="166" fontId="11" fillId="5" borderId="1" xfId="0" applyNumberFormat="1" applyFont="1" applyFill="1" applyBorder="1" applyAlignment="1">
      <alignment horizontal="center"/>
    </xf>
    <xf numFmtId="175" fontId="11" fillId="0" borderId="0" xfId="0" applyNumberFormat="1" applyFont="1" applyAlignment="1">
      <alignment horizontal="center"/>
    </xf>
    <xf numFmtId="175" fontId="11" fillId="5" borderId="1" xfId="0" applyNumberFormat="1" applyFont="1" applyFill="1" applyBorder="1" applyAlignment="1">
      <alignment horizontal="center"/>
    </xf>
    <xf numFmtId="0" fontId="1" fillId="0" borderId="0" xfId="0" applyFont="1" applyAlignment="1">
      <alignment horizontal="center" wrapText="1"/>
    </xf>
    <xf numFmtId="0" fontId="1" fillId="0" borderId="0" xfId="0" applyFont="1" applyAlignment="1">
      <alignment wrapText="1"/>
    </xf>
    <xf numFmtId="0" fontId="1" fillId="0" borderId="0" xfId="0" applyFont="1" applyAlignment="1">
      <alignment horizontal="center"/>
    </xf>
    <xf numFmtId="175" fontId="5" fillId="0" borderId="0" xfId="0" applyNumberFormat="1" applyFont="1" applyAlignment="1">
      <alignment horizontal="center"/>
    </xf>
    <xf numFmtId="164" fontId="7" fillId="0" borderId="0" xfId="0" applyNumberFormat="1" applyFont="1" applyAlignment="1"/>
    <xf numFmtId="10" fontId="4" fillId="0" borderId="0" xfId="0" applyNumberFormat="1" applyFont="1" applyAlignment="1">
      <alignment horizontal="center"/>
    </xf>
    <xf numFmtId="166" fontId="4" fillId="0" borderId="13" xfId="0" applyNumberFormat="1" applyFont="1" applyBorder="1" applyAlignment="1">
      <alignment horizontal="center"/>
    </xf>
    <xf numFmtId="0" fontId="34" fillId="0" borderId="0" xfId="0" applyFont="1" applyAlignment="1"/>
    <xf numFmtId="0" fontId="13" fillId="2" borderId="0" xfId="0" applyFont="1" applyFill="1" applyAlignment="1"/>
    <xf numFmtId="0" fontId="13" fillId="2" borderId="0" xfId="0" applyFont="1" applyFill="1" applyAlignment="1"/>
    <xf numFmtId="0" fontId="34" fillId="0" borderId="0" xfId="0" applyFont="1" applyAlignment="1">
      <alignment horizontal="center"/>
    </xf>
    <xf numFmtId="0" fontId="35" fillId="0" borderId="0" xfId="0" applyFont="1" applyAlignment="1"/>
    <xf numFmtId="0" fontId="36" fillId="0" borderId="0" xfId="0" applyFont="1" applyAlignment="1"/>
    <xf numFmtId="0" fontId="37" fillId="0" borderId="0" xfId="0" applyFont="1" applyAlignment="1"/>
    <xf numFmtId="0" fontId="13" fillId="0" borderId="14" xfId="0" applyFont="1" applyBorder="1" applyAlignment="1"/>
    <xf numFmtId="0" fontId="13" fillId="0" borderId="15" xfId="0" applyFont="1" applyBorder="1" applyAlignment="1"/>
    <xf numFmtId="0" fontId="13" fillId="0" borderId="16" xfId="0" applyFont="1" applyBorder="1" applyAlignment="1"/>
    <xf numFmtId="0" fontId="13" fillId="0" borderId="0" xfId="0" applyFont="1" applyAlignment="1">
      <alignment horizontal="center"/>
    </xf>
    <xf numFmtId="0" fontId="38" fillId="0" borderId="17" xfId="0" applyFont="1" applyBorder="1" applyAlignment="1"/>
    <xf numFmtId="0" fontId="38" fillId="0" borderId="0" xfId="0" applyFont="1" applyAlignment="1"/>
    <xf numFmtId="0" fontId="38" fillId="0" borderId="18" xfId="0" applyFont="1" applyBorder="1" applyAlignment="1">
      <alignment horizontal="right"/>
    </xf>
    <xf numFmtId="0" fontId="38" fillId="0" borderId="0" xfId="0" applyFont="1" applyAlignment="1">
      <alignment horizontal="center"/>
    </xf>
    <xf numFmtId="0" fontId="39" fillId="0" borderId="0" xfId="0" applyFont="1" applyAlignment="1">
      <alignment horizontal="center"/>
    </xf>
    <xf numFmtId="0" fontId="39" fillId="0" borderId="0" xfId="0" applyFont="1" applyAlignment="1"/>
    <xf numFmtId="0" fontId="40" fillId="0" borderId="0" xfId="0" applyFont="1" applyAlignment="1"/>
    <xf numFmtId="0" fontId="38" fillId="0" borderId="19" xfId="0" applyFont="1" applyBorder="1" applyAlignment="1"/>
    <xf numFmtId="0" fontId="38" fillId="0" borderId="9" xfId="0" applyFont="1" applyBorder="1" applyAlignment="1"/>
    <xf numFmtId="0" fontId="38" fillId="0" borderId="20" xfId="0" applyFont="1" applyBorder="1" applyAlignment="1">
      <alignment horizontal="right"/>
    </xf>
    <xf numFmtId="0" fontId="39" fillId="0" borderId="0" xfId="0" applyFont="1" applyAlignment="1">
      <alignment horizontal="right"/>
    </xf>
    <xf numFmtId="0" fontId="41" fillId="0" borderId="0" xfId="0" applyFont="1" applyAlignment="1">
      <alignment horizontal="left"/>
    </xf>
    <xf numFmtId="0" fontId="34" fillId="2" borderId="0" xfId="0" applyFont="1" applyFill="1" applyAlignment="1"/>
    <xf numFmtId="0" fontId="34" fillId="0" borderId="0" xfId="0" applyFont="1" applyAlignment="1"/>
    <xf numFmtId="0" fontId="34" fillId="0" borderId="0" xfId="0" applyFont="1" applyAlignment="1">
      <alignment horizontal="center"/>
    </xf>
    <xf numFmtId="0" fontId="39" fillId="0" borderId="0" xfId="0" applyFont="1" applyAlignment="1"/>
    <xf numFmtId="3" fontId="38" fillId="0" borderId="0" xfId="0" applyNumberFormat="1" applyFont="1" applyAlignment="1">
      <alignment horizontal="right"/>
    </xf>
    <xf numFmtId="0" fontId="36" fillId="0" borderId="0" xfId="0" applyFont="1" applyAlignment="1"/>
    <xf numFmtId="0" fontId="39" fillId="0" borderId="0" xfId="0" applyFont="1" applyAlignment="1">
      <alignment wrapText="1"/>
    </xf>
    <xf numFmtId="3" fontId="39" fillId="0" borderId="0" xfId="0" applyNumberFormat="1" applyFont="1" applyAlignment="1">
      <alignment wrapText="1"/>
    </xf>
    <xf numFmtId="3" fontId="38" fillId="0" borderId="9" xfId="0" applyNumberFormat="1" applyFont="1" applyBorder="1" applyAlignment="1">
      <alignment horizontal="right"/>
    </xf>
    <xf numFmtId="3" fontId="34" fillId="0" borderId="0" xfId="0" applyNumberFormat="1" applyFont="1" applyAlignment="1"/>
    <xf numFmtId="0" fontId="34" fillId="9" borderId="0" xfId="0" applyFont="1" applyFill="1" applyAlignment="1"/>
    <xf numFmtId="0" fontId="34" fillId="9" borderId="0" xfId="0" applyFont="1" applyFill="1" applyAlignment="1">
      <alignment horizontal="center"/>
    </xf>
    <xf numFmtId="0" fontId="40" fillId="9" borderId="0" xfId="0" applyFont="1" applyFill="1" applyAlignment="1"/>
    <xf numFmtId="0" fontId="36" fillId="9" borderId="0" xfId="0" applyFont="1" applyFill="1" applyAlignment="1"/>
    <xf numFmtId="0" fontId="37" fillId="9" borderId="0" xfId="0" applyFont="1" applyFill="1" applyAlignment="1"/>
    <xf numFmtId="0" fontId="13" fillId="0" borderId="0" xfId="0" applyFont="1" applyAlignment="1"/>
    <xf numFmtId="0" fontId="36" fillId="0" borderId="0" xfId="0" applyFont="1" applyAlignment="1">
      <alignment horizontal="center"/>
    </xf>
    <xf numFmtId="0" fontId="42" fillId="0" borderId="0" xfId="0" applyFont="1" applyAlignment="1"/>
    <xf numFmtId="3" fontId="39" fillId="0" borderId="0" xfId="0" applyNumberFormat="1" applyFont="1" applyAlignment="1"/>
    <xf numFmtId="3" fontId="39" fillId="0" borderId="0" xfId="0" applyNumberFormat="1" applyFont="1" applyAlignment="1"/>
    <xf numFmtId="10" fontId="39" fillId="0" borderId="0" xfId="0" applyNumberFormat="1" applyFont="1" applyAlignment="1"/>
    <xf numFmtId="164" fontId="39" fillId="0" borderId="0" xfId="0" applyNumberFormat="1" applyFont="1" applyAlignment="1"/>
    <xf numFmtId="0" fontId="39" fillId="0" borderId="0" xfId="0" applyFont="1" applyAlignment="1">
      <alignment horizontal="right"/>
    </xf>
    <xf numFmtId="0" fontId="37" fillId="0" borderId="0" xfId="0" applyFont="1" applyAlignment="1">
      <alignment horizontal="right"/>
    </xf>
    <xf numFmtId="0" fontId="39" fillId="9" borderId="0" xfId="0" applyFont="1" applyFill="1" applyAlignment="1"/>
    <xf numFmtId="0" fontId="39" fillId="9" borderId="0" xfId="0" applyFont="1" applyFill="1" applyAlignment="1">
      <alignment horizontal="right"/>
    </xf>
    <xf numFmtId="0" fontId="39" fillId="9" borderId="0" xfId="0" applyFont="1" applyFill="1" applyAlignment="1">
      <alignment horizontal="center"/>
    </xf>
    <xf numFmtId="0" fontId="37" fillId="9" borderId="0" xfId="0" applyFont="1" applyFill="1" applyAlignment="1">
      <alignment horizontal="right"/>
    </xf>
    <xf numFmtId="0" fontId="39" fillId="0" borderId="9" xfId="0" applyFont="1" applyBorder="1" applyAlignment="1"/>
    <xf numFmtId="3" fontId="39" fillId="0" borderId="9" xfId="0" applyNumberFormat="1" applyFont="1" applyBorder="1" applyAlignment="1"/>
    <xf numFmtId="10" fontId="39" fillId="0" borderId="0" xfId="0" applyNumberFormat="1" applyFont="1" applyAlignment="1">
      <alignment horizontal="center"/>
    </xf>
    <xf numFmtId="0" fontId="43" fillId="0" borderId="0" xfId="0" applyFont="1" applyAlignment="1"/>
    <xf numFmtId="0" fontId="34" fillId="0" borderId="0" xfId="0" applyFont="1" applyAlignment="1"/>
    <xf numFmtId="0" fontId="39" fillId="0" borderId="9" xfId="0" applyFont="1" applyBorder="1" applyAlignment="1"/>
    <xf numFmtId="0" fontId="39" fillId="0" borderId="0" xfId="0" applyFont="1" applyAlignment="1"/>
    <xf numFmtId="164" fontId="39" fillId="0" borderId="9" xfId="0" applyNumberFormat="1" applyFont="1" applyBorder="1" applyAlignment="1"/>
    <xf numFmtId="2" fontId="39" fillId="0" borderId="0" xfId="0" applyNumberFormat="1" applyFont="1" applyAlignment="1">
      <alignment horizontal="center"/>
    </xf>
    <xf numFmtId="0" fontId="44" fillId="0" borderId="0" xfId="0" applyFont="1" applyAlignment="1"/>
    <xf numFmtId="0" fontId="45" fillId="0" borderId="0" xfId="0" applyFont="1" applyAlignment="1"/>
    <xf numFmtId="0" fontId="36" fillId="0" borderId="0" xfId="0" applyFont="1" applyAlignment="1"/>
    <xf numFmtId="0" fontId="37" fillId="0" borderId="0" xfId="0" applyFont="1" applyAlignment="1"/>
    <xf numFmtId="0" fontId="38" fillId="0" borderId="0" xfId="0" applyFont="1" applyAlignment="1">
      <alignment horizontal="right"/>
    </xf>
    <xf numFmtId="3" fontId="39" fillId="0" borderId="9" xfId="0" applyNumberFormat="1" applyFont="1" applyBorder="1" applyAlignment="1"/>
    <xf numFmtId="10" fontId="39" fillId="0" borderId="0" xfId="0" applyNumberFormat="1" applyFont="1" applyAlignment="1">
      <alignment horizontal="center"/>
    </xf>
    <xf numFmtId="0" fontId="40" fillId="0" borderId="0" xfId="0" applyFont="1" applyAlignment="1"/>
    <xf numFmtId="3" fontId="39" fillId="0" borderId="9" xfId="0" applyNumberFormat="1" applyFont="1" applyBorder="1" applyAlignment="1"/>
    <xf numFmtId="164" fontId="39" fillId="0" borderId="0" xfId="0" applyNumberFormat="1" applyFont="1" applyAlignment="1"/>
    <xf numFmtId="0" fontId="36" fillId="0" borderId="0" xfId="0" applyFont="1" applyAlignment="1"/>
    <xf numFmtId="0" fontId="36" fillId="9" borderId="0" xfId="0" applyFont="1" applyFill="1" applyAlignment="1"/>
    <xf numFmtId="0" fontId="39" fillId="0" borderId="0" xfId="0" applyFont="1" applyAlignment="1"/>
    <xf numFmtId="3" fontId="39" fillId="0" borderId="0" xfId="0" applyNumberFormat="1" applyFont="1" applyAlignment="1"/>
    <xf numFmtId="0" fontId="39" fillId="0" borderId="0" xfId="0" applyFont="1" applyAlignment="1">
      <alignment horizontal="center"/>
    </xf>
    <xf numFmtId="0" fontId="36" fillId="0" borderId="0" xfId="0" applyFont="1" applyAlignment="1"/>
    <xf numFmtId="0" fontId="46" fillId="0" borderId="0" xfId="0" applyFont="1" applyAlignment="1"/>
    <xf numFmtId="0" fontId="37" fillId="0" borderId="0" xfId="0" applyFont="1" applyAlignment="1"/>
    <xf numFmtId="2" fontId="39" fillId="0" borderId="0" xfId="0" applyNumberFormat="1" applyFont="1" applyAlignment="1"/>
    <xf numFmtId="0" fontId="39" fillId="0" borderId="0" xfId="0" applyFont="1" applyAlignment="1">
      <alignment horizontal="left"/>
    </xf>
    <xf numFmtId="3" fontId="39" fillId="0" borderId="9" xfId="0" applyNumberFormat="1" applyFont="1" applyBorder="1" applyAlignment="1"/>
    <xf numFmtId="0" fontId="47" fillId="0" borderId="0" xfId="0" applyFont="1" applyAlignment="1">
      <alignment horizontal="center"/>
    </xf>
    <xf numFmtId="0" fontId="39" fillId="8" borderId="0" xfId="0" applyFont="1" applyFill="1" applyAlignment="1"/>
    <xf numFmtId="0" fontId="48" fillId="8" borderId="0" xfId="0" applyFont="1" applyFill="1" applyAlignment="1"/>
    <xf numFmtId="0" fontId="34" fillId="2" borderId="0" xfId="0" applyFont="1" applyFill="1" applyAlignment="1"/>
    <xf numFmtId="0" fontId="34" fillId="0" borderId="0" xfId="0" applyFont="1" applyAlignment="1"/>
    <xf numFmtId="164" fontId="34" fillId="0" borderId="0" xfId="0" applyNumberFormat="1" applyFont="1" applyAlignment="1"/>
    <xf numFmtId="0" fontId="34" fillId="0" borderId="0" xfId="0" applyFont="1" applyAlignment="1">
      <alignment horizontal="center"/>
    </xf>
    <xf numFmtId="0" fontId="35" fillId="0" borderId="0" xfId="0" applyFont="1" applyAlignment="1"/>
    <xf numFmtId="0" fontId="36" fillId="0" borderId="0" xfId="0" applyFont="1" applyAlignment="1"/>
    <xf numFmtId="0" fontId="39" fillId="0" borderId="9" xfId="0" applyFont="1" applyBorder="1" applyAlignment="1"/>
    <xf numFmtId="3" fontId="34" fillId="0" borderId="0" xfId="0" applyNumberFormat="1" applyFont="1" applyAlignment="1"/>
    <xf numFmtId="0" fontId="5" fillId="0" borderId="0" xfId="0" applyFont="1" applyAlignment="1">
      <alignment wrapText="1"/>
    </xf>
    <xf numFmtId="180" fontId="39" fillId="0" borderId="0" xfId="0" applyNumberFormat="1" applyFont="1" applyAlignment="1"/>
    <xf numFmtId="169" fontId="39" fillId="0" borderId="0" xfId="0" applyNumberFormat="1" applyFont="1" applyAlignment="1"/>
    <xf numFmtId="0" fontId="34" fillId="9" borderId="0" xfId="0" applyFont="1" applyFill="1" applyAlignment="1"/>
    <xf numFmtId="0" fontId="39" fillId="9" borderId="0" xfId="0" applyFont="1" applyFill="1" applyAlignment="1"/>
    <xf numFmtId="0" fontId="39" fillId="9" borderId="0" xfId="0" applyFont="1" applyFill="1" applyAlignment="1">
      <alignment horizontal="center"/>
    </xf>
    <xf numFmtId="0" fontId="40" fillId="9" borderId="0" xfId="0" applyFont="1" applyFill="1" applyAlignment="1"/>
    <xf numFmtId="0" fontId="36" fillId="9" borderId="0" xfId="0" applyFont="1" applyFill="1" applyAlignment="1"/>
    <xf numFmtId="0" fontId="37" fillId="9" borderId="0" xfId="0" applyFont="1" applyFill="1" applyAlignment="1"/>
    <xf numFmtId="0" fontId="49" fillId="0" borderId="0" xfId="0" applyFont="1" applyAlignment="1"/>
    <xf numFmtId="0" fontId="50" fillId="0" borderId="0" xfId="0" applyFont="1" applyAlignment="1"/>
    <xf numFmtId="0" fontId="51" fillId="0" borderId="0" xfId="0" applyFont="1" applyAlignment="1">
      <alignment horizontal="center"/>
    </xf>
    <xf numFmtId="0" fontId="52" fillId="0" borderId="0" xfId="0" applyFont="1" applyAlignment="1"/>
    <xf numFmtId="0" fontId="53" fillId="0" borderId="0" xfId="0" applyFont="1" applyAlignment="1"/>
    <xf numFmtId="0" fontId="39" fillId="3" borderId="0" xfId="0" applyFont="1" applyFill="1" applyAlignment="1"/>
    <xf numFmtId="0" fontId="31" fillId="0" borderId="0" xfId="0" applyFont="1"/>
    <xf numFmtId="10" fontId="39" fillId="0" borderId="9" xfId="0" applyNumberFormat="1" applyFont="1" applyBorder="1" applyAlignment="1"/>
    <xf numFmtId="164" fontId="39" fillId="0" borderId="0" xfId="0" applyNumberFormat="1" applyFont="1" applyAlignment="1"/>
    <xf numFmtId="0" fontId="42" fillId="0" borderId="0" xfId="0" applyFont="1" applyAlignment="1"/>
    <xf numFmtId="3" fontId="39" fillId="0" borderId="0" xfId="0" applyNumberFormat="1" applyFont="1" applyAlignment="1"/>
    <xf numFmtId="0" fontId="34" fillId="0" borderId="0" xfId="0" applyFont="1" applyAlignment="1">
      <alignment horizontal="center"/>
    </xf>
    <xf numFmtId="0" fontId="5" fillId="0" borderId="0" xfId="0" applyFont="1" applyAlignment="1">
      <alignment vertical="center"/>
    </xf>
    <xf numFmtId="0" fontId="16" fillId="0" borderId="0" xfId="0" applyFont="1"/>
    <xf numFmtId="0" fontId="55" fillId="0" borderId="0" xfId="0" applyFont="1" applyAlignment="1"/>
    <xf numFmtId="0" fontId="56" fillId="0" borderId="0" xfId="0" applyFont="1" applyAlignment="1"/>
    <xf numFmtId="0" fontId="57" fillId="0" borderId="0" xfId="0" applyFont="1" applyAlignment="1"/>
    <xf numFmtId="0" fontId="55" fillId="0" borderId="0" xfId="0" applyFont="1" applyAlignment="1">
      <alignment horizontal="center"/>
    </xf>
    <xf numFmtId="0" fontId="56" fillId="0" borderId="0" xfId="0" applyFont="1" applyAlignment="1">
      <alignment horizontal="center"/>
    </xf>
    <xf numFmtId="0" fontId="38" fillId="0" borderId="21" xfId="0" applyFont="1" applyBorder="1" applyAlignment="1"/>
    <xf numFmtId="0" fontId="38" fillId="0" borderId="0" xfId="0" applyFont="1" applyAlignment="1">
      <alignment horizontal="right"/>
    </xf>
    <xf numFmtId="0" fontId="55" fillId="0" borderId="0" xfId="0" applyFont="1" applyAlignment="1">
      <alignment horizontal="right"/>
    </xf>
    <xf numFmtId="0" fontId="58" fillId="0" borderId="0" xfId="0" applyFont="1" applyAlignment="1">
      <alignment horizontal="right"/>
    </xf>
    <xf numFmtId="0" fontId="58" fillId="0" borderId="0" xfId="0" applyFont="1" applyAlignment="1"/>
    <xf numFmtId="0" fontId="57" fillId="0" borderId="0" xfId="0" applyFont="1" applyAlignment="1">
      <alignment horizontal="right"/>
    </xf>
    <xf numFmtId="0" fontId="38" fillId="0" borderId="22" xfId="0" applyFont="1" applyBorder="1" applyAlignment="1"/>
    <xf numFmtId="0" fontId="57" fillId="0" borderId="0" xfId="0" applyFont="1" applyAlignment="1">
      <alignment horizontal="center"/>
    </xf>
    <xf numFmtId="0" fontId="13" fillId="0" borderId="0" xfId="0" applyFont="1" applyAlignment="1"/>
    <xf numFmtId="0" fontId="13" fillId="0" borderId="0" xfId="0" applyFont="1" applyAlignment="1">
      <alignment horizontal="right"/>
    </xf>
    <xf numFmtId="0" fontId="34" fillId="0" borderId="0" xfId="0" applyFont="1" applyAlignment="1">
      <alignment horizontal="center"/>
    </xf>
    <xf numFmtId="0" fontId="38" fillId="0" borderId="0" xfId="0" applyFont="1" applyAlignment="1"/>
    <xf numFmtId="4" fontId="7" fillId="0" borderId="0" xfId="0" applyNumberFormat="1" applyFont="1" applyAlignment="1"/>
    <xf numFmtId="0" fontId="5" fillId="0" borderId="0" xfId="0" applyFont="1" applyAlignment="1"/>
    <xf numFmtId="3" fontId="38" fillId="0" borderId="0" xfId="0" applyNumberFormat="1" applyFont="1" applyAlignment="1"/>
    <xf numFmtId="3" fontId="13" fillId="0" borderId="0" xfId="0" applyNumberFormat="1" applyFont="1" applyAlignment="1"/>
    <xf numFmtId="10" fontId="13" fillId="0" borderId="0" xfId="0" applyNumberFormat="1" applyFont="1" applyAlignment="1"/>
    <xf numFmtId="0" fontId="59" fillId="0" borderId="0" xfId="0" applyFont="1" applyAlignment="1"/>
    <xf numFmtId="0" fontId="34" fillId="0" borderId="0" xfId="0" applyFont="1" applyAlignment="1">
      <alignment horizontal="left"/>
    </xf>
    <xf numFmtId="0" fontId="59" fillId="0" borderId="0" xfId="0" applyFont="1" applyAlignment="1">
      <alignment horizontal="center"/>
    </xf>
    <xf numFmtId="0" fontId="59" fillId="9" borderId="0" xfId="0" applyFont="1" applyFill="1" applyAlignment="1"/>
    <xf numFmtId="0" fontId="59" fillId="0" borderId="0" xfId="0" applyFont="1" applyAlignment="1">
      <alignment horizontal="center"/>
    </xf>
    <xf numFmtId="10" fontId="39" fillId="0" borderId="0" xfId="0" applyNumberFormat="1" applyFont="1" applyAlignment="1"/>
    <xf numFmtId="0" fontId="60" fillId="0" borderId="0" xfId="0" applyFont="1" applyAlignment="1"/>
    <xf numFmtId="0" fontId="61" fillId="0" borderId="0" xfId="0" applyFont="1" applyAlignment="1"/>
    <xf numFmtId="181" fontId="39" fillId="0" borderId="0" xfId="0" applyNumberFormat="1" applyFont="1" applyAlignment="1"/>
    <xf numFmtId="177" fontId="39" fillId="0" borderId="0" xfId="0" applyNumberFormat="1" applyFont="1" applyAlignment="1"/>
    <xf numFmtId="166" fontId="39" fillId="0" borderId="0" xfId="0" applyNumberFormat="1" applyFont="1" applyAlignment="1"/>
    <xf numFmtId="0" fontId="0" fillId="0" borderId="0" xfId="0" applyFont="1" applyAlignment="1"/>
    <xf numFmtId="0" fontId="34" fillId="0" borderId="0" xfId="0" applyFont="1" applyAlignment="1"/>
    <xf numFmtId="0" fontId="39" fillId="0" borderId="1" xfId="0" applyFont="1" applyBorder="1" applyAlignment="1"/>
    <xf numFmtId="0" fontId="34" fillId="0" borderId="1" xfId="0" applyFont="1" applyBorder="1" applyAlignment="1"/>
    <xf numFmtId="0" fontId="66" fillId="0" borderId="0" xfId="0" applyFont="1" applyAlignment="1">
      <alignment horizontal="left" wrapText="1"/>
    </xf>
    <xf numFmtId="0" fontId="7" fillId="12" borderId="0" xfId="0" applyFont="1" applyFill="1" applyAlignment="1"/>
    <xf numFmtId="44" fontId="4" fillId="0" borderId="0" xfId="1" applyFont="1" applyAlignment="1">
      <alignment vertical="center"/>
    </xf>
    <xf numFmtId="0" fontId="1" fillId="0" borderId="2" xfId="0" applyFont="1" applyBorder="1" applyAlignment="1">
      <alignment horizontal="center"/>
    </xf>
    <xf numFmtId="0" fontId="3" fillId="0" borderId="3" xfId="0" applyFont="1" applyBorder="1"/>
    <xf numFmtId="164" fontId="5" fillId="0" borderId="0" xfId="0" applyNumberFormat="1" applyFont="1" applyAlignment="1">
      <alignment horizontal="center" wrapText="1"/>
    </xf>
    <xf numFmtId="0" fontId="0" fillId="0" borderId="0" xfId="0" applyFont="1" applyAlignment="1"/>
    <xf numFmtId="0" fontId="1" fillId="0" borderId="0" xfId="0" applyFont="1" applyAlignment="1">
      <alignment horizontal="center" wrapText="1"/>
    </xf>
    <xf numFmtId="0" fontId="4" fillId="0" borderId="0" xfId="0" applyFont="1" applyAlignment="1">
      <alignment horizontal="left" wrapText="1"/>
    </xf>
    <xf numFmtId="0" fontId="30" fillId="7" borderId="0" xfId="0" applyFont="1" applyFill="1" applyAlignment="1"/>
    <xf numFmtId="0" fontId="33" fillId="2" borderId="0" xfId="0" applyFont="1" applyFill="1" applyAlignment="1"/>
    <xf numFmtId="0" fontId="5" fillId="0" borderId="0" xfId="0" applyFont="1" applyAlignment="1">
      <alignment horizontal="center" vertical="top" wrapText="1"/>
    </xf>
    <xf numFmtId="0" fontId="41" fillId="0" borderId="0" xfId="0" applyFont="1" applyAlignment="1"/>
    <xf numFmtId="0" fontId="41" fillId="0" borderId="0" xfId="0" applyFont="1" applyAlignment="1">
      <alignment horizontal="left"/>
    </xf>
    <xf numFmtId="0" fontId="54" fillId="0" borderId="0" xfId="0" applyFont="1" applyAlignment="1">
      <alignment horizontal="left"/>
    </xf>
    <xf numFmtId="0" fontId="34" fillId="0" borderId="0" xfId="0" applyFont="1" applyAlignment="1"/>
    <xf numFmtId="0" fontId="33" fillId="10" borderId="0" xfId="0" applyFont="1" applyFill="1" applyAlignment="1"/>
    <xf numFmtId="0" fontId="36" fillId="0" borderId="0" xfId="0" applyFont="1" applyAlignment="1"/>
    <xf numFmtId="0" fontId="13" fillId="0" borderId="14" xfId="0" applyFont="1" applyBorder="1" applyAlignment="1">
      <alignment horizontal="center"/>
    </xf>
    <xf numFmtId="0" fontId="3" fillId="0" borderId="16" xfId="0" applyFont="1" applyBorder="1"/>
    <xf numFmtId="0" fontId="5" fillId="0" borderId="0" xfId="0" applyFont="1" applyAlignment="1">
      <alignment horizontal="center" wrapText="1"/>
    </xf>
    <xf numFmtId="0" fontId="56" fillId="0" borderId="0" xfId="0" applyFont="1" applyAlignment="1">
      <alignment horizontal="center"/>
    </xf>
    <xf numFmtId="0" fontId="33" fillId="11" borderId="0" xfId="0" applyFont="1" applyFill="1" applyAlignment="1"/>
    <xf numFmtId="0" fontId="1" fillId="0" borderId="23" xfId="0" applyFont="1" applyBorder="1" applyAlignment="1">
      <alignment horizontal="center" vertical="center" wrapText="1"/>
    </xf>
    <xf numFmtId="0" fontId="1" fillId="0" borderId="23" xfId="0" applyFont="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3.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 Id="rId9" Type="http://schemas.openxmlformats.org/officeDocument/2006/relationships/image" Target="../media/image26.png"/></Relationships>
</file>

<file path=xl/drawings/_rels/drawing4.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0</xdr:col>
      <xdr:colOff>962025</xdr:colOff>
      <xdr:row>5</xdr:row>
      <xdr:rowOff>-161925</xdr:rowOff>
    </xdr:from>
    <xdr:ext cx="7639050" cy="8743950"/>
    <xdr:pic>
      <xdr:nvPicPr>
        <xdr:cNvPr id="2" name="image1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962025</xdr:colOff>
      <xdr:row>54</xdr:row>
      <xdr:rowOff>190500</xdr:rowOff>
    </xdr:from>
    <xdr:ext cx="6781800" cy="4581525"/>
    <xdr:pic>
      <xdr:nvPicPr>
        <xdr:cNvPr id="3" name="image2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4</xdr:row>
      <xdr:rowOff>0</xdr:rowOff>
    </xdr:from>
    <xdr:ext cx="4876800" cy="6858000"/>
    <xdr:pic>
      <xdr:nvPicPr>
        <xdr:cNvPr id="4" name="image8.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962025</xdr:colOff>
      <xdr:row>5</xdr:row>
      <xdr:rowOff>-190500</xdr:rowOff>
    </xdr:from>
    <xdr:ext cx="7515225" cy="8277225"/>
    <xdr:pic>
      <xdr:nvPicPr>
        <xdr:cNvPr id="5" name="image22.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9</xdr:col>
      <xdr:colOff>962025</xdr:colOff>
      <xdr:row>56</xdr:row>
      <xdr:rowOff>-190500</xdr:rowOff>
    </xdr:from>
    <xdr:ext cx="6696075" cy="6962775"/>
    <xdr:pic>
      <xdr:nvPicPr>
        <xdr:cNvPr id="6" name="image7.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18</xdr:col>
      <xdr:colOff>962025</xdr:colOff>
      <xdr:row>56</xdr:row>
      <xdr:rowOff>-190500</xdr:rowOff>
    </xdr:from>
    <xdr:ext cx="6467475" cy="7296150"/>
    <xdr:pic>
      <xdr:nvPicPr>
        <xdr:cNvPr id="7" name="image6.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86</xdr:row>
      <xdr:rowOff>0</xdr:rowOff>
    </xdr:from>
    <xdr:ext cx="8677275" cy="3733800"/>
    <xdr:pic>
      <xdr:nvPicPr>
        <xdr:cNvPr id="8" name="image12.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962025</xdr:colOff>
      <xdr:row>107</xdr:row>
      <xdr:rowOff>190500</xdr:rowOff>
    </xdr:from>
    <xdr:ext cx="5972175" cy="5629275"/>
    <xdr:pic>
      <xdr:nvPicPr>
        <xdr:cNvPr id="9" name="image20.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47625</xdr:colOff>
      <xdr:row>1</xdr:row>
      <xdr:rowOff>142875</xdr:rowOff>
    </xdr:from>
    <xdr:ext cx="6629400" cy="3581400"/>
    <xdr:pic>
      <xdr:nvPicPr>
        <xdr:cNvPr id="2" name="image16.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48</xdr:row>
      <xdr:rowOff>0</xdr:rowOff>
    </xdr:from>
    <xdr:ext cx="11963400" cy="3981450"/>
    <xdr:pic>
      <xdr:nvPicPr>
        <xdr:cNvPr id="3" name="image17.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447675</xdr:colOff>
      <xdr:row>49</xdr:row>
      <xdr:rowOff>200025</xdr:rowOff>
    </xdr:from>
    <xdr:ext cx="11820525" cy="3200400"/>
    <xdr:pic>
      <xdr:nvPicPr>
        <xdr:cNvPr id="4" name="image26.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962025</xdr:colOff>
      <xdr:row>104</xdr:row>
      <xdr:rowOff>190500</xdr:rowOff>
    </xdr:from>
    <xdr:ext cx="6229350" cy="4029075"/>
    <xdr:pic>
      <xdr:nvPicPr>
        <xdr:cNvPr id="5" name="image24.png" title="Image">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962025</xdr:colOff>
      <xdr:row>74</xdr:row>
      <xdr:rowOff>-190500</xdr:rowOff>
    </xdr:from>
    <xdr:ext cx="5886450" cy="5181600"/>
    <xdr:pic>
      <xdr:nvPicPr>
        <xdr:cNvPr id="6" name="image4.png" title="Imag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962025</xdr:colOff>
      <xdr:row>73</xdr:row>
      <xdr:rowOff>190500</xdr:rowOff>
    </xdr:from>
    <xdr:ext cx="6372225" cy="4933950"/>
    <xdr:pic>
      <xdr:nvPicPr>
        <xdr:cNvPr id="7" name="image27.png" title="Image">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962025</xdr:colOff>
      <xdr:row>3</xdr:row>
      <xdr:rowOff>28575</xdr:rowOff>
    </xdr:from>
    <xdr:ext cx="6943725" cy="7667625"/>
    <xdr:pic>
      <xdr:nvPicPr>
        <xdr:cNvPr id="8" name="image5.png" title="Image">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17</xdr:col>
      <xdr:colOff>0</xdr:colOff>
      <xdr:row>2</xdr:row>
      <xdr:rowOff>0</xdr:rowOff>
    </xdr:from>
    <xdr:ext cx="4876800" cy="3067050"/>
    <xdr:pic>
      <xdr:nvPicPr>
        <xdr:cNvPr id="9" name="image1.png" title="Image">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twoCellAnchor editAs="oneCell">
    <xdr:from>
      <xdr:col>8</xdr:col>
      <xdr:colOff>0</xdr:colOff>
      <xdr:row>105</xdr:row>
      <xdr:rowOff>0</xdr:rowOff>
    </xdr:from>
    <xdr:to>
      <xdr:col>18</xdr:col>
      <xdr:colOff>513024</xdr:colOff>
      <xdr:row>155</xdr:row>
      <xdr:rowOff>17857</xdr:rowOff>
    </xdr:to>
    <xdr:pic>
      <xdr:nvPicPr>
        <xdr:cNvPr id="11" name="Picture 10">
          <a:extLst>
            <a:ext uri="{FF2B5EF4-FFF2-40B4-BE49-F238E27FC236}">
              <a16:creationId xmlns:a16="http://schemas.microsoft.com/office/drawing/2014/main" id="{29D00011-0D43-413A-AB9F-00460D85A819}"/>
            </a:ext>
          </a:extLst>
        </xdr:cNvPr>
        <xdr:cNvPicPr>
          <a:picLocks noChangeAspect="1"/>
        </xdr:cNvPicPr>
      </xdr:nvPicPr>
      <xdr:blipFill>
        <a:blip xmlns:r="http://schemas.openxmlformats.org/officeDocument/2006/relationships" r:embed="rId9"/>
        <a:stretch>
          <a:fillRect/>
        </a:stretch>
      </xdr:blipFill>
      <xdr:spPr>
        <a:xfrm>
          <a:off x="8077200" y="20002500"/>
          <a:ext cx="10609524" cy="95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962025</xdr:colOff>
      <xdr:row>38</xdr:row>
      <xdr:rowOff>190500</xdr:rowOff>
    </xdr:from>
    <xdr:ext cx="5695950" cy="2952750"/>
    <xdr:pic>
      <xdr:nvPicPr>
        <xdr:cNvPr id="2" name="image2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962025</xdr:colOff>
      <xdr:row>38</xdr:row>
      <xdr:rowOff>190500</xdr:rowOff>
    </xdr:from>
    <xdr:ext cx="5429250" cy="2876550"/>
    <xdr:pic>
      <xdr:nvPicPr>
        <xdr:cNvPr id="3" name="image10.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962025</xdr:colOff>
      <xdr:row>56</xdr:row>
      <xdr:rowOff>190500</xdr:rowOff>
    </xdr:from>
    <xdr:ext cx="5429250" cy="3038475"/>
    <xdr:pic>
      <xdr:nvPicPr>
        <xdr:cNvPr id="4" name="image11.png" title="Image">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962025</xdr:colOff>
      <xdr:row>56</xdr:row>
      <xdr:rowOff>190500</xdr:rowOff>
    </xdr:from>
    <xdr:ext cx="5838825" cy="3038475"/>
    <xdr:pic>
      <xdr:nvPicPr>
        <xdr:cNvPr id="5" name="image14.png" title="Image">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0</xdr:colOff>
      <xdr:row>40</xdr:row>
      <xdr:rowOff>0</xdr:rowOff>
    </xdr:from>
    <xdr:ext cx="6543675" cy="3362325"/>
    <xdr:pic>
      <xdr:nvPicPr>
        <xdr:cNvPr id="6" name="image18.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962025</xdr:colOff>
      <xdr:row>3</xdr:row>
      <xdr:rowOff>190500</xdr:rowOff>
    </xdr:from>
    <xdr:ext cx="6924675" cy="5867400"/>
    <xdr:pic>
      <xdr:nvPicPr>
        <xdr:cNvPr id="7" name="image25.png" title="Image">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10</xdr:col>
      <xdr:colOff>0</xdr:colOff>
      <xdr:row>4</xdr:row>
      <xdr:rowOff>0</xdr:rowOff>
    </xdr:from>
    <xdr:ext cx="10658475" cy="3171825"/>
    <xdr:pic>
      <xdr:nvPicPr>
        <xdr:cNvPr id="8" name="image19.png" title="Image">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200025</xdr:colOff>
      <xdr:row>21</xdr:row>
      <xdr:rowOff>104775</xdr:rowOff>
    </xdr:from>
    <xdr:ext cx="8248650" cy="3162300"/>
    <xdr:pic>
      <xdr:nvPicPr>
        <xdr:cNvPr id="9" name="image2.png" title="Image">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twoCellAnchor editAs="oneCell">
    <xdr:from>
      <xdr:col>22</xdr:col>
      <xdr:colOff>0</xdr:colOff>
      <xdr:row>5</xdr:row>
      <xdr:rowOff>0</xdr:rowOff>
    </xdr:from>
    <xdr:to>
      <xdr:col>28</xdr:col>
      <xdr:colOff>665909</xdr:colOff>
      <xdr:row>51</xdr:row>
      <xdr:rowOff>170333</xdr:rowOff>
    </xdr:to>
    <xdr:pic>
      <xdr:nvPicPr>
        <xdr:cNvPr id="10" name="Picture 9">
          <a:extLst>
            <a:ext uri="{FF2B5EF4-FFF2-40B4-BE49-F238E27FC236}">
              <a16:creationId xmlns:a16="http://schemas.microsoft.com/office/drawing/2014/main" id="{9DFA87FB-F595-42CB-AD62-78EB81348A9E}"/>
            </a:ext>
          </a:extLst>
        </xdr:cNvPr>
        <xdr:cNvPicPr>
          <a:picLocks noChangeAspect="1"/>
        </xdr:cNvPicPr>
      </xdr:nvPicPr>
      <xdr:blipFill>
        <a:blip xmlns:r="http://schemas.openxmlformats.org/officeDocument/2006/relationships" r:embed="rId9"/>
        <a:stretch>
          <a:fillRect/>
        </a:stretch>
      </xdr:blipFill>
      <xdr:spPr>
        <a:xfrm>
          <a:off x="22212300" y="952500"/>
          <a:ext cx="6723809" cy="8933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4</xdr:row>
      <xdr:rowOff>0</xdr:rowOff>
    </xdr:from>
    <xdr:ext cx="9982200" cy="2676525"/>
    <xdr:pic>
      <xdr:nvPicPr>
        <xdr:cNvPr id="2" name="image15.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7</xdr:row>
      <xdr:rowOff>0</xdr:rowOff>
    </xdr:from>
    <xdr:ext cx="8239125" cy="3429000"/>
    <xdr:pic>
      <xdr:nvPicPr>
        <xdr:cNvPr id="3" name="image3.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27</xdr:row>
      <xdr:rowOff>0</xdr:rowOff>
    </xdr:from>
    <xdr:ext cx="8696325" cy="3505200"/>
    <xdr:pic>
      <xdr:nvPicPr>
        <xdr:cNvPr id="4" name="image9.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11</xdr:col>
      <xdr:colOff>0</xdr:colOff>
      <xdr:row>30</xdr:row>
      <xdr:rowOff>0</xdr:rowOff>
    </xdr:from>
    <xdr:to>
      <xdr:col>18</xdr:col>
      <xdr:colOff>18164</xdr:colOff>
      <xdr:row>75</xdr:row>
      <xdr:rowOff>151309</xdr:rowOff>
    </xdr:to>
    <xdr:pic>
      <xdr:nvPicPr>
        <xdr:cNvPr id="5" name="Picture 4">
          <a:extLst>
            <a:ext uri="{FF2B5EF4-FFF2-40B4-BE49-F238E27FC236}">
              <a16:creationId xmlns:a16="http://schemas.microsoft.com/office/drawing/2014/main" id="{5898A4F7-E398-485A-B1AB-A44B6A9ABF8E}"/>
            </a:ext>
          </a:extLst>
        </xdr:cNvPr>
        <xdr:cNvPicPr>
          <a:picLocks noChangeAspect="1"/>
        </xdr:cNvPicPr>
      </xdr:nvPicPr>
      <xdr:blipFill>
        <a:blip xmlns:r="http://schemas.openxmlformats.org/officeDocument/2006/relationships" r:embed="rId4"/>
        <a:stretch>
          <a:fillRect/>
        </a:stretch>
      </xdr:blipFill>
      <xdr:spPr>
        <a:xfrm>
          <a:off x="11106150" y="5715000"/>
          <a:ext cx="7085714" cy="8723809"/>
        </a:xfrm>
        <a:prstGeom prst="rect">
          <a:avLst/>
        </a:prstGeom>
      </xdr:spPr>
    </xdr:pic>
    <xdr:clientData/>
  </xdr:twoCellAnchor>
</xdr:wsDr>
</file>

<file path=xl/persons/person.xml><?xml version="1.0" encoding="utf-8"?>
<x18tc:personList xmlns:x18tc="http://schemas.microsoft.com/office/spreadsheetml/2018/threadedcomments">
  <x18tc:person displayName="Minh Thuan Phung" id="{0ab61003-3e87-4f3c-9925-d5de50d249b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6" dT="2026-03-01T09:11:49.00" personId="{0ab61003-3e87-4f3c-9925-d5de50d249bf}" id="{db9d9c86-9c49-4de5-8321-4633e7f733cc}" done="0">
    <x18tc:text xml:space="preserve">Hạn mức vay đã được ngân hàng cam kết nhưng công ty CHƯA rút tiền</x18tc:text>
  </x18tc:threadedComment>
  <x18tc:threadedComment ref="B98" dT="2026-03-01T11:03:03.00" personId="{0ab61003-3e87-4f3c-9925-d5de50d249bf}" id="{1ad972de-6e4a-4403-a6d5-4c164db65a27}" done="0">
    <x18tc:text xml:space="preserve">Proceeds from sale of property, plant and equipment and businesses</x18tc:text>
  </x18tc:threadedComment>
  <x18tc:threadedComment ref="F18" dT="2026-03-05T13:21:33.00" personId="{0ab61003-3e87-4f3c-9925-d5de50d249bf}" id="{aa8d0840-52c7-45c7-ab6d-fd1db6689f01}" done="0">
    <x18tc:text xml:space="preserve">Net debt is the sum of current and non-current debt, less cash and cash equivalents, adjusted for the fair value of derivative financial instruments used to hedge the volatility caused by fluctuations in foreign exchange and interest rates relating to debt, and associated collateral balances. Net debt is a non-GAAP measure, providing additional information to help demonstrate the economic impacts of debt, associated hedges, and cash and cash equivalents.</x18tc:text>
  </x18tc:threadedComment>
  <x18tc:threadedComment ref="B75" dT="2026-03-01T10:10:18.00" personId="{0ab61003-3e87-4f3c-9925-d5de50d249bf}" id="{628d5d37-7fff-4eea-be85-aa3d69887022}" done="0">
    <x18tc:text xml:space="preserve">cái này nằm trong mục Cash flow from investing activities</x18tc:text>
  </x18tc:threadedComment>
  <x18tc:threadedComment ref="A1" dT="2026-03-01T14:45:19.00" personId="{0ab61003-3e87-4f3c-9925-d5de50d249bf}" id="{258f97bc-4366-410c-868b-645b2e17a039}" done="0">
    <x18tc:text xml:space="preserve">BT có nhưng vodafone không có</x18tc:text>
  </x18tc:threadedComment>
  <x18tc:threadedComment ref="B77" dT="2026-03-01T09:57:23.00" personId="{0ab61003-3e87-4f3c-9925-d5de50d249bf}" id="{e6e7abe3-d6bf-428b-8d7a-2df80432d3b5}" done="0">
    <x18tc:text xml:space="preserve">Tiền thu từ phát hành nợ vay hoặc Tiền thu từ vay nợ) là một thuật ngữ tài chính kế toán, chỉ dòng tiền thực tế mà doanh nghiệp nhận được từ việc đi vay, phát hành trái phiếu hoặc các hình thức nợ dài hạn/ngắn hạn khác trong một kỳ kế toán</x18tc:text>
  </x18tc:threadedComment>
  <x18tc:threadedComment ref="C155" dT="2026-04-16T20:11:56.00" personId="{0ab61003-3e87-4f3c-9925-d5de50d249bf}" id="{b71ebc96-b34c-4dfc-8098-23abc9fe7d60}" done="0">
    <x18tc:text xml:space="preserve">get close price on 28 mar</x18tc:text>
  </x18tc:threadedComment>
  <x18tc:threadedComment ref="D130" dT="2026-03-01T15:01:51.00" personId="{0ab61003-3e87-4f3c-9925-d5de50d249bf}" id="{a7f1267a-fd82-4082-89a3-856080e72ecd}" done="0">
    <x18tc:text xml:space="preserve">annual report 2023</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1" dT="2026-03-04T23:04:50.00" personId="{0ab61003-3e87-4f3c-9925-d5de50d249bf}" id="{bacb82a2-f6b0-42d5-be6a-4fd8d69288d8}" done="0">
    <x18tc:text xml:space="preserve">operation profit = income before taxation + Interest expense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4" dT="2026-03-11T00:49:05.00" personId="{0ab61003-3e87-4f3c-9925-d5de50d249bf}" id="{0235d3d0-61ea-49c9-94fc-1177263daa0a}" done="0">
    <x18tc:text xml:space="preserve">liệu có phải là Net (decrease)/increase in debt with maturity period within three months</x18tc:text>
  </x18tc:threadedComment>
  <x18tc:threadedComment ref="B67" dT="2026-04-08T14:02:53.00" personId="{0ab61003-3e87-4f3c-9925-d5de50d249bf}" id="{1b293108-d25f-4a19-867a-9917e3d4e1f3}" done="0">
    <x18tc:text xml:space="preserve">= payment PPE + Intangibles asset 
https://www.ifrs.org/content/dam/ifrs/publications/pdf-standards/english/2022/issued/part-a/ias-7-statement-of-cash-flows.pdf?bypass=on&amp;utm_source=chatgpt.com</x18tc:text>
    <x18tc:extLst>
      <ext uri="{F7C98A9C-CBB3-438F-8F68-D28B6AF4A901}">
        <xltc2:checksum/>
        <xltc2:hyperlink startIndex="35" length="158" url="https://www.ifrs.org/content/dam/ifrs/publications/pdf-standards/english/2022/issued/part-a/ias-7-statement-of-cash-flows.pdf?bypass=on&amp;utm_source=chatgpt.com"/>
      </ext>
    </x18tc:extLst>
  </x18tc:threadedComment>
</x18tc: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uk.finance.yahoo.com/quote/SHEL.L/history/?utm_source=chatgpt.com&amp;period1=1672531200&amp;period2=1735689600" TargetMode="External"/><Relationship Id="rId7" Type="http://schemas.microsoft.com/office/2019/04/relationships/documenttask" Target="../documenttasks/documenttask1.xml"/><Relationship Id="rId2" Type="http://schemas.openxmlformats.org/officeDocument/2006/relationships/hyperlink" Target="https://www.centralbank.ie/statistics/interest-rates-exchange-rates/exchange-rates" TargetMode="External"/><Relationship Id="rId1" Type="http://schemas.openxmlformats.org/officeDocument/2006/relationships/hyperlink" Target="https://stockanalysis.com/stocks/shel/market-cap/" TargetMode="External"/><Relationship Id="rId4" Type="http://schemas.openxmlformats.org/officeDocument/2006/relationships/hyperlink" Target="https://www.exchangerates.org.uk/GBP-USD-spot-exchange-rates-history-2024.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9/04/relationships/documenttask" Target="../documenttasks/documenttask3.xml"/><Relationship Id="rId2"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pageSetUpPr fitToPage="1"/>
  </sheetPr>
  <dimension ref="A1:Z1000"/>
  <sheetViews>
    <sheetView tabSelected="1" workbookViewId="0">
      <selection activeCell="I6" sqref="I6"/>
    </sheetView>
  </sheetViews>
  <sheetFormatPr defaultColWidth="14.453125" defaultRowHeight="15" customHeight="1"/>
  <cols>
    <col min="1" max="1" width="5.453125" customWidth="1"/>
    <col min="2" max="2" width="61.08984375" customWidth="1"/>
    <col min="3" max="6" width="13.453125" customWidth="1"/>
    <col min="7" max="7" width="18.453125" customWidth="1"/>
    <col min="8" max="9" width="9.08984375" customWidth="1"/>
    <col min="10" max="10" width="10.81640625" customWidth="1"/>
    <col min="11" max="11" width="11.453125" customWidth="1"/>
    <col min="12" max="12" width="10.81640625" customWidth="1"/>
    <col min="13" max="26" width="9.08984375" customWidth="1"/>
  </cols>
  <sheetData>
    <row r="1" spans="1:16" ht="14.25" customHeight="1">
      <c r="A1" s="1"/>
      <c r="B1" s="2" t="s">
        <v>0</v>
      </c>
      <c r="C1" s="1"/>
      <c r="D1" s="1"/>
      <c r="E1" s="1"/>
      <c r="F1" s="1"/>
      <c r="G1" s="3"/>
    </row>
    <row r="2" spans="1:16" ht="14.25" customHeight="1">
      <c r="A2" s="1"/>
      <c r="B2" s="1"/>
      <c r="C2" s="1"/>
      <c r="D2" s="1"/>
      <c r="E2" s="1"/>
      <c r="F2" s="1"/>
      <c r="G2" s="3"/>
    </row>
    <row r="3" spans="1:16" ht="14.25" customHeight="1">
      <c r="A3" s="1"/>
      <c r="B3" s="321" t="s">
        <v>1</v>
      </c>
      <c r="C3" s="322"/>
      <c r="D3" s="4"/>
      <c r="E3" s="341" t="s">
        <v>343</v>
      </c>
      <c r="F3" s="342"/>
      <c r="G3" s="342"/>
    </row>
    <row r="4" spans="1:16" ht="14.25" customHeight="1">
      <c r="A4" s="1"/>
      <c r="B4" s="5" t="s">
        <v>2</v>
      </c>
      <c r="C4" s="6" t="s">
        <v>3</v>
      </c>
      <c r="D4" s="7"/>
      <c r="E4" s="342"/>
      <c r="F4" s="342"/>
      <c r="G4" s="342"/>
    </row>
    <row r="5" spans="1:16" ht="14.25" customHeight="1">
      <c r="A5" s="1"/>
      <c r="B5" s="8" t="s">
        <v>5</v>
      </c>
      <c r="C5" s="6" t="s">
        <v>6</v>
      </c>
      <c r="D5" s="7"/>
      <c r="E5" s="342"/>
      <c r="F5" s="342"/>
      <c r="G5" s="342"/>
    </row>
    <row r="6" spans="1:16" ht="14.25" customHeight="1">
      <c r="A6" s="1"/>
      <c r="B6" s="9" t="s">
        <v>7</v>
      </c>
      <c r="C6" s="10" t="s">
        <v>8</v>
      </c>
      <c r="D6" s="7"/>
      <c r="E6" s="342"/>
      <c r="F6" s="342"/>
      <c r="G6" s="342"/>
    </row>
    <row r="7" spans="1:16" ht="14.25" customHeight="1">
      <c r="A7" s="1"/>
      <c r="C7" s="7"/>
      <c r="D7" s="7"/>
      <c r="F7" s="1"/>
      <c r="G7" s="3"/>
    </row>
    <row r="8" spans="1:16" ht="14.25" customHeight="1">
      <c r="A8" s="1"/>
      <c r="B8" s="11" t="s">
        <v>9</v>
      </c>
      <c r="C8" s="12" t="s">
        <v>10</v>
      </c>
      <c r="F8" s="1"/>
      <c r="G8" s="3"/>
    </row>
    <row r="9" spans="1:16" ht="14.25" customHeight="1">
      <c r="A9" s="1"/>
      <c r="B9" s="1"/>
      <c r="C9" s="1"/>
      <c r="D9" s="1"/>
      <c r="E9" s="1"/>
      <c r="F9" s="1"/>
      <c r="G9" s="3"/>
    </row>
    <row r="10" spans="1:16" ht="14.25" customHeight="1">
      <c r="A10" s="1"/>
      <c r="B10" s="2" t="s">
        <v>11</v>
      </c>
      <c r="C10" s="1"/>
      <c r="D10" s="1"/>
      <c r="E10" s="1"/>
      <c r="F10" s="1"/>
      <c r="G10" s="3"/>
    </row>
    <row r="11" spans="1:16" ht="14.25" customHeight="1">
      <c r="A11" s="1"/>
      <c r="B11" s="1"/>
      <c r="C11" s="1"/>
      <c r="D11" s="1"/>
      <c r="E11" s="1"/>
      <c r="F11" s="1"/>
      <c r="G11" s="3"/>
    </row>
    <row r="12" spans="1:16" ht="14.25" customHeight="1">
      <c r="A12" s="2" t="s">
        <v>12</v>
      </c>
      <c r="B12" s="1" t="s">
        <v>13</v>
      </c>
      <c r="C12" s="1"/>
      <c r="D12" s="1"/>
      <c r="E12" s="1"/>
      <c r="F12" s="1"/>
      <c r="G12" s="3"/>
      <c r="P12" s="13"/>
    </row>
    <row r="13" spans="1:16" ht="14.25" customHeight="1">
      <c r="A13" s="1"/>
      <c r="B13" s="1"/>
      <c r="C13" s="1">
        <v>2024</v>
      </c>
      <c r="D13" s="1">
        <v>2023</v>
      </c>
      <c r="F13" s="319" t="s">
        <v>14</v>
      </c>
      <c r="G13" s="3"/>
      <c r="P13" s="13"/>
    </row>
    <row r="14" spans="1:16" ht="15" customHeight="1">
      <c r="A14" s="1"/>
      <c r="B14" s="14" t="s">
        <v>15</v>
      </c>
      <c r="C14" s="15">
        <v>11630</v>
      </c>
      <c r="D14" s="15">
        <v>9931</v>
      </c>
      <c r="F14" s="16" t="s">
        <v>16</v>
      </c>
      <c r="G14" s="3"/>
      <c r="P14" s="13"/>
    </row>
    <row r="15" spans="1:16" ht="15" customHeight="1">
      <c r="A15" s="1"/>
      <c r="B15" s="17" t="s">
        <v>17</v>
      </c>
      <c r="C15" s="18">
        <v>65448</v>
      </c>
      <c r="D15" s="18">
        <v>71610</v>
      </c>
      <c r="F15" s="16" t="s">
        <v>16</v>
      </c>
      <c r="G15" s="3"/>
      <c r="P15" s="13"/>
    </row>
    <row r="16" spans="1:16" ht="15" customHeight="1">
      <c r="A16" s="1"/>
      <c r="B16" s="19" t="s">
        <v>18</v>
      </c>
      <c r="C16" s="20">
        <f t="shared" ref="C16:D16" si="0">SUM(C14:C15)</f>
        <v>77078</v>
      </c>
      <c r="D16" s="20">
        <f t="shared" si="0"/>
        <v>81541</v>
      </c>
      <c r="F16" s="16"/>
      <c r="G16" s="3"/>
      <c r="H16" s="21"/>
    </row>
    <row r="17" spans="1:26" ht="14.25" customHeight="1">
      <c r="A17" s="1"/>
      <c r="B17" s="17" t="s">
        <v>19</v>
      </c>
      <c r="C17" s="15">
        <v>39110</v>
      </c>
      <c r="D17" s="15">
        <v>38774</v>
      </c>
      <c r="E17" s="16"/>
      <c r="F17" s="22" t="s">
        <v>342</v>
      </c>
      <c r="G17" s="3"/>
      <c r="H17" s="21"/>
    </row>
    <row r="18" spans="1:26" ht="14.25" customHeight="1">
      <c r="A18" s="1"/>
      <c r="B18" s="19" t="s">
        <v>20</v>
      </c>
      <c r="C18" s="23">
        <f>C16-C17 +841</f>
        <v>38809</v>
      </c>
      <c r="D18" s="23">
        <f>D16-D17 +775</f>
        <v>43542</v>
      </c>
      <c r="E18" s="24"/>
      <c r="G18" s="3"/>
    </row>
    <row r="19" spans="1:26" ht="14.25" customHeight="1">
      <c r="A19" s="1"/>
      <c r="B19" s="25" t="s">
        <v>21</v>
      </c>
      <c r="C19" s="25"/>
      <c r="D19" s="25"/>
      <c r="E19" s="24"/>
      <c r="G19" s="3"/>
    </row>
    <row r="20" spans="1:26" ht="14.25" customHeight="1">
      <c r="A20" s="1"/>
      <c r="B20" s="25" t="s">
        <v>22</v>
      </c>
      <c r="C20" s="15">
        <v>180168</v>
      </c>
      <c r="D20" s="15">
        <v>188362</v>
      </c>
      <c r="F20" s="16" t="s">
        <v>16</v>
      </c>
      <c r="G20" s="3"/>
    </row>
    <row r="21" spans="1:26" ht="14.25" customHeight="1">
      <c r="A21" s="1"/>
      <c r="B21" s="25"/>
      <c r="C21" s="25"/>
      <c r="D21" s="25"/>
      <c r="G21" s="3"/>
    </row>
    <row r="22" spans="1:26" ht="14.25" customHeight="1">
      <c r="A22" s="1"/>
      <c r="B22" s="1" t="s">
        <v>23</v>
      </c>
      <c r="C22" s="20">
        <f t="shared" ref="C22:D22" si="1">C18+C20</f>
        <v>218977</v>
      </c>
      <c r="D22" s="20">
        <f t="shared" si="1"/>
        <v>231904</v>
      </c>
      <c r="E22" s="20"/>
      <c r="G22" s="3"/>
    </row>
    <row r="23" spans="1:26" ht="14.25" customHeight="1">
      <c r="A23" s="1"/>
      <c r="B23" s="25"/>
      <c r="C23" s="25"/>
      <c r="D23" s="25"/>
      <c r="G23" s="3"/>
    </row>
    <row r="24" spans="1:26" ht="14.25" customHeight="1">
      <c r="A24" s="1"/>
      <c r="B24" s="1" t="s">
        <v>24</v>
      </c>
      <c r="C24" s="26">
        <f t="shared" ref="C24:D24" si="2">C18/C22</f>
        <v>0.1772286587175822</v>
      </c>
      <c r="D24" s="26">
        <f t="shared" si="2"/>
        <v>0.18775872774941355</v>
      </c>
      <c r="E24" s="27"/>
      <c r="F24" s="1"/>
      <c r="G24" s="3"/>
    </row>
    <row r="25" spans="1:26" ht="14.25" customHeight="1">
      <c r="A25" s="1"/>
      <c r="B25" s="1"/>
      <c r="C25" s="27"/>
      <c r="D25" s="27"/>
      <c r="E25" s="27"/>
      <c r="F25" s="1"/>
      <c r="G25" s="3"/>
    </row>
    <row r="26" spans="1:26" ht="14.25" customHeight="1">
      <c r="A26" s="28"/>
      <c r="B26" s="28"/>
      <c r="C26" s="29"/>
      <c r="D26" s="29"/>
      <c r="E26" s="29"/>
      <c r="F26" s="28"/>
      <c r="G26" s="30"/>
      <c r="H26" s="31"/>
      <c r="I26" s="31"/>
      <c r="J26" s="31"/>
      <c r="K26" s="31"/>
      <c r="L26" s="31"/>
      <c r="M26" s="31"/>
      <c r="N26" s="31"/>
      <c r="O26" s="31"/>
      <c r="P26" s="31"/>
      <c r="Q26" s="31"/>
      <c r="R26" s="31"/>
      <c r="S26" s="31"/>
      <c r="T26" s="31"/>
      <c r="U26" s="31"/>
      <c r="V26" s="31"/>
      <c r="W26" s="31"/>
      <c r="X26" s="31"/>
      <c r="Y26" s="31"/>
      <c r="Z26" s="31"/>
    </row>
    <row r="27" spans="1:26" ht="14.25" customHeight="1">
      <c r="A27" s="1"/>
      <c r="G27" s="3"/>
    </row>
    <row r="28" spans="1:26" ht="14.25" customHeight="1">
      <c r="A28" s="2" t="s">
        <v>25</v>
      </c>
      <c r="B28" s="1" t="s">
        <v>26</v>
      </c>
      <c r="C28" s="4">
        <v>2024</v>
      </c>
      <c r="D28" s="4">
        <v>2023</v>
      </c>
      <c r="E28" s="4">
        <v>2024</v>
      </c>
      <c r="F28" s="4">
        <v>2023</v>
      </c>
      <c r="G28" s="32" t="s">
        <v>27</v>
      </c>
    </row>
    <row r="29" spans="1:26" ht="15" customHeight="1">
      <c r="A29" s="1"/>
      <c r="B29" s="1"/>
      <c r="C29" s="33"/>
      <c r="D29" s="1"/>
      <c r="E29" s="325" t="s">
        <v>28</v>
      </c>
      <c r="F29" s="324"/>
      <c r="G29" s="3"/>
    </row>
    <row r="30" spans="1:26" ht="14.25" customHeight="1">
      <c r="A30" s="1"/>
      <c r="B30" s="25" t="s">
        <v>29</v>
      </c>
      <c r="C30" s="33">
        <v>6921</v>
      </c>
      <c r="D30" s="15">
        <v>5352</v>
      </c>
      <c r="E30" s="35">
        <f t="shared" ref="E30:E35" si="3">C30/$C$38</f>
        <v>0.22726078676035988</v>
      </c>
      <c r="F30" s="35">
        <f t="shared" ref="F30:F35" si="4">D30/$D$38</f>
        <v>0.15583508036338226</v>
      </c>
      <c r="G30" s="3"/>
      <c r="O30" s="13"/>
    </row>
    <row r="31" spans="1:26" ht="14.25" customHeight="1">
      <c r="A31" s="1"/>
      <c r="B31" s="25" t="s">
        <v>30</v>
      </c>
      <c r="C31" s="33">
        <v>3961</v>
      </c>
      <c r="D31" s="15">
        <v>6424</v>
      </c>
      <c r="E31" s="35">
        <f t="shared" si="3"/>
        <v>0.13006501608984042</v>
      </c>
      <c r="F31" s="35">
        <f t="shared" si="4"/>
        <v>0.18704868390402982</v>
      </c>
      <c r="G31" s="3"/>
    </row>
    <row r="32" spans="1:26" ht="14.25" customHeight="1">
      <c r="A32" s="1"/>
      <c r="B32" s="25" t="s">
        <v>31</v>
      </c>
      <c r="C32" s="33">
        <v>2413</v>
      </c>
      <c r="D32" s="15">
        <v>3929</v>
      </c>
      <c r="E32" s="35">
        <f t="shared" si="3"/>
        <v>7.9234254941879551E-2</v>
      </c>
      <c r="F32" s="35">
        <f t="shared" si="4"/>
        <v>0.11440135103657116</v>
      </c>
      <c r="G32" s="3"/>
    </row>
    <row r="33" spans="1:26" ht="14.25" customHeight="1">
      <c r="A33" s="1"/>
      <c r="B33" s="25" t="s">
        <v>32</v>
      </c>
      <c r="C33" s="33">
        <v>5496</v>
      </c>
      <c r="D33" s="15">
        <v>2835</v>
      </c>
      <c r="E33" s="35">
        <f t="shared" si="3"/>
        <v>0.18046890392066722</v>
      </c>
      <c r="F33" s="35">
        <f t="shared" si="4"/>
        <v>8.254716981132075E-2</v>
      </c>
      <c r="G33" s="3"/>
    </row>
    <row r="34" spans="1:26" ht="14.25" customHeight="1">
      <c r="A34" s="1"/>
      <c r="B34" s="25" t="s">
        <v>33</v>
      </c>
      <c r="C34" s="33">
        <v>2365</v>
      </c>
      <c r="D34" s="15">
        <v>5495</v>
      </c>
      <c r="E34" s="35">
        <f t="shared" si="3"/>
        <v>7.7658107309384647E-2</v>
      </c>
      <c r="F34" s="35">
        <f t="shared" si="4"/>
        <v>0.15999883531330072</v>
      </c>
      <c r="G34" s="3"/>
    </row>
    <row r="35" spans="1:26" ht="14.25" customHeight="1">
      <c r="A35" s="1"/>
      <c r="B35" s="25" t="s">
        <v>34</v>
      </c>
      <c r="C35" s="33">
        <v>27615</v>
      </c>
      <c r="D35" s="18">
        <v>30365</v>
      </c>
      <c r="E35" s="35">
        <f t="shared" si="3"/>
        <v>0.90677743481972817</v>
      </c>
      <c r="F35" s="35">
        <f t="shared" si="4"/>
        <v>0.88414279058933143</v>
      </c>
      <c r="G35" s="3"/>
    </row>
    <row r="36" spans="1:26" ht="14.25" customHeight="1">
      <c r="A36" s="1"/>
      <c r="B36" s="1" t="s">
        <v>35</v>
      </c>
      <c r="C36" s="20">
        <f t="shared" ref="C36:D36" si="5">SUM(C30:C35)</f>
        <v>48771</v>
      </c>
      <c r="D36" s="20">
        <f t="shared" si="5"/>
        <v>54400</v>
      </c>
      <c r="E36" s="35"/>
      <c r="F36" s="35"/>
      <c r="G36" s="3"/>
    </row>
    <row r="37" spans="1:26" ht="14.25" customHeight="1">
      <c r="A37" s="1"/>
      <c r="B37" s="17" t="s">
        <v>36</v>
      </c>
      <c r="C37" s="15">
        <v>-18317</v>
      </c>
      <c r="D37" s="15">
        <v>-20056</v>
      </c>
      <c r="E37" s="35"/>
      <c r="F37" s="35"/>
      <c r="G37" s="3"/>
    </row>
    <row r="38" spans="1:26" ht="14.25" customHeight="1">
      <c r="A38" s="1"/>
      <c r="B38" s="19" t="s">
        <v>37</v>
      </c>
      <c r="C38" s="20">
        <f t="shared" ref="C38:D38" si="6">SUM(C36:C37)</f>
        <v>30454</v>
      </c>
      <c r="D38" s="20">
        <f t="shared" si="6"/>
        <v>34344</v>
      </c>
      <c r="E38" s="35"/>
      <c r="F38" s="35"/>
      <c r="G38" s="36"/>
    </row>
    <row r="39" spans="1:26" ht="14.25" customHeight="1">
      <c r="A39" s="1"/>
      <c r="B39" s="37"/>
      <c r="C39" s="20"/>
      <c r="D39" s="20"/>
      <c r="E39" s="20"/>
      <c r="F39" s="1"/>
      <c r="G39" s="3"/>
    </row>
    <row r="40" spans="1:26" ht="14.25" customHeight="1">
      <c r="A40" s="28"/>
      <c r="B40" s="28"/>
      <c r="C40" s="38"/>
      <c r="D40" s="38"/>
      <c r="E40" s="38"/>
      <c r="F40" s="28"/>
      <c r="G40" s="30"/>
      <c r="H40" s="31"/>
      <c r="I40" s="31"/>
      <c r="J40" s="31"/>
      <c r="K40" s="31"/>
      <c r="L40" s="31"/>
      <c r="M40" s="31"/>
      <c r="N40" s="31"/>
      <c r="O40" s="31"/>
      <c r="P40" s="31"/>
      <c r="Q40" s="31"/>
      <c r="R40" s="31"/>
      <c r="S40" s="31"/>
      <c r="T40" s="31"/>
      <c r="U40" s="31"/>
      <c r="V40" s="31"/>
      <c r="W40" s="31"/>
      <c r="X40" s="31"/>
      <c r="Y40" s="31"/>
      <c r="Z40" s="31"/>
    </row>
    <row r="41" spans="1:26" ht="14.25" customHeight="1">
      <c r="A41" s="1"/>
      <c r="C41" s="39"/>
      <c r="D41" s="39"/>
      <c r="E41" s="39"/>
      <c r="G41" s="3"/>
    </row>
    <row r="42" spans="1:26" ht="14.25" customHeight="1">
      <c r="A42" s="2" t="s">
        <v>38</v>
      </c>
      <c r="B42" s="1" t="s">
        <v>39</v>
      </c>
      <c r="C42" s="1"/>
      <c r="D42" s="1"/>
      <c r="E42" s="1"/>
      <c r="G42" s="3"/>
    </row>
    <row r="43" spans="1:26" ht="15" customHeight="1">
      <c r="A43" s="1"/>
      <c r="B43" s="1" t="s">
        <v>40</v>
      </c>
      <c r="C43" s="1">
        <v>2024</v>
      </c>
      <c r="D43" s="1">
        <v>2023</v>
      </c>
      <c r="F43" s="40"/>
      <c r="G43" s="3"/>
    </row>
    <row r="44" spans="1:26" ht="14.25" customHeight="1">
      <c r="A44" s="1"/>
      <c r="B44" s="41" t="s">
        <v>41</v>
      </c>
      <c r="C44" s="42" t="s">
        <v>42</v>
      </c>
      <c r="D44" s="42" t="s">
        <v>42</v>
      </c>
      <c r="E44" s="40"/>
      <c r="F44" s="40"/>
      <c r="G44" s="3"/>
    </row>
    <row r="45" spans="1:26" ht="14.25" customHeight="1">
      <c r="A45" s="1"/>
      <c r="B45" s="41" t="s">
        <v>43</v>
      </c>
      <c r="C45" s="42" t="s">
        <v>42</v>
      </c>
      <c r="D45" s="42" t="s">
        <v>42</v>
      </c>
      <c r="E45" s="40"/>
      <c r="F45" s="40"/>
      <c r="G45" s="3"/>
    </row>
    <row r="46" spans="1:26" ht="108.75" customHeight="1">
      <c r="A46" s="1"/>
      <c r="C46" s="43" t="s">
        <v>44</v>
      </c>
      <c r="D46" s="44"/>
      <c r="F46" s="45" t="s">
        <v>45</v>
      </c>
      <c r="G46" s="3"/>
    </row>
    <row r="47" spans="1:26" ht="15" customHeight="1">
      <c r="A47" s="1"/>
      <c r="C47" s="40"/>
      <c r="D47" s="44"/>
      <c r="E47" s="46"/>
      <c r="F47" s="40"/>
      <c r="G47" s="3"/>
    </row>
    <row r="48" spans="1:26" ht="15" customHeight="1">
      <c r="A48" s="28"/>
      <c r="B48" s="31"/>
      <c r="C48" s="47"/>
      <c r="D48" s="48"/>
      <c r="E48" s="49"/>
      <c r="F48" s="47"/>
      <c r="G48" s="30"/>
      <c r="H48" s="31"/>
      <c r="I48" s="31"/>
      <c r="J48" s="31"/>
      <c r="K48" s="31"/>
      <c r="L48" s="31"/>
      <c r="M48" s="31"/>
      <c r="N48" s="31"/>
      <c r="O48" s="31"/>
      <c r="P48" s="31"/>
      <c r="Q48" s="31"/>
      <c r="R48" s="31"/>
      <c r="S48" s="31"/>
      <c r="T48" s="31"/>
      <c r="U48" s="31"/>
      <c r="V48" s="31"/>
      <c r="W48" s="31"/>
      <c r="X48" s="31"/>
      <c r="Y48" s="31"/>
      <c r="Z48" s="31"/>
    </row>
    <row r="49" spans="1:26" ht="15" customHeight="1">
      <c r="A49" s="1"/>
      <c r="C49" s="40"/>
      <c r="D49" s="44"/>
      <c r="E49" s="46"/>
      <c r="F49" s="40"/>
      <c r="G49" s="3"/>
    </row>
    <row r="50" spans="1:26" ht="15" customHeight="1">
      <c r="A50" s="50" t="s">
        <v>46</v>
      </c>
      <c r="B50" s="1" t="s">
        <v>47</v>
      </c>
      <c r="C50" s="1">
        <v>2024</v>
      </c>
      <c r="D50" s="1">
        <v>2023</v>
      </c>
      <c r="E50" s="3"/>
      <c r="F50" s="40"/>
      <c r="G50" s="3"/>
    </row>
    <row r="51" spans="1:26" ht="15" customHeight="1">
      <c r="A51" s="3"/>
      <c r="B51" s="41" t="s">
        <v>48</v>
      </c>
      <c r="C51" s="42" t="s">
        <v>42</v>
      </c>
      <c r="D51" s="42" t="s">
        <v>42</v>
      </c>
      <c r="E51" s="46"/>
      <c r="F51" s="318" t="s">
        <v>49</v>
      </c>
      <c r="G51" s="3"/>
    </row>
    <row r="52" spans="1:26" ht="15" customHeight="1">
      <c r="A52" s="3"/>
      <c r="B52" s="41" t="s">
        <v>50</v>
      </c>
      <c r="C52" s="42" t="s">
        <v>42</v>
      </c>
      <c r="D52" s="42" t="s">
        <v>42</v>
      </c>
      <c r="E52" s="46"/>
      <c r="F52" s="318" t="s">
        <v>51</v>
      </c>
      <c r="G52" s="3"/>
    </row>
    <row r="53" spans="1:26" ht="15" customHeight="1">
      <c r="A53" s="3"/>
      <c r="B53" s="41" t="s">
        <v>52</v>
      </c>
      <c r="C53" s="51"/>
      <c r="D53" s="51"/>
      <c r="E53" s="46"/>
      <c r="F53" s="40"/>
      <c r="G53" s="3"/>
    </row>
    <row r="54" spans="1:26" ht="15" customHeight="1">
      <c r="A54" s="3"/>
      <c r="C54" s="39"/>
      <c r="D54" s="39"/>
      <c r="E54" s="46"/>
      <c r="F54" s="40"/>
      <c r="G54" s="3"/>
    </row>
    <row r="55" spans="1:26" ht="15" customHeight="1">
      <c r="A55" s="3"/>
      <c r="C55" s="39"/>
      <c r="D55" s="39"/>
      <c r="E55" s="46"/>
      <c r="F55" s="40"/>
      <c r="G55" s="3"/>
    </row>
    <row r="56" spans="1:26" ht="15" customHeight="1">
      <c r="A56" s="52"/>
      <c r="B56" s="53"/>
      <c r="C56" s="54"/>
      <c r="D56" s="55"/>
      <c r="E56" s="56"/>
      <c r="F56" s="54"/>
      <c r="G56" s="57"/>
      <c r="H56" s="53"/>
      <c r="I56" s="53"/>
      <c r="J56" s="53"/>
      <c r="K56" s="53"/>
      <c r="L56" s="53"/>
      <c r="M56" s="53"/>
      <c r="N56" s="53"/>
      <c r="O56" s="53"/>
      <c r="P56" s="53"/>
      <c r="Q56" s="53"/>
      <c r="R56" s="53"/>
      <c r="S56" s="53"/>
      <c r="T56" s="53"/>
      <c r="U56" s="53"/>
      <c r="V56" s="53"/>
      <c r="W56" s="53"/>
      <c r="X56" s="53"/>
      <c r="Y56" s="53"/>
      <c r="Z56" s="53"/>
    </row>
    <row r="57" spans="1:26" ht="14.25" customHeight="1">
      <c r="A57" s="1"/>
      <c r="G57" s="3"/>
    </row>
    <row r="58" spans="1:26" ht="14.25" customHeight="1">
      <c r="A58" s="2" t="s">
        <v>53</v>
      </c>
      <c r="B58" s="1" t="s">
        <v>54</v>
      </c>
      <c r="C58" s="1">
        <v>2024</v>
      </c>
      <c r="D58" s="1">
        <v>2023</v>
      </c>
      <c r="F58" s="1"/>
    </row>
    <row r="59" spans="1:26" ht="14.25" customHeight="1">
      <c r="A59" s="1"/>
      <c r="B59" s="41" t="s">
        <v>55</v>
      </c>
      <c r="C59" s="41">
        <f>-69+98+34-103+30</f>
        <v>-10</v>
      </c>
      <c r="D59" s="41">
        <f>-270-46+49-129+9</f>
        <v>-387</v>
      </c>
      <c r="F59" s="32" t="s">
        <v>56</v>
      </c>
    </row>
    <row r="60" spans="1:26" ht="14.25" customHeight="1">
      <c r="A60" s="1"/>
      <c r="B60" s="58" t="s">
        <v>57</v>
      </c>
      <c r="F60" s="3"/>
    </row>
    <row r="61" spans="1:26" ht="14.25" customHeight="1">
      <c r="A61" s="1"/>
      <c r="B61" s="59" t="s">
        <v>58</v>
      </c>
      <c r="C61" s="60">
        <f>C59/(29922 +4787)</f>
        <v>-2.8810971217839752E-4</v>
      </c>
      <c r="D61" s="61">
        <f>D59/(32627+4673)</f>
        <v>-1.0375335120643432E-2</v>
      </c>
      <c r="F61" s="36" t="s">
        <v>59</v>
      </c>
    </row>
    <row r="62" spans="1:26" ht="14.25" customHeight="1">
      <c r="A62" s="1"/>
      <c r="B62" s="41" t="s">
        <v>60</v>
      </c>
      <c r="C62" s="60">
        <f t="shared" ref="C62:D62" si="7">C59/C20</f>
        <v>-5.5503752053638826E-5</v>
      </c>
      <c r="D62" s="60">
        <f t="shared" si="7"/>
        <v>-2.0545545279833512E-3</v>
      </c>
      <c r="F62" s="36" t="s">
        <v>61</v>
      </c>
    </row>
    <row r="63" spans="1:26" ht="14.25" customHeight="1">
      <c r="A63" s="1"/>
      <c r="C63" s="61"/>
      <c r="D63" s="61"/>
      <c r="F63" s="61"/>
    </row>
    <row r="64" spans="1:26" ht="14.25" customHeight="1">
      <c r="A64" s="28"/>
      <c r="B64" s="31"/>
      <c r="C64" s="62"/>
      <c r="D64" s="62"/>
      <c r="E64" s="62"/>
      <c r="F64" s="62"/>
      <c r="G64" s="31"/>
      <c r="H64" s="31"/>
      <c r="I64" s="31"/>
      <c r="J64" s="31"/>
      <c r="K64" s="31"/>
      <c r="L64" s="31"/>
      <c r="M64" s="31"/>
      <c r="N64" s="31"/>
      <c r="O64" s="31"/>
      <c r="P64" s="31"/>
      <c r="Q64" s="31"/>
      <c r="R64" s="31"/>
      <c r="S64" s="31"/>
      <c r="T64" s="31"/>
      <c r="U64" s="31"/>
      <c r="V64" s="31"/>
      <c r="W64" s="31"/>
      <c r="X64" s="31"/>
      <c r="Y64" s="31"/>
      <c r="Z64" s="31"/>
    </row>
    <row r="65" spans="1:26" ht="14.25" customHeight="1">
      <c r="A65" s="1"/>
    </row>
    <row r="66" spans="1:26" ht="14.25" customHeight="1">
      <c r="A66" s="2" t="s">
        <v>62</v>
      </c>
      <c r="B66" s="1" t="s">
        <v>63</v>
      </c>
      <c r="C66" s="1">
        <v>2024</v>
      </c>
      <c r="D66" s="1">
        <v>2023</v>
      </c>
      <c r="F66" s="1"/>
      <c r="G66" s="1"/>
    </row>
    <row r="67" spans="1:26" ht="14.25" customHeight="1">
      <c r="A67" s="1"/>
      <c r="B67" s="41" t="s">
        <v>64</v>
      </c>
      <c r="C67" s="15">
        <v>8000</v>
      </c>
      <c r="D67" s="15">
        <v>8000</v>
      </c>
      <c r="F67" s="63" t="s">
        <v>65</v>
      </c>
      <c r="O67" s="13"/>
    </row>
    <row r="68" spans="1:26" ht="14.25" customHeight="1">
      <c r="A68" s="1"/>
      <c r="B68" s="41" t="s">
        <v>66</v>
      </c>
      <c r="C68" s="61">
        <f t="shared" ref="C68:D68" si="8">C67/C18</f>
        <v>0.20613775155247493</v>
      </c>
      <c r="D68" s="61">
        <f t="shared" si="8"/>
        <v>0.18373065086583068</v>
      </c>
      <c r="F68" s="36" t="s">
        <v>61</v>
      </c>
    </row>
    <row r="69" spans="1:26" ht="14.25" customHeight="1">
      <c r="A69" s="1"/>
      <c r="B69" s="41" t="s">
        <v>67</v>
      </c>
      <c r="C69" s="61">
        <f>C67/387609</f>
        <v>2.0639355639316941E-2</v>
      </c>
      <c r="D69" s="61">
        <f>D67/406270</f>
        <v>1.9691338272577349E-2</v>
      </c>
      <c r="F69" s="36" t="s">
        <v>68</v>
      </c>
    </row>
    <row r="70" spans="1:26" ht="14.25" customHeight="1">
      <c r="A70" s="1"/>
      <c r="C70" s="61"/>
      <c r="D70" s="61"/>
      <c r="F70" s="61"/>
    </row>
    <row r="71" spans="1:26" ht="14.25" customHeight="1">
      <c r="A71" s="28"/>
      <c r="B71" s="31"/>
      <c r="C71" s="62"/>
      <c r="D71" s="62"/>
      <c r="E71" s="62"/>
      <c r="F71" s="62"/>
      <c r="G71" s="31"/>
      <c r="H71" s="31"/>
      <c r="I71" s="31"/>
      <c r="J71" s="31"/>
      <c r="K71" s="31"/>
      <c r="L71" s="31"/>
      <c r="M71" s="31"/>
      <c r="N71" s="31"/>
      <c r="O71" s="31"/>
      <c r="P71" s="31"/>
      <c r="Q71" s="31"/>
      <c r="R71" s="31"/>
      <c r="S71" s="31"/>
      <c r="T71" s="31"/>
      <c r="U71" s="31"/>
      <c r="V71" s="31"/>
      <c r="W71" s="31"/>
      <c r="X71" s="31"/>
      <c r="Y71" s="31"/>
      <c r="Z71" s="31"/>
    </row>
    <row r="72" spans="1:26" ht="14.25" customHeight="1">
      <c r="A72" s="1"/>
    </row>
    <row r="73" spans="1:26" ht="14.25" customHeight="1">
      <c r="A73" s="2" t="s">
        <v>69</v>
      </c>
      <c r="B73" s="1" t="s">
        <v>70</v>
      </c>
      <c r="C73" s="1">
        <v>2024</v>
      </c>
      <c r="D73" s="1">
        <v>2023</v>
      </c>
      <c r="F73" s="1"/>
      <c r="H73" s="13"/>
      <c r="K73" s="64"/>
      <c r="L73" s="64"/>
    </row>
    <row r="74" spans="1:26" ht="14.25" customHeight="1">
      <c r="A74" s="1"/>
      <c r="B74" s="41" t="s">
        <v>71</v>
      </c>
      <c r="C74" s="15">
        <v>54687</v>
      </c>
      <c r="D74" s="15">
        <v>54191</v>
      </c>
      <c r="F74" s="36" t="s">
        <v>8</v>
      </c>
      <c r="G74" s="22" t="s">
        <v>72</v>
      </c>
      <c r="H74" s="13"/>
    </row>
    <row r="75" spans="1:26" ht="14.25" customHeight="1">
      <c r="A75" s="1"/>
      <c r="B75" s="25" t="s">
        <v>73</v>
      </c>
      <c r="C75" s="15">
        <v>4557</v>
      </c>
      <c r="D75" s="15">
        <v>4441</v>
      </c>
      <c r="F75" s="36" t="s">
        <v>8</v>
      </c>
      <c r="H75" s="13"/>
    </row>
    <row r="76" spans="1:26" ht="14.25" customHeight="1">
      <c r="A76" s="1"/>
      <c r="F76" s="24"/>
      <c r="H76" s="13"/>
    </row>
    <row r="77" spans="1:26" ht="14.25" customHeight="1">
      <c r="A77" s="1"/>
      <c r="B77" s="59" t="s">
        <v>74</v>
      </c>
      <c r="C77" s="15">
        <v>363</v>
      </c>
      <c r="D77" s="15">
        <v>1029</v>
      </c>
      <c r="F77" s="36" t="s">
        <v>8</v>
      </c>
      <c r="H77" s="13"/>
    </row>
    <row r="78" spans="1:26" ht="14.25" customHeight="1">
      <c r="A78" s="1"/>
      <c r="B78" s="41" t="s">
        <v>75</v>
      </c>
      <c r="C78" s="18">
        <v>9672</v>
      </c>
      <c r="D78" s="18">
        <v>10650</v>
      </c>
      <c r="F78" s="36" t="s">
        <v>8</v>
      </c>
      <c r="H78" s="13"/>
    </row>
    <row r="79" spans="1:26" ht="14.25" customHeight="1">
      <c r="A79" s="1"/>
      <c r="B79" s="41" t="s">
        <v>76</v>
      </c>
      <c r="C79" s="39">
        <f t="shared" ref="C79:D79" si="9">SUM(C77:C78)</f>
        <v>10035</v>
      </c>
      <c r="D79" s="39">
        <f t="shared" si="9"/>
        <v>11679</v>
      </c>
      <c r="F79" s="39"/>
      <c r="H79" s="13"/>
    </row>
    <row r="80" spans="1:26" ht="14.25" customHeight="1">
      <c r="A80" s="1"/>
    </row>
    <row r="81" spans="1:26" ht="14.25" customHeight="1">
      <c r="A81" s="52"/>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4.25" customHeight="1">
      <c r="A82" s="1"/>
    </row>
    <row r="83" spans="1:26" ht="14.25" customHeight="1">
      <c r="A83" s="2" t="s">
        <v>77</v>
      </c>
      <c r="B83" s="1" t="s">
        <v>78</v>
      </c>
      <c r="C83" s="1">
        <v>2024</v>
      </c>
      <c r="D83" s="1">
        <v>2023</v>
      </c>
      <c r="F83" s="1"/>
      <c r="H83" s="13"/>
    </row>
    <row r="84" spans="1:26" ht="14.25" customHeight="1">
      <c r="A84" s="1"/>
      <c r="B84" s="41" t="s">
        <v>79</v>
      </c>
      <c r="C84" s="61">
        <f t="shared" ref="C84:D84" si="10">C75/C74</f>
        <v>8.3328761862965603E-2</v>
      </c>
      <c r="D84" s="61">
        <f t="shared" si="10"/>
        <v>8.1950877451975421E-2</v>
      </c>
      <c r="F84" s="65" t="s">
        <v>80</v>
      </c>
      <c r="H84" s="13"/>
    </row>
    <row r="85" spans="1:26" ht="14.25" customHeight="1">
      <c r="A85" s="1"/>
      <c r="B85" s="59" t="s">
        <v>81</v>
      </c>
      <c r="C85" s="66">
        <f>C75/(29922 +4787)</f>
        <v>0.13129159583969577</v>
      </c>
      <c r="D85" s="61">
        <f>D75/(32627+4673)</f>
        <v>0.11906166219839143</v>
      </c>
      <c r="F85" s="36" t="s">
        <v>59</v>
      </c>
      <c r="H85" s="13"/>
    </row>
    <row r="86" spans="1:26" ht="14.25" customHeight="1">
      <c r="A86" s="1"/>
      <c r="F86" s="24"/>
      <c r="H86" s="13"/>
    </row>
    <row r="87" spans="1:26" ht="14.25" customHeight="1">
      <c r="A87" s="1"/>
      <c r="B87" s="41" t="s">
        <v>20</v>
      </c>
      <c r="C87" s="15">
        <f t="shared" ref="C87:D87" si="11">C18</f>
        <v>38809</v>
      </c>
      <c r="D87" s="15">
        <f t="shared" si="11"/>
        <v>43542</v>
      </c>
      <c r="F87" s="16" t="s">
        <v>82</v>
      </c>
      <c r="H87" s="13"/>
    </row>
    <row r="88" spans="1:26" ht="14.25" customHeight="1">
      <c r="A88" s="1"/>
      <c r="B88" s="41" t="s">
        <v>83</v>
      </c>
      <c r="C88" s="67">
        <f t="shared" ref="C88:D88" si="12">C87/C74</f>
        <v>0.70965677400479088</v>
      </c>
      <c r="D88" s="67">
        <f t="shared" si="12"/>
        <v>0.80349135465298671</v>
      </c>
      <c r="F88" s="68"/>
      <c r="H88" s="13"/>
    </row>
    <row r="89" spans="1:26" ht="14.25" customHeight="1">
      <c r="A89" s="1"/>
      <c r="F89" s="24"/>
      <c r="H89" s="13"/>
    </row>
    <row r="90" spans="1:26" ht="14.25" customHeight="1">
      <c r="A90" s="1"/>
      <c r="B90" s="41" t="s">
        <v>84</v>
      </c>
      <c r="C90" s="39">
        <f t="shared" ref="C90:D90" si="13">C99</f>
        <v>32150</v>
      </c>
      <c r="D90" s="39">
        <f t="shared" si="13"/>
        <v>29322</v>
      </c>
      <c r="F90" s="69"/>
      <c r="H90" s="13"/>
    </row>
    <row r="91" spans="1:26" ht="14.25" customHeight="1">
      <c r="A91" s="1"/>
      <c r="B91" s="41" t="s">
        <v>85</v>
      </c>
      <c r="C91" s="67">
        <f t="shared" ref="C91:D91" si="14">C87/C90</f>
        <v>1.2071228615863141</v>
      </c>
      <c r="D91" s="67">
        <f t="shared" si="14"/>
        <v>1.4849600982197668</v>
      </c>
      <c r="F91" s="68"/>
      <c r="H91" s="13"/>
    </row>
    <row r="92" spans="1:26" ht="14.25" customHeight="1">
      <c r="A92" s="1"/>
      <c r="F92" s="24"/>
      <c r="H92" s="13"/>
    </row>
    <row r="93" spans="1:26" ht="14.25" customHeight="1">
      <c r="A93" s="1"/>
      <c r="B93" s="70" t="s">
        <v>86</v>
      </c>
      <c r="C93" s="1">
        <v>2024</v>
      </c>
      <c r="D93" s="1">
        <v>2023</v>
      </c>
      <c r="F93" s="36"/>
      <c r="G93" s="71"/>
      <c r="H93" s="13"/>
    </row>
    <row r="94" spans="1:26" ht="14.25" customHeight="1">
      <c r="A94" s="1"/>
      <c r="B94" s="41" t="s">
        <v>87</v>
      </c>
      <c r="C94" s="39">
        <f t="shared" ref="C94:D94" si="15">C74</f>
        <v>54687</v>
      </c>
      <c r="D94" s="39">
        <f t="shared" si="15"/>
        <v>54191</v>
      </c>
      <c r="F94" s="36" t="s">
        <v>8</v>
      </c>
      <c r="H94" s="13"/>
    </row>
    <row r="95" spans="1:26" ht="14.25" customHeight="1">
      <c r="A95" s="1"/>
      <c r="B95" s="41" t="s">
        <v>88</v>
      </c>
      <c r="C95" s="39">
        <f t="shared" ref="C95:D95" si="16">-C75</f>
        <v>-4557</v>
      </c>
      <c r="D95" s="39">
        <f t="shared" si="16"/>
        <v>-4441</v>
      </c>
      <c r="F95" s="36" t="s">
        <v>80</v>
      </c>
      <c r="H95" s="13"/>
    </row>
    <row r="96" spans="1:26" ht="14.25" customHeight="1">
      <c r="A96" s="1"/>
      <c r="B96" s="59" t="s">
        <v>89</v>
      </c>
      <c r="C96" s="15">
        <v>-19601</v>
      </c>
      <c r="D96" s="15">
        <v>-22993</v>
      </c>
      <c r="F96" s="36" t="s">
        <v>8</v>
      </c>
      <c r="H96" s="13"/>
    </row>
    <row r="97" spans="1:26" ht="14.25" customHeight="1">
      <c r="A97" s="1"/>
      <c r="B97" s="73" t="s">
        <v>90</v>
      </c>
      <c r="C97" s="15" t="s">
        <v>42</v>
      </c>
      <c r="D97" s="15" t="s">
        <v>42</v>
      </c>
      <c r="F97" s="36" t="s">
        <v>8</v>
      </c>
      <c r="H97" s="13"/>
    </row>
    <row r="98" spans="1:26" ht="14.25" customHeight="1">
      <c r="A98" s="1"/>
      <c r="B98" s="41" t="s">
        <v>91</v>
      </c>
      <c r="C98" s="18">
        <v>1621</v>
      </c>
      <c r="D98" s="18">
        <v>2565</v>
      </c>
      <c r="F98" s="36" t="s">
        <v>341</v>
      </c>
      <c r="G98" s="59"/>
      <c r="H98" s="13"/>
    </row>
    <row r="99" spans="1:26" ht="14.25" customHeight="1">
      <c r="A99" s="1"/>
      <c r="C99" s="20">
        <f t="shared" ref="C99:D99" si="17">SUM(C94:C98)</f>
        <v>32150</v>
      </c>
      <c r="D99" s="20">
        <f t="shared" si="17"/>
        <v>29322</v>
      </c>
      <c r="F99" s="20"/>
      <c r="H99" s="13"/>
    </row>
    <row r="100" spans="1:26" ht="14.25" customHeight="1">
      <c r="A100" s="1"/>
    </row>
    <row r="101" spans="1:26" ht="14.25" customHeight="1">
      <c r="A101" s="52"/>
      <c r="B101" s="53"/>
      <c r="C101" s="53"/>
      <c r="D101" s="53"/>
      <c r="E101" s="53"/>
      <c r="F101" s="53"/>
      <c r="G101" s="57"/>
      <c r="H101" s="53"/>
      <c r="I101" s="53"/>
      <c r="J101" s="53"/>
      <c r="K101" s="53"/>
      <c r="L101" s="53"/>
      <c r="M101" s="53"/>
      <c r="N101" s="53"/>
      <c r="O101" s="53"/>
      <c r="P101" s="53"/>
      <c r="Q101" s="53"/>
      <c r="R101" s="53"/>
      <c r="S101" s="53"/>
      <c r="T101" s="53"/>
      <c r="U101" s="53"/>
      <c r="V101" s="53"/>
      <c r="W101" s="53"/>
      <c r="X101" s="53"/>
      <c r="Y101" s="53"/>
      <c r="Z101" s="53"/>
    </row>
    <row r="102" spans="1:26" ht="14.25" customHeight="1">
      <c r="A102" s="1"/>
      <c r="G102" s="3"/>
    </row>
    <row r="103" spans="1:26" ht="14.25" customHeight="1">
      <c r="A103" s="2" t="s">
        <v>92</v>
      </c>
      <c r="B103" s="1" t="s">
        <v>93</v>
      </c>
      <c r="C103" s="1">
        <v>2024</v>
      </c>
      <c r="D103" s="1">
        <v>2023</v>
      </c>
      <c r="E103" s="1"/>
      <c r="F103" s="1"/>
      <c r="G103" s="3"/>
      <c r="H103" s="13"/>
    </row>
    <row r="104" spans="1:26" ht="14.25" customHeight="1">
      <c r="A104" s="1"/>
      <c r="B104" s="59" t="s">
        <v>94</v>
      </c>
      <c r="C104" s="15">
        <v>7815</v>
      </c>
      <c r="D104" s="15">
        <v>12419</v>
      </c>
      <c r="F104" s="32" t="s">
        <v>95</v>
      </c>
      <c r="G104" s="3"/>
      <c r="H104" s="11"/>
    </row>
    <row r="105" spans="1:26" ht="14.25" customHeight="1">
      <c r="A105" s="1"/>
      <c r="C105" s="39"/>
      <c r="D105" s="39"/>
      <c r="F105" s="24"/>
      <c r="G105" s="3"/>
      <c r="H105" s="74"/>
    </row>
    <row r="106" spans="1:26" ht="14.25" customHeight="1">
      <c r="A106" s="1"/>
      <c r="B106" s="41" t="s">
        <v>67</v>
      </c>
      <c r="C106" s="75">
        <f>C104/387609</f>
        <v>2.0162070540157735E-2</v>
      </c>
      <c r="D106" s="75">
        <f>D104/406270</f>
        <v>3.0568341250892264E-2</v>
      </c>
      <c r="F106" s="36" t="s">
        <v>68</v>
      </c>
      <c r="G106" s="3"/>
      <c r="H106" s="13"/>
    </row>
    <row r="107" spans="1:26" ht="14.25" customHeight="1">
      <c r="A107" s="1"/>
      <c r="C107" s="61"/>
      <c r="D107" s="61"/>
      <c r="G107" s="3"/>
      <c r="H107" s="13"/>
    </row>
    <row r="108" spans="1:26" ht="14.25" customHeight="1">
      <c r="A108" s="52"/>
      <c r="B108" s="53"/>
      <c r="C108" s="76"/>
      <c r="D108" s="76"/>
      <c r="E108" s="53"/>
      <c r="F108" s="53"/>
      <c r="G108" s="57"/>
      <c r="H108" s="77"/>
      <c r="I108" s="53"/>
      <c r="J108" s="53"/>
      <c r="K108" s="53"/>
      <c r="L108" s="53"/>
      <c r="M108" s="53"/>
      <c r="N108" s="53"/>
      <c r="O108" s="53"/>
      <c r="P108" s="53"/>
      <c r="Q108" s="53"/>
      <c r="R108" s="53"/>
      <c r="S108" s="53"/>
      <c r="T108" s="53"/>
      <c r="U108" s="53"/>
      <c r="V108" s="53"/>
      <c r="W108" s="53"/>
      <c r="X108" s="53"/>
      <c r="Y108" s="53"/>
      <c r="Z108" s="53"/>
    </row>
    <row r="109" spans="1:26" ht="14.25" customHeight="1">
      <c r="A109" s="1"/>
      <c r="G109" s="3"/>
      <c r="H109" s="13"/>
    </row>
    <row r="110" spans="1:26" ht="14.25" customHeight="1">
      <c r="A110" s="2" t="s">
        <v>96</v>
      </c>
      <c r="B110" s="1" t="s">
        <v>97</v>
      </c>
      <c r="C110" s="1">
        <v>2024</v>
      </c>
      <c r="D110" s="1">
        <v>2023</v>
      </c>
      <c r="E110" s="1"/>
      <c r="G110" s="3"/>
      <c r="H110" s="13"/>
      <c r="K110" s="64"/>
      <c r="L110" s="64"/>
    </row>
    <row r="111" spans="1:26" ht="14.25" customHeight="1">
      <c r="A111" s="1"/>
      <c r="B111" s="41" t="s">
        <v>98</v>
      </c>
      <c r="C111" s="15" t="s">
        <v>99</v>
      </c>
      <c r="D111" s="15" t="s">
        <v>99</v>
      </c>
      <c r="E111" s="3"/>
      <c r="G111" s="3"/>
      <c r="H111" s="13"/>
      <c r="K111" s="64"/>
      <c r="L111" s="64"/>
    </row>
    <row r="112" spans="1:26" ht="14.25" customHeight="1">
      <c r="A112" s="1"/>
      <c r="B112" s="41" t="s">
        <v>97</v>
      </c>
      <c r="C112" s="15" t="s">
        <v>99</v>
      </c>
      <c r="D112" s="15" t="s">
        <v>99</v>
      </c>
      <c r="E112" s="3"/>
      <c r="G112" s="3"/>
      <c r="H112" s="13"/>
      <c r="K112" s="64"/>
      <c r="L112" s="64"/>
    </row>
    <row r="113" spans="1:26" ht="14.25" customHeight="1">
      <c r="A113" s="1"/>
      <c r="C113" s="39"/>
      <c r="D113" s="39"/>
      <c r="E113" s="39"/>
      <c r="G113" s="3"/>
      <c r="H113" s="13"/>
      <c r="L113" s="64"/>
    </row>
    <row r="114" spans="1:26" ht="14.25" customHeight="1">
      <c r="A114" s="1"/>
      <c r="C114" s="39"/>
      <c r="D114" s="39"/>
      <c r="E114" s="39"/>
      <c r="G114" s="3"/>
      <c r="H114" s="13"/>
      <c r="L114" s="64"/>
    </row>
    <row r="115" spans="1:26" ht="14.25" customHeight="1">
      <c r="A115" s="52"/>
      <c r="B115" s="53"/>
      <c r="C115" s="53"/>
      <c r="D115" s="53"/>
      <c r="E115" s="53"/>
      <c r="F115" s="53"/>
      <c r="G115" s="57"/>
      <c r="H115" s="53"/>
      <c r="I115" s="53"/>
      <c r="J115" s="53"/>
      <c r="K115" s="53"/>
      <c r="L115" s="53"/>
      <c r="M115" s="53"/>
      <c r="N115" s="53"/>
      <c r="O115" s="53"/>
      <c r="P115" s="53"/>
      <c r="Q115" s="53"/>
      <c r="R115" s="53"/>
      <c r="S115" s="53"/>
      <c r="T115" s="53"/>
      <c r="U115" s="53"/>
      <c r="V115" s="53"/>
      <c r="W115" s="53"/>
      <c r="X115" s="53"/>
      <c r="Y115" s="53"/>
      <c r="Z115" s="53"/>
    </row>
    <row r="116" spans="1:26" ht="14.25" customHeight="1">
      <c r="A116" s="1"/>
      <c r="G116" s="3"/>
      <c r="H116" s="13"/>
    </row>
    <row r="117" spans="1:26" ht="14.25" customHeight="1">
      <c r="A117" s="2" t="s">
        <v>100</v>
      </c>
      <c r="B117" s="1" t="s">
        <v>101</v>
      </c>
      <c r="C117" s="1">
        <v>2024</v>
      </c>
      <c r="D117" s="1">
        <v>2023</v>
      </c>
      <c r="E117" s="1"/>
      <c r="G117" s="3"/>
      <c r="L117" s="19" t="s">
        <v>14</v>
      </c>
    </row>
    <row r="118" spans="1:26" ht="14.25" customHeight="1">
      <c r="A118" s="1"/>
      <c r="B118" s="41" t="s">
        <v>102</v>
      </c>
      <c r="C118" s="15">
        <v>60693</v>
      </c>
      <c r="D118" s="15">
        <v>68237</v>
      </c>
      <c r="F118" s="36" t="s">
        <v>16</v>
      </c>
      <c r="G118" s="3"/>
    </row>
    <row r="119" spans="1:26" ht="14.25" customHeight="1">
      <c r="A119" s="1"/>
      <c r="B119" s="59" t="s">
        <v>103</v>
      </c>
      <c r="C119" s="15">
        <v>4469</v>
      </c>
      <c r="D119" s="15">
        <v>4041</v>
      </c>
      <c r="F119" s="36" t="s">
        <v>16</v>
      </c>
      <c r="G119" s="72"/>
    </row>
    <row r="120" spans="1:26" ht="14.25" customHeight="1">
      <c r="A120" s="1"/>
      <c r="B120" s="59" t="s">
        <v>104</v>
      </c>
      <c r="C120" s="18">
        <v>4648</v>
      </c>
      <c r="D120" s="18">
        <v>3422</v>
      </c>
      <c r="F120" s="36" t="s">
        <v>16</v>
      </c>
      <c r="G120" s="72"/>
    </row>
    <row r="121" spans="1:26" ht="14.25" customHeight="1">
      <c r="A121" s="1"/>
      <c r="B121" s="1" t="s">
        <v>105</v>
      </c>
      <c r="C121" s="20">
        <f t="shared" ref="C121:D121" si="18">SUM(C118:C120)</f>
        <v>69810</v>
      </c>
      <c r="D121" s="20">
        <f t="shared" si="18"/>
        <v>75700</v>
      </c>
      <c r="F121" s="36"/>
      <c r="G121" s="3"/>
    </row>
    <row r="122" spans="1:26" ht="14.25" customHeight="1">
      <c r="A122" s="1"/>
      <c r="F122" s="36"/>
      <c r="G122" s="3"/>
    </row>
    <row r="123" spans="1:26" ht="14.25" customHeight="1">
      <c r="A123" s="1"/>
      <c r="B123" s="41" t="s">
        <v>106</v>
      </c>
      <c r="C123" s="15">
        <v>45860</v>
      </c>
      <c r="D123" s="15">
        <v>53273</v>
      </c>
      <c r="F123" s="36" t="s">
        <v>16</v>
      </c>
      <c r="G123" s="3"/>
    </row>
    <row r="124" spans="1:26" ht="14.25" customHeight="1">
      <c r="A124" s="1"/>
      <c r="B124" s="41" t="s">
        <v>107</v>
      </c>
      <c r="C124" s="15">
        <v>23426</v>
      </c>
      <c r="D124" s="15">
        <v>26019</v>
      </c>
      <c r="F124" s="36" t="s">
        <v>16</v>
      </c>
      <c r="G124" s="3"/>
    </row>
    <row r="125" spans="1:26" ht="14.25" customHeight="1">
      <c r="A125" s="1"/>
      <c r="B125" s="41" t="s">
        <v>108</v>
      </c>
      <c r="C125" s="33">
        <v>39110</v>
      </c>
      <c r="D125" s="15">
        <v>38774</v>
      </c>
      <c r="F125" s="36" t="s">
        <v>16</v>
      </c>
      <c r="G125" s="3"/>
    </row>
    <row r="126" spans="1:26" ht="14.25" customHeight="1">
      <c r="A126" s="1"/>
      <c r="B126" s="41" t="s">
        <v>109</v>
      </c>
      <c r="C126" s="18" t="s">
        <v>110</v>
      </c>
      <c r="D126" s="18" t="s">
        <v>110</v>
      </c>
      <c r="F126" s="36" t="s">
        <v>16</v>
      </c>
      <c r="G126" s="3"/>
    </row>
    <row r="127" spans="1:26" ht="14.25" customHeight="1">
      <c r="A127" s="1"/>
      <c r="B127" s="1" t="s">
        <v>111</v>
      </c>
      <c r="C127" s="20">
        <f t="shared" ref="C127:D127" si="19">SUM(C123:C126)</f>
        <v>108396</v>
      </c>
      <c r="D127" s="20">
        <f t="shared" si="19"/>
        <v>118066</v>
      </c>
      <c r="F127" s="36"/>
      <c r="G127" s="3"/>
    </row>
    <row r="128" spans="1:26" ht="14.25" customHeight="1">
      <c r="A128" s="1"/>
      <c r="F128" s="36"/>
      <c r="G128" s="3"/>
    </row>
    <row r="129" spans="1:26" ht="14.25" customHeight="1">
      <c r="A129" s="1"/>
      <c r="B129" s="1" t="s">
        <v>112</v>
      </c>
      <c r="C129" s="1">
        <v>2024</v>
      </c>
      <c r="D129" s="1">
        <v>2023</v>
      </c>
      <c r="F129" s="36"/>
      <c r="G129" s="3"/>
    </row>
    <row r="130" spans="1:26" ht="14.25" customHeight="1">
      <c r="A130" s="1"/>
      <c r="B130" s="41" t="s">
        <v>113</v>
      </c>
      <c r="C130" s="39">
        <f>D123</f>
        <v>53273</v>
      </c>
      <c r="D130" s="15">
        <v>66510</v>
      </c>
      <c r="F130" s="36" t="s">
        <v>16</v>
      </c>
      <c r="G130" s="3"/>
    </row>
    <row r="131" spans="1:26" ht="14.25" customHeight="1">
      <c r="A131" s="1"/>
      <c r="B131" s="41" t="s">
        <v>114</v>
      </c>
      <c r="C131" s="15">
        <v>284312</v>
      </c>
      <c r="D131" s="15">
        <v>316620</v>
      </c>
      <c r="F131" s="36" t="s">
        <v>6</v>
      </c>
      <c r="G131" s="3"/>
      <c r="L131" s="59" t="s">
        <v>115</v>
      </c>
    </row>
    <row r="132" spans="1:26" ht="14.25" customHeight="1">
      <c r="A132" s="1"/>
      <c r="B132" s="41" t="s">
        <v>116</v>
      </c>
      <c r="C132" s="18">
        <v>-45860</v>
      </c>
      <c r="D132" s="18">
        <v>-53273</v>
      </c>
      <c r="F132" s="36" t="s">
        <v>16</v>
      </c>
      <c r="G132" s="3"/>
    </row>
    <row r="133" spans="1:26" ht="14.25" customHeight="1">
      <c r="A133" s="1"/>
      <c r="B133" s="1" t="s">
        <v>117</v>
      </c>
      <c r="C133" s="20">
        <f t="shared" ref="C133:D133" si="20">SUM(C130:C132)</f>
        <v>291725</v>
      </c>
      <c r="D133" s="20">
        <f t="shared" si="20"/>
        <v>329857</v>
      </c>
      <c r="E133" s="20"/>
      <c r="F133" s="1"/>
      <c r="G133" s="3"/>
    </row>
    <row r="134" spans="1:26" ht="14.25" customHeight="1">
      <c r="A134" s="1"/>
      <c r="B134" s="1" t="s">
        <v>118</v>
      </c>
      <c r="C134" s="20">
        <f t="shared" ref="C134:D134" si="21">C133/12</f>
        <v>24310.416666666668</v>
      </c>
      <c r="D134" s="20">
        <f t="shared" si="21"/>
        <v>27488.083333333332</v>
      </c>
      <c r="E134" s="20"/>
      <c r="F134" s="1"/>
      <c r="G134" s="3"/>
    </row>
    <row r="135" spans="1:26" ht="14.25" customHeight="1">
      <c r="A135" s="1"/>
      <c r="B135" s="1"/>
      <c r="C135" s="20"/>
      <c r="D135" s="20"/>
      <c r="E135" s="20"/>
      <c r="F135" s="1"/>
      <c r="G135" s="3"/>
    </row>
    <row r="136" spans="1:26" ht="14.25" customHeight="1">
      <c r="A136" s="52"/>
      <c r="B136" s="52"/>
      <c r="C136" s="78"/>
      <c r="D136" s="78"/>
      <c r="E136" s="78"/>
      <c r="F136" s="52"/>
      <c r="G136" s="57"/>
      <c r="H136" s="53"/>
      <c r="I136" s="53"/>
      <c r="J136" s="53"/>
      <c r="K136" s="53"/>
      <c r="L136" s="53"/>
      <c r="M136" s="53"/>
      <c r="N136" s="53"/>
      <c r="O136" s="53"/>
      <c r="P136" s="53"/>
      <c r="Q136" s="53"/>
      <c r="R136" s="53"/>
      <c r="S136" s="53"/>
      <c r="T136" s="53"/>
      <c r="U136" s="53"/>
      <c r="V136" s="53"/>
      <c r="W136" s="53"/>
      <c r="X136" s="53"/>
      <c r="Y136" s="53"/>
      <c r="Z136" s="53"/>
    </row>
    <row r="137" spans="1:26" ht="14.25" customHeight="1">
      <c r="A137" s="1"/>
      <c r="G137" s="3"/>
    </row>
    <row r="138" spans="1:26" ht="14.25" customHeight="1">
      <c r="A138" s="2" t="s">
        <v>119</v>
      </c>
      <c r="B138" s="70" t="s">
        <v>120</v>
      </c>
      <c r="C138" s="1">
        <v>2024</v>
      </c>
      <c r="D138" s="1">
        <v>2023</v>
      </c>
      <c r="E138" s="70"/>
      <c r="F138" s="1"/>
      <c r="G138" s="3"/>
    </row>
    <row r="139" spans="1:26" ht="14.25" customHeight="1">
      <c r="A139" s="1"/>
      <c r="B139" s="59" t="s">
        <v>121</v>
      </c>
      <c r="C139" s="15">
        <v>203180</v>
      </c>
      <c r="D139" s="33">
        <v>229340</v>
      </c>
      <c r="F139" s="79" t="s">
        <v>122</v>
      </c>
      <c r="G139" s="3"/>
    </row>
    <row r="140" spans="1:26" ht="15.75" customHeight="1">
      <c r="A140" s="1"/>
      <c r="C140" s="39"/>
      <c r="D140" s="39"/>
      <c r="F140" s="80" t="s">
        <v>123</v>
      </c>
      <c r="G140" s="81"/>
      <c r="H140" s="82"/>
      <c r="I140" s="83"/>
    </row>
    <row r="141" spans="1:26" ht="14.25" customHeight="1">
      <c r="A141" s="1"/>
      <c r="F141" s="36"/>
      <c r="G141" s="3"/>
    </row>
    <row r="142" spans="1:26" ht="14.25" customHeight="1">
      <c r="A142" s="1"/>
      <c r="B142" s="41" t="s">
        <v>124</v>
      </c>
      <c r="C142" s="15">
        <f t="shared" ref="C142:D142" si="22">C20</f>
        <v>180168</v>
      </c>
      <c r="D142" s="15">
        <f t="shared" si="22"/>
        <v>188362</v>
      </c>
      <c r="F142" s="16" t="s">
        <v>3</v>
      </c>
      <c r="G142" s="84"/>
    </row>
    <row r="143" spans="1:26" ht="14.25" customHeight="1">
      <c r="A143" s="1"/>
      <c r="B143" s="1" t="s">
        <v>125</v>
      </c>
      <c r="C143" s="85">
        <f t="shared" ref="C143:D143" si="23">C139/C142</f>
        <v>1.1277252342258337</v>
      </c>
      <c r="D143" s="85">
        <f t="shared" si="23"/>
        <v>1.2175491872033637</v>
      </c>
      <c r="F143" s="65"/>
      <c r="G143" s="3"/>
    </row>
    <row r="144" spans="1:26" ht="14.25" customHeight="1">
      <c r="A144" s="1"/>
      <c r="B144" s="1"/>
      <c r="C144" s="1"/>
      <c r="D144" s="1"/>
      <c r="F144" s="36"/>
      <c r="G144" s="3"/>
    </row>
    <row r="145" spans="1:26" ht="14.25" customHeight="1">
      <c r="A145" s="1"/>
      <c r="B145" s="1"/>
      <c r="C145" s="1"/>
      <c r="D145" s="1"/>
      <c r="F145" s="36"/>
      <c r="G145" s="3"/>
    </row>
    <row r="146" spans="1:26" ht="14.25" customHeight="1">
      <c r="A146" s="1"/>
      <c r="B146" s="41" t="s">
        <v>20</v>
      </c>
      <c r="C146" s="39">
        <f t="shared" ref="C146:D146" si="24">C18</f>
        <v>38809</v>
      </c>
      <c r="D146" s="39">
        <f t="shared" si="24"/>
        <v>43542</v>
      </c>
      <c r="F146" s="16" t="s">
        <v>82</v>
      </c>
      <c r="G146" s="3"/>
    </row>
    <row r="147" spans="1:26" ht="14.25" customHeight="1">
      <c r="A147" s="1"/>
      <c r="B147" s="41" t="s">
        <v>22</v>
      </c>
      <c r="C147" s="86">
        <f t="shared" ref="C147:D147" si="25">C20</f>
        <v>180168</v>
      </c>
      <c r="D147" s="86">
        <f t="shared" si="25"/>
        <v>188362</v>
      </c>
      <c r="F147" s="16" t="s">
        <v>3</v>
      </c>
      <c r="G147" s="87"/>
    </row>
    <row r="148" spans="1:26" ht="14.25" customHeight="1">
      <c r="A148" s="1"/>
      <c r="B148" s="1" t="s">
        <v>23</v>
      </c>
      <c r="C148" s="20">
        <f t="shared" ref="C148:D148" si="26">SUM(C146:C147)</f>
        <v>218977</v>
      </c>
      <c r="D148" s="20">
        <f t="shared" si="26"/>
        <v>231904</v>
      </c>
      <c r="F148" s="16" t="s">
        <v>3</v>
      </c>
      <c r="G148" s="3"/>
    </row>
    <row r="149" spans="1:26" ht="14.25" customHeight="1">
      <c r="A149" s="1"/>
      <c r="B149" s="1" t="s">
        <v>126</v>
      </c>
      <c r="C149" s="85">
        <f t="shared" ref="C149:D149" si="27">C147/C148</f>
        <v>0.8227713412824178</v>
      </c>
      <c r="D149" s="85">
        <f t="shared" si="27"/>
        <v>0.8122412722505864</v>
      </c>
      <c r="E149" s="65"/>
      <c r="F149" s="1"/>
      <c r="G149" s="3"/>
    </row>
    <row r="150" spans="1:26" ht="14.25" customHeight="1">
      <c r="A150" s="1"/>
      <c r="B150" s="1"/>
      <c r="C150" s="85"/>
      <c r="D150" s="85"/>
      <c r="E150" s="85"/>
      <c r="F150" s="1"/>
      <c r="G150" s="3"/>
    </row>
    <row r="151" spans="1:26" ht="14.25" customHeight="1">
      <c r="A151" s="52"/>
      <c r="B151" s="52"/>
      <c r="C151" s="88"/>
      <c r="D151" s="88"/>
      <c r="E151" s="88"/>
      <c r="F151" s="52"/>
      <c r="G151" s="57"/>
      <c r="H151" s="53"/>
      <c r="I151" s="53"/>
      <c r="J151" s="53"/>
      <c r="K151" s="53"/>
      <c r="L151" s="53"/>
      <c r="M151" s="53"/>
      <c r="N151" s="53"/>
      <c r="O151" s="53"/>
      <c r="P151" s="53"/>
      <c r="Q151" s="53"/>
      <c r="R151" s="53"/>
      <c r="S151" s="53"/>
      <c r="T151" s="53"/>
      <c r="U151" s="53"/>
      <c r="V151" s="53"/>
      <c r="W151" s="53"/>
      <c r="X151" s="53"/>
      <c r="Y151" s="53"/>
      <c r="Z151" s="53"/>
    </row>
    <row r="152" spans="1:26" ht="14.25" customHeight="1">
      <c r="A152" s="1"/>
      <c r="G152" s="3"/>
    </row>
    <row r="153" spans="1:26" ht="14.25" customHeight="1">
      <c r="A153" s="2" t="s">
        <v>127</v>
      </c>
      <c r="B153" s="1" t="s">
        <v>128</v>
      </c>
      <c r="C153" s="1">
        <v>2024</v>
      </c>
      <c r="D153" s="1">
        <v>2023</v>
      </c>
      <c r="E153" s="36"/>
      <c r="G153" s="3"/>
    </row>
    <row r="154" spans="1:26" ht="18.75" customHeight="1">
      <c r="A154" s="1"/>
      <c r="B154" s="59" t="s">
        <v>129</v>
      </c>
      <c r="C154" s="33">
        <v>2571</v>
      </c>
      <c r="D154" s="33">
        <v>2326</v>
      </c>
      <c r="F154" s="89" t="s">
        <v>130</v>
      </c>
      <c r="G154" s="3"/>
    </row>
    <row r="155" spans="1:26" ht="14.25" customHeight="1">
      <c r="A155" s="1"/>
      <c r="B155" s="59" t="s">
        <v>131</v>
      </c>
      <c r="C155" s="90">
        <v>2476</v>
      </c>
      <c r="D155" s="90">
        <v>2569</v>
      </c>
      <c r="F155" s="24"/>
      <c r="G155" s="3"/>
    </row>
    <row r="156" spans="1:26" ht="14.25" customHeight="1">
      <c r="A156" s="1"/>
      <c r="B156" s="59" t="s">
        <v>132</v>
      </c>
      <c r="C156" s="91">
        <f t="shared" ref="C156:D156" si="28">(C155-C154)/100</f>
        <v>-0.95</v>
      </c>
      <c r="D156" s="91">
        <f t="shared" si="28"/>
        <v>2.4300000000000002</v>
      </c>
      <c r="F156" s="24"/>
      <c r="G156" s="3"/>
    </row>
    <row r="157" spans="1:26" ht="14.25" customHeight="1">
      <c r="A157" s="1"/>
      <c r="B157" s="59" t="s">
        <v>133</v>
      </c>
      <c r="C157" s="92"/>
      <c r="D157" s="92"/>
      <c r="F157" s="93" t="s">
        <v>134</v>
      </c>
      <c r="G157" s="3"/>
    </row>
    <row r="158" spans="1:26" ht="14.25" customHeight="1">
      <c r="A158" s="1"/>
      <c r="B158" s="59" t="s">
        <v>135</v>
      </c>
      <c r="C158" s="94">
        <f>1.2781*C156/100</f>
        <v>-1.2141949999999999E-2</v>
      </c>
      <c r="D158" s="94">
        <f>1.2439*D156/100</f>
        <v>3.0226770000000003E-2</v>
      </c>
      <c r="F158" s="36"/>
      <c r="G158" s="3"/>
    </row>
    <row r="159" spans="1:26" ht="14.25" customHeight="1">
      <c r="A159" s="1"/>
      <c r="F159" s="24"/>
      <c r="J159" s="326" t="s">
        <v>136</v>
      </c>
      <c r="K159" s="324"/>
      <c r="L159" s="324"/>
      <c r="M159" s="324"/>
    </row>
    <row r="160" spans="1:26" ht="14.25" customHeight="1">
      <c r="A160" s="1"/>
      <c r="B160" s="59" t="s">
        <v>137</v>
      </c>
      <c r="C160" s="95">
        <v>1.39</v>
      </c>
      <c r="D160" s="96">
        <v>1.2935000000000001</v>
      </c>
      <c r="F160" s="32" t="s">
        <v>138</v>
      </c>
      <c r="G160" s="3"/>
      <c r="K160" s="97"/>
    </row>
    <row r="161" spans="1:26" ht="14.25" customHeight="1">
      <c r="A161" s="1"/>
      <c r="B161" s="59" t="s">
        <v>139</v>
      </c>
      <c r="C161" s="94">
        <f>C160+C156*1.2781</f>
        <v>0.17580499999999999</v>
      </c>
      <c r="D161" s="94">
        <f>D160+D156*1.2439</f>
        <v>4.3161770000000006</v>
      </c>
      <c r="F161" s="41" t="s">
        <v>140</v>
      </c>
      <c r="G161" s="3"/>
      <c r="K161" s="97"/>
    </row>
    <row r="162" spans="1:26" ht="14.25" customHeight="1">
      <c r="A162" s="1"/>
      <c r="G162" s="3"/>
      <c r="K162" s="97"/>
    </row>
    <row r="163" spans="1:26" ht="14.25" customHeight="1">
      <c r="A163" s="1"/>
      <c r="B163" s="98" t="s">
        <v>141</v>
      </c>
      <c r="C163" s="60">
        <f>C161/((C154/100) *1.2781)</f>
        <v>5.3501297065232985E-3</v>
      </c>
      <c r="D163" s="60">
        <f>D161/((D154/100) *1.2439)</f>
        <v>0.14917775528759192</v>
      </c>
      <c r="E163" s="61"/>
      <c r="F163" s="25"/>
      <c r="G163" s="3"/>
      <c r="K163" s="97"/>
    </row>
    <row r="164" spans="1:26" ht="14.25" customHeight="1">
      <c r="A164" s="1"/>
      <c r="B164" s="25"/>
      <c r="C164" s="61"/>
      <c r="D164" s="61"/>
      <c r="E164" s="61"/>
      <c r="F164" s="25"/>
      <c r="G164" s="3"/>
      <c r="K164" s="97"/>
    </row>
    <row r="165" spans="1:26" ht="14.25" customHeight="1">
      <c r="A165" s="52"/>
      <c r="B165" s="53"/>
      <c r="C165" s="76"/>
      <c r="D165" s="76"/>
      <c r="E165" s="76"/>
      <c r="F165" s="53"/>
      <c r="G165" s="57"/>
      <c r="H165" s="53"/>
      <c r="I165" s="53"/>
      <c r="J165" s="53"/>
      <c r="K165" s="99"/>
      <c r="L165" s="53"/>
      <c r="M165" s="53"/>
      <c r="N165" s="53"/>
      <c r="O165" s="53"/>
      <c r="P165" s="53"/>
      <c r="Q165" s="53"/>
      <c r="R165" s="53"/>
      <c r="S165" s="53"/>
      <c r="T165" s="53"/>
      <c r="U165" s="53"/>
      <c r="V165" s="53"/>
      <c r="W165" s="53"/>
      <c r="X165" s="53"/>
      <c r="Y165" s="53"/>
      <c r="Z165" s="53"/>
    </row>
    <row r="166" spans="1:26" ht="14.25" customHeight="1">
      <c r="A166" s="1"/>
      <c r="G166" s="3"/>
      <c r="K166" s="97"/>
    </row>
    <row r="167" spans="1:26" ht="14.25" customHeight="1">
      <c r="A167" s="2" t="s">
        <v>142</v>
      </c>
      <c r="B167" s="1" t="s">
        <v>143</v>
      </c>
      <c r="C167" s="1">
        <v>2024</v>
      </c>
      <c r="D167" s="1">
        <v>2023</v>
      </c>
      <c r="E167" s="1"/>
      <c r="F167" s="1"/>
      <c r="G167" s="3"/>
      <c r="K167" s="97"/>
    </row>
    <row r="168" spans="1:26" ht="14.25" customHeight="1">
      <c r="A168" s="1"/>
      <c r="B168" s="41" t="s">
        <v>144</v>
      </c>
      <c r="C168" s="15">
        <v>16521</v>
      </c>
      <c r="D168" s="15">
        <v>19636</v>
      </c>
      <c r="F168" s="36" t="s">
        <v>6</v>
      </c>
      <c r="G168" s="3"/>
      <c r="K168" s="97"/>
    </row>
    <row r="169" spans="1:26" ht="14.25" customHeight="1">
      <c r="A169" s="1"/>
      <c r="B169" s="41" t="s">
        <v>145</v>
      </c>
      <c r="C169" s="39">
        <f t="shared" ref="C169:D169" si="29">C20</f>
        <v>180168</v>
      </c>
      <c r="D169" s="39">
        <f t="shared" si="29"/>
        <v>188362</v>
      </c>
      <c r="F169" s="36" t="s">
        <v>3</v>
      </c>
      <c r="G169" s="3"/>
      <c r="K169" s="97"/>
    </row>
    <row r="170" spans="1:26" ht="14.25" customHeight="1">
      <c r="A170" s="1"/>
      <c r="B170" s="41" t="s">
        <v>143</v>
      </c>
      <c r="C170" s="75">
        <f t="shared" ref="C170:D170" si="30">C168/C169</f>
        <v>9.1697748767816709E-2</v>
      </c>
      <c r="D170" s="75">
        <f t="shared" si="30"/>
        <v>0.10424607935783226</v>
      </c>
      <c r="F170" s="61"/>
      <c r="G170" s="3"/>
      <c r="K170" s="97"/>
    </row>
    <row r="171" spans="1:26" ht="14.25" customHeight="1">
      <c r="A171" s="1"/>
      <c r="G171" s="3"/>
      <c r="K171" s="97"/>
    </row>
    <row r="172" spans="1:26" ht="14.25" customHeight="1">
      <c r="A172" s="52"/>
      <c r="B172" s="53"/>
      <c r="C172" s="53"/>
      <c r="D172" s="53"/>
      <c r="E172" s="53"/>
      <c r="F172" s="53"/>
      <c r="G172" s="57"/>
      <c r="H172" s="53"/>
      <c r="I172" s="53"/>
      <c r="J172" s="53"/>
      <c r="K172" s="99"/>
      <c r="L172" s="53"/>
      <c r="M172" s="53"/>
      <c r="N172" s="53"/>
      <c r="O172" s="53"/>
      <c r="P172" s="53"/>
      <c r="Q172" s="53"/>
      <c r="R172" s="53"/>
      <c r="S172" s="53"/>
      <c r="T172" s="53"/>
      <c r="U172" s="53"/>
      <c r="V172" s="53"/>
      <c r="W172" s="53"/>
      <c r="X172" s="53"/>
      <c r="Y172" s="53"/>
      <c r="Z172" s="53"/>
    </row>
    <row r="173" spans="1:26" ht="14.25" customHeight="1">
      <c r="A173" s="1"/>
      <c r="G173" s="3"/>
      <c r="K173" s="97"/>
    </row>
    <row r="174" spans="1:26" ht="14.25" customHeight="1">
      <c r="A174" s="1"/>
      <c r="B174" s="1"/>
      <c r="C174" s="1"/>
      <c r="D174" s="1"/>
      <c r="E174" s="1"/>
      <c r="F174" s="1"/>
      <c r="G174" s="3"/>
      <c r="K174" s="97"/>
    </row>
    <row r="175" spans="1:26" ht="14.25" customHeight="1">
      <c r="A175" s="1"/>
      <c r="B175" s="1"/>
      <c r="C175" s="1"/>
      <c r="D175" s="1"/>
      <c r="E175" s="1"/>
      <c r="F175" s="1"/>
      <c r="G175" s="3"/>
      <c r="K175" s="100"/>
    </row>
    <row r="176" spans="1:26" ht="14.25" customHeight="1">
      <c r="A176" s="1"/>
      <c r="B176" s="1"/>
      <c r="C176" s="1"/>
      <c r="D176" s="1"/>
      <c r="E176" s="1"/>
      <c r="F176" s="1"/>
      <c r="G176" s="3"/>
      <c r="K176" s="1"/>
    </row>
    <row r="177" spans="1:11" ht="14.25" customHeight="1">
      <c r="A177" s="1"/>
      <c r="B177" s="1"/>
      <c r="C177" s="1"/>
      <c r="D177" s="1"/>
      <c r="E177" s="1"/>
      <c r="F177" s="1"/>
      <c r="G177" s="3"/>
      <c r="K177" s="1"/>
    </row>
    <row r="178" spans="1:11" ht="14.25" customHeight="1">
      <c r="A178" s="1"/>
      <c r="B178" s="1"/>
      <c r="C178" s="1"/>
      <c r="D178" s="1"/>
      <c r="E178" s="1"/>
      <c r="F178" s="1"/>
      <c r="G178" s="3"/>
      <c r="K178" s="1"/>
    </row>
    <row r="179" spans="1:11" ht="14.25" customHeight="1">
      <c r="A179" s="1"/>
      <c r="B179" s="1"/>
      <c r="C179" s="1"/>
      <c r="D179" s="1"/>
      <c r="E179" s="1"/>
      <c r="F179" s="1"/>
      <c r="G179" s="3"/>
      <c r="K179" s="1"/>
    </row>
    <row r="180" spans="1:11" ht="14.25" customHeight="1">
      <c r="A180" s="1"/>
      <c r="B180" s="1"/>
      <c r="C180" s="1"/>
      <c r="D180" s="1"/>
      <c r="E180" s="1"/>
      <c r="F180" s="1"/>
      <c r="G180" s="3"/>
      <c r="K180" s="1"/>
    </row>
    <row r="181" spans="1:11" ht="14.25" customHeight="1">
      <c r="A181" s="1"/>
      <c r="G181" s="3"/>
      <c r="K181" s="1"/>
    </row>
    <row r="182" spans="1:11" ht="14.25" customHeight="1">
      <c r="A182" s="1"/>
      <c r="G182" s="3"/>
      <c r="K182" s="1"/>
    </row>
    <row r="183" spans="1:11" ht="14.25" customHeight="1">
      <c r="A183" s="1"/>
      <c r="B183" s="1"/>
      <c r="C183" s="1"/>
      <c r="D183" s="1"/>
      <c r="E183" s="1"/>
      <c r="F183" s="1"/>
      <c r="G183" s="3"/>
      <c r="K183" s="1"/>
    </row>
    <row r="184" spans="1:11" ht="14.25" customHeight="1">
      <c r="A184" s="1"/>
      <c r="B184" s="1"/>
      <c r="C184" s="1"/>
      <c r="D184" s="1"/>
      <c r="E184" s="1"/>
      <c r="F184" s="1"/>
      <c r="G184" s="3"/>
      <c r="K184" s="1"/>
    </row>
    <row r="185" spans="1:11" ht="14.25" customHeight="1">
      <c r="A185" s="1"/>
      <c r="G185" s="3"/>
      <c r="K185" s="1"/>
    </row>
    <row r="186" spans="1:11" ht="14.25" customHeight="1">
      <c r="A186" s="1"/>
      <c r="G186" s="3"/>
      <c r="K186" s="1"/>
    </row>
    <row r="187" spans="1:11" ht="14.25" customHeight="1">
      <c r="A187" s="1"/>
      <c r="G187" s="3"/>
      <c r="K187" s="1"/>
    </row>
    <row r="188" spans="1:11" ht="14.25" customHeight="1">
      <c r="A188" s="1"/>
      <c r="G188" s="3"/>
      <c r="K188" s="1"/>
    </row>
    <row r="189" spans="1:11" ht="14.25" customHeight="1">
      <c r="A189" s="1"/>
      <c r="G189" s="3"/>
      <c r="K189" s="1"/>
    </row>
    <row r="190" spans="1:11" ht="14.25" customHeight="1">
      <c r="A190" s="1"/>
      <c r="B190" s="1"/>
      <c r="C190" s="1"/>
      <c r="D190" s="1"/>
      <c r="E190" s="1"/>
      <c r="F190" s="1"/>
      <c r="G190" s="3"/>
      <c r="K190" s="1"/>
    </row>
    <row r="191" spans="1:11" ht="14.25" customHeight="1">
      <c r="A191" s="1"/>
      <c r="G191" s="3"/>
      <c r="K191" s="1"/>
    </row>
    <row r="192" spans="1:11" ht="14.25" customHeight="1">
      <c r="A192" s="1"/>
      <c r="B192" s="1"/>
      <c r="C192" s="1"/>
      <c r="D192" s="1"/>
      <c r="E192" s="1"/>
      <c r="F192" s="1"/>
      <c r="G192" s="3"/>
      <c r="K192" s="1"/>
    </row>
    <row r="193" spans="1:13" ht="14.25" customHeight="1">
      <c r="A193" s="1"/>
      <c r="B193" s="1"/>
      <c r="C193" s="1"/>
      <c r="D193" s="1"/>
      <c r="E193" s="1"/>
      <c r="F193" s="1"/>
      <c r="G193" s="3"/>
      <c r="K193" s="1"/>
    </row>
    <row r="194" spans="1:13" ht="14.25" customHeight="1">
      <c r="A194" s="1"/>
      <c r="G194" s="3"/>
      <c r="K194" s="1"/>
    </row>
    <row r="195" spans="1:13" ht="14.25" customHeight="1">
      <c r="A195" s="1"/>
      <c r="G195" s="3"/>
      <c r="K195" s="1"/>
    </row>
    <row r="196" spans="1:13" ht="14.25" customHeight="1">
      <c r="A196" s="1"/>
      <c r="G196" s="3"/>
      <c r="K196" s="1"/>
    </row>
    <row r="197" spans="1:13" ht="14.25" customHeight="1">
      <c r="A197" s="1"/>
      <c r="G197" s="3"/>
      <c r="K197" s="1"/>
    </row>
    <row r="198" spans="1:13" ht="14.25" customHeight="1">
      <c r="A198" s="1"/>
      <c r="G198" s="3"/>
      <c r="K198" s="1"/>
    </row>
    <row r="199" spans="1:13" ht="14.25" customHeight="1">
      <c r="A199" s="1"/>
      <c r="B199" s="1"/>
      <c r="C199" s="1"/>
      <c r="D199" s="1"/>
      <c r="E199" s="1"/>
      <c r="F199" s="1"/>
      <c r="G199" s="3"/>
      <c r="K199" s="1"/>
    </row>
    <row r="200" spans="1:13" ht="14.25" customHeight="1">
      <c r="A200" s="1"/>
      <c r="B200" s="1"/>
      <c r="C200" s="1"/>
      <c r="D200" s="1"/>
      <c r="E200" s="1"/>
      <c r="F200" s="1"/>
      <c r="G200" s="3"/>
      <c r="K200" s="1"/>
    </row>
    <row r="201" spans="1:13" ht="14.25" customHeight="1">
      <c r="A201" s="1"/>
      <c r="G201" s="3"/>
      <c r="K201" s="1"/>
    </row>
    <row r="202" spans="1:13" ht="14.25" customHeight="1">
      <c r="A202" s="1"/>
      <c r="G202" s="3"/>
      <c r="K202" s="1"/>
    </row>
    <row r="203" spans="1:13" ht="14.25" customHeight="1">
      <c r="A203" s="1"/>
      <c r="B203" s="1"/>
      <c r="C203" s="1"/>
      <c r="D203" s="1"/>
      <c r="E203" s="1"/>
      <c r="F203" s="1"/>
      <c r="G203" s="3"/>
      <c r="K203" s="1"/>
    </row>
    <row r="204" spans="1:13" ht="14.25" customHeight="1">
      <c r="A204" s="1"/>
      <c r="B204" s="1"/>
      <c r="C204" s="1"/>
      <c r="D204" s="1"/>
      <c r="E204" s="1"/>
      <c r="F204" s="1"/>
      <c r="G204" s="3"/>
      <c r="K204" s="1"/>
    </row>
    <row r="205" spans="1:13" ht="14.25" customHeight="1">
      <c r="A205" s="1"/>
      <c r="G205" s="3"/>
      <c r="H205" s="1"/>
      <c r="I205" s="1"/>
      <c r="K205" s="1"/>
      <c r="L205" s="1"/>
      <c r="M205" s="1"/>
    </row>
    <row r="206" spans="1:13" ht="14.25" customHeight="1">
      <c r="A206" s="1"/>
      <c r="G206" s="3"/>
      <c r="H206" s="1"/>
      <c r="I206" s="1"/>
      <c r="J206" s="1"/>
      <c r="K206" s="1"/>
      <c r="L206" s="1"/>
      <c r="M206" s="1"/>
    </row>
    <row r="207" spans="1:13" ht="14.25" customHeight="1">
      <c r="A207" s="1"/>
      <c r="G207" s="3"/>
      <c r="H207" s="101"/>
      <c r="I207" s="102"/>
      <c r="J207" s="101"/>
      <c r="K207" s="101"/>
      <c r="L207" s="101"/>
      <c r="M207" s="1"/>
    </row>
    <row r="208" spans="1:13" ht="14.25" customHeight="1">
      <c r="A208" s="1"/>
      <c r="G208" s="3"/>
      <c r="H208" s="101"/>
      <c r="I208" s="102"/>
      <c r="J208" s="101"/>
      <c r="K208" s="101"/>
      <c r="L208" s="101"/>
      <c r="M208" s="1"/>
    </row>
    <row r="209" spans="1:13" ht="14.25" customHeight="1">
      <c r="A209" s="1"/>
      <c r="G209" s="3"/>
      <c r="H209" s="101"/>
      <c r="I209" s="102"/>
      <c r="J209" s="101"/>
      <c r="K209" s="101"/>
      <c r="L209" s="101"/>
      <c r="M209" s="1"/>
    </row>
    <row r="210" spans="1:13" ht="14.25" customHeight="1">
      <c r="A210" s="1"/>
      <c r="G210" s="3"/>
      <c r="H210" s="101"/>
      <c r="I210" s="102"/>
      <c r="J210" s="101"/>
      <c r="K210" s="101"/>
      <c r="L210" s="101"/>
      <c r="M210" s="1"/>
    </row>
    <row r="211" spans="1:13" ht="14.25" customHeight="1">
      <c r="A211" s="1"/>
      <c r="G211" s="3"/>
      <c r="H211" s="101"/>
      <c r="I211" s="102"/>
      <c r="J211" s="101"/>
      <c r="K211" s="101"/>
      <c r="L211" s="101"/>
      <c r="M211" s="1"/>
    </row>
    <row r="212" spans="1:13" ht="14.25" customHeight="1">
      <c r="A212" s="1"/>
      <c r="G212" s="3"/>
      <c r="H212" s="101"/>
      <c r="I212" s="102"/>
      <c r="J212" s="101"/>
      <c r="K212" s="101"/>
      <c r="L212" s="101"/>
      <c r="M212" s="1"/>
    </row>
    <row r="213" spans="1:13" ht="14.25" customHeight="1">
      <c r="A213" s="1"/>
      <c r="G213" s="3"/>
      <c r="H213" s="101"/>
      <c r="I213" s="102"/>
      <c r="J213" s="101"/>
      <c r="K213" s="101"/>
      <c r="L213" s="101"/>
      <c r="M213" s="1"/>
    </row>
    <row r="214" spans="1:13" ht="14.25" customHeight="1">
      <c r="A214" s="1"/>
      <c r="G214" s="3"/>
      <c r="H214" s="101"/>
      <c r="I214" s="102"/>
      <c r="J214" s="101"/>
      <c r="K214" s="101"/>
      <c r="L214" s="101"/>
      <c r="M214" s="1"/>
    </row>
    <row r="215" spans="1:13" ht="14.25" customHeight="1">
      <c r="A215" s="1"/>
      <c r="G215" s="3"/>
      <c r="H215" s="101"/>
      <c r="I215" s="102"/>
      <c r="J215" s="101"/>
      <c r="K215" s="101"/>
      <c r="L215" s="101"/>
      <c r="M215" s="1"/>
    </row>
    <row r="216" spans="1:13" ht="14.25" customHeight="1">
      <c r="A216" s="1"/>
      <c r="G216" s="3"/>
      <c r="K216" s="102"/>
      <c r="L216" s="102"/>
      <c r="M216" s="1"/>
    </row>
    <row r="217" spans="1:13" ht="14.25" customHeight="1">
      <c r="A217" s="1"/>
      <c r="G217" s="3"/>
      <c r="K217" s="102"/>
      <c r="L217" s="102"/>
      <c r="M217" s="1"/>
    </row>
    <row r="218" spans="1:13" ht="14.25" customHeight="1">
      <c r="A218" s="1"/>
      <c r="G218" s="3"/>
      <c r="K218" s="102"/>
      <c r="L218" s="102"/>
      <c r="M218" s="1"/>
    </row>
    <row r="219" spans="1:13" ht="14.25" customHeight="1">
      <c r="A219" s="1"/>
      <c r="G219" s="3"/>
      <c r="K219" s="102"/>
      <c r="L219" s="102"/>
      <c r="M219" s="1"/>
    </row>
    <row r="220" spans="1:13" ht="14.25" customHeight="1">
      <c r="A220" s="1"/>
      <c r="G220" s="3"/>
      <c r="K220" s="102"/>
      <c r="L220" s="102"/>
      <c r="M220" s="1"/>
    </row>
    <row r="221" spans="1:13" ht="14.25" customHeight="1">
      <c r="A221" s="1"/>
      <c r="G221" s="3"/>
      <c r="K221" s="102"/>
      <c r="L221" s="102"/>
      <c r="M221" s="1"/>
    </row>
    <row r="222" spans="1:13" ht="14.25" customHeight="1">
      <c r="A222" s="1"/>
      <c r="G222" s="3"/>
      <c r="K222" s="102"/>
      <c r="L222" s="102"/>
      <c r="M222" s="1"/>
    </row>
    <row r="223" spans="1:13" ht="14.25" customHeight="1">
      <c r="A223" s="1"/>
      <c r="G223" s="3"/>
      <c r="K223" s="102"/>
      <c r="L223" s="102"/>
      <c r="M223" s="1"/>
    </row>
    <row r="224" spans="1:13" ht="14.25" customHeight="1">
      <c r="A224" s="1"/>
      <c r="G224" s="3"/>
      <c r="K224" s="102"/>
      <c r="L224" s="102"/>
      <c r="M224" s="1"/>
    </row>
    <row r="225" spans="1:13" ht="14.25" customHeight="1">
      <c r="A225" s="1"/>
      <c r="G225" s="3"/>
      <c r="K225" s="102"/>
      <c r="L225" s="102"/>
      <c r="M225" s="1"/>
    </row>
    <row r="226" spans="1:13" ht="14.25" customHeight="1">
      <c r="A226" s="1"/>
      <c r="G226" s="3"/>
      <c r="K226" s="102"/>
      <c r="L226" s="102"/>
      <c r="M226" s="1"/>
    </row>
    <row r="227" spans="1:13" ht="14.25" customHeight="1">
      <c r="A227" s="1"/>
      <c r="G227" s="3"/>
      <c r="K227" s="102"/>
      <c r="L227" s="102"/>
      <c r="M227" s="1"/>
    </row>
    <row r="228" spans="1:13" ht="14.25" customHeight="1">
      <c r="A228" s="1"/>
      <c r="G228" s="3"/>
      <c r="I228" s="102"/>
      <c r="J228" s="102"/>
      <c r="K228" s="1"/>
    </row>
    <row r="229" spans="1:13" ht="14.25" customHeight="1">
      <c r="A229" s="1"/>
      <c r="G229" s="3"/>
      <c r="I229" s="102"/>
      <c r="J229" s="102"/>
      <c r="K229" s="1"/>
    </row>
    <row r="230" spans="1:13" ht="14.25" customHeight="1">
      <c r="A230" s="1"/>
      <c r="G230" s="3"/>
      <c r="I230" s="102"/>
      <c r="J230" s="102"/>
      <c r="K230" s="1"/>
    </row>
    <row r="231" spans="1:13" ht="14.25" customHeight="1">
      <c r="A231" s="1"/>
      <c r="G231" s="3"/>
      <c r="I231" s="102"/>
      <c r="J231" s="102"/>
      <c r="K231" s="1"/>
    </row>
    <row r="232" spans="1:13" ht="14.25" customHeight="1">
      <c r="A232" s="1"/>
      <c r="G232" s="3"/>
      <c r="I232" s="102"/>
      <c r="J232" s="102"/>
      <c r="K232" s="1"/>
    </row>
    <row r="233" spans="1:13" ht="14.25" customHeight="1">
      <c r="A233" s="1"/>
      <c r="G233" s="3"/>
      <c r="I233" s="102"/>
      <c r="J233" s="102"/>
      <c r="K233" s="1"/>
    </row>
    <row r="234" spans="1:13" ht="14.25" customHeight="1">
      <c r="A234" s="1"/>
      <c r="G234" s="3"/>
      <c r="I234" s="102"/>
      <c r="J234" s="102"/>
      <c r="K234" s="1"/>
    </row>
    <row r="235" spans="1:13" ht="14.25" customHeight="1">
      <c r="A235" s="1"/>
      <c r="G235" s="3"/>
      <c r="I235" s="102"/>
      <c r="J235" s="102"/>
      <c r="K235" s="1"/>
    </row>
    <row r="236" spans="1:13" ht="14.25" customHeight="1">
      <c r="A236" s="1"/>
      <c r="G236" s="3"/>
      <c r="I236" s="102"/>
      <c r="J236" s="102"/>
      <c r="K236" s="1"/>
    </row>
    <row r="237" spans="1:13" ht="14.25" customHeight="1">
      <c r="A237" s="1"/>
      <c r="G237" s="3"/>
      <c r="I237" s="102"/>
      <c r="J237" s="102"/>
      <c r="K237" s="1"/>
    </row>
    <row r="238" spans="1:13" ht="14.25" customHeight="1">
      <c r="A238" s="1"/>
      <c r="G238" s="3"/>
      <c r="I238" s="102"/>
      <c r="J238" s="102"/>
      <c r="K238" s="1"/>
    </row>
    <row r="239" spans="1:13" ht="14.25" customHeight="1">
      <c r="A239" s="1"/>
      <c r="G239" s="3"/>
      <c r="I239" s="102"/>
      <c r="J239" s="102"/>
      <c r="K239" s="1"/>
    </row>
    <row r="240" spans="1:13" ht="14.25" customHeight="1">
      <c r="A240" s="1"/>
      <c r="G240" s="3"/>
      <c r="I240" s="102"/>
      <c r="J240" s="102"/>
      <c r="K240" s="1"/>
    </row>
    <row r="241" spans="1:11" ht="14.25" customHeight="1">
      <c r="A241" s="1"/>
      <c r="G241" s="3"/>
      <c r="I241" s="102"/>
      <c r="J241" s="102"/>
      <c r="K241" s="1"/>
    </row>
    <row r="242" spans="1:11" ht="14.25" customHeight="1">
      <c r="A242" s="1"/>
      <c r="G242" s="3"/>
      <c r="I242" s="102"/>
      <c r="J242" s="102"/>
      <c r="K242" s="1"/>
    </row>
    <row r="243" spans="1:11" ht="14.25" customHeight="1">
      <c r="A243" s="1"/>
      <c r="G243" s="3"/>
      <c r="K243" s="1"/>
    </row>
    <row r="244" spans="1:11" ht="14.25" customHeight="1">
      <c r="A244" s="1"/>
      <c r="G244" s="3"/>
      <c r="K244" s="1"/>
    </row>
    <row r="245" spans="1:11" ht="14.25" customHeight="1">
      <c r="A245" s="1"/>
      <c r="B245" s="1"/>
      <c r="C245" s="1"/>
      <c r="D245" s="1"/>
      <c r="E245" s="1"/>
      <c r="F245" s="1"/>
      <c r="G245" s="3"/>
      <c r="I245" s="1"/>
    </row>
    <row r="246" spans="1:11" ht="14.25" customHeight="1">
      <c r="A246" s="1"/>
      <c r="B246" s="1"/>
      <c r="C246" s="1"/>
      <c r="D246" s="1"/>
      <c r="E246" s="1"/>
      <c r="F246" s="1"/>
      <c r="G246" s="3"/>
      <c r="I246" s="1"/>
    </row>
    <row r="247" spans="1:11" ht="14.25" customHeight="1">
      <c r="A247" s="1"/>
      <c r="B247" s="1"/>
      <c r="C247" s="1"/>
      <c r="D247" s="1"/>
      <c r="E247" s="1"/>
      <c r="F247" s="1"/>
      <c r="G247" s="3"/>
      <c r="H247" s="21"/>
    </row>
    <row r="248" spans="1:11" ht="14.25" customHeight="1">
      <c r="A248" s="1"/>
      <c r="B248" s="1"/>
      <c r="C248" s="1"/>
      <c r="D248" s="1"/>
      <c r="E248" s="1"/>
      <c r="F248" s="1"/>
      <c r="G248" s="3"/>
    </row>
    <row r="249" spans="1:11" ht="14.25" customHeight="1">
      <c r="A249" s="1"/>
      <c r="G249" s="3"/>
      <c r="H249" s="1"/>
    </row>
    <row r="250" spans="1:11" ht="14.25" customHeight="1">
      <c r="A250" s="1"/>
      <c r="B250" s="1"/>
      <c r="C250" s="1"/>
      <c r="D250" s="1"/>
      <c r="E250" s="1"/>
      <c r="F250" s="1"/>
      <c r="G250" s="3"/>
      <c r="H250" s="1"/>
    </row>
    <row r="251" spans="1:11" ht="14.25" customHeight="1">
      <c r="A251" s="1"/>
      <c r="G251" s="3"/>
      <c r="H251" s="1"/>
    </row>
    <row r="252" spans="1:11" ht="14.25" customHeight="1">
      <c r="A252" s="1"/>
      <c r="G252" s="3"/>
      <c r="H252" s="1"/>
    </row>
    <row r="253" spans="1:11" ht="14.25" customHeight="1">
      <c r="A253" s="1"/>
      <c r="G253" s="3"/>
      <c r="H253" s="1"/>
    </row>
    <row r="254" spans="1:11" ht="14.25" customHeight="1">
      <c r="A254" s="1"/>
      <c r="G254" s="3"/>
      <c r="H254" s="1"/>
    </row>
    <row r="255" spans="1:11" ht="14.25" customHeight="1">
      <c r="A255" s="1"/>
      <c r="G255" s="3"/>
      <c r="H255" s="1"/>
    </row>
    <row r="256" spans="1:11" ht="14.25" customHeight="1">
      <c r="A256" s="1"/>
      <c r="G256" s="3"/>
      <c r="H256" s="1"/>
    </row>
    <row r="257" spans="1:11" ht="14.25" customHeight="1">
      <c r="A257" s="1"/>
      <c r="G257" s="3"/>
      <c r="H257" s="1"/>
    </row>
    <row r="258" spans="1:11" ht="14.25" customHeight="1">
      <c r="A258" s="1"/>
      <c r="B258" s="1"/>
      <c r="C258" s="1"/>
      <c r="D258" s="1"/>
      <c r="E258" s="1"/>
      <c r="F258" s="1"/>
      <c r="G258" s="3"/>
      <c r="H258" s="103"/>
      <c r="K258" s="1"/>
    </row>
    <row r="259" spans="1:11" ht="14.25" customHeight="1">
      <c r="A259" s="1"/>
      <c r="B259" s="104"/>
      <c r="C259" s="104"/>
      <c r="D259" s="104"/>
      <c r="E259" s="104"/>
      <c r="F259" s="104"/>
      <c r="G259" s="105"/>
      <c r="H259" s="64"/>
      <c r="K259" s="1"/>
    </row>
    <row r="260" spans="1:11" ht="14.25" customHeight="1">
      <c r="A260" s="1"/>
      <c r="G260" s="3"/>
      <c r="K260" s="1"/>
    </row>
    <row r="261" spans="1:11" ht="14.25" customHeight="1">
      <c r="A261" s="1"/>
      <c r="G261" s="3"/>
      <c r="J261" s="1"/>
    </row>
    <row r="262" spans="1:11" ht="14.25" customHeight="1">
      <c r="A262" s="1"/>
      <c r="G262" s="3"/>
      <c r="J262" s="1"/>
    </row>
    <row r="263" spans="1:11" ht="14.25" customHeight="1">
      <c r="A263" s="1"/>
      <c r="B263" s="1"/>
      <c r="C263" s="1"/>
      <c r="D263" s="1"/>
      <c r="E263" s="1"/>
      <c r="F263" s="1"/>
      <c r="G263" s="3"/>
      <c r="H263" s="106"/>
      <c r="J263" s="1"/>
    </row>
    <row r="264" spans="1:11" ht="14.25" customHeight="1">
      <c r="A264" s="1"/>
      <c r="G264" s="3"/>
      <c r="J264" s="1"/>
    </row>
    <row r="265" spans="1:11" ht="14.25" customHeight="1">
      <c r="A265" s="1"/>
      <c r="G265" s="3"/>
      <c r="H265" s="1"/>
    </row>
    <row r="266" spans="1:11" ht="14.25" customHeight="1">
      <c r="A266" s="1"/>
      <c r="B266" s="1"/>
      <c r="C266" s="1"/>
      <c r="D266" s="1"/>
      <c r="E266" s="1"/>
      <c r="F266" s="1"/>
      <c r="G266" s="3"/>
      <c r="H266" s="1"/>
    </row>
    <row r="267" spans="1:11" ht="14.25" customHeight="1">
      <c r="A267" s="1"/>
      <c r="G267" s="3"/>
      <c r="I267" s="1"/>
    </row>
    <row r="268" spans="1:11" ht="14.25" customHeight="1">
      <c r="A268" s="1"/>
      <c r="G268" s="3"/>
      <c r="I268" s="1"/>
    </row>
    <row r="269" spans="1:11" ht="14.25" customHeight="1">
      <c r="A269" s="1"/>
      <c r="G269" s="3"/>
      <c r="I269" s="1"/>
    </row>
    <row r="270" spans="1:11" ht="14.25" customHeight="1">
      <c r="A270" s="1"/>
      <c r="B270" s="1"/>
      <c r="C270" s="1"/>
      <c r="D270" s="1"/>
      <c r="E270" s="1"/>
      <c r="F270" s="1"/>
      <c r="G270" s="3"/>
      <c r="I270" s="1"/>
    </row>
    <row r="271" spans="1:11" ht="14.25" customHeight="1">
      <c r="A271" s="1"/>
      <c r="G271" s="3"/>
      <c r="I271" s="1"/>
    </row>
    <row r="272" spans="1:11" ht="14.25" customHeight="1">
      <c r="A272" s="1"/>
      <c r="G272" s="3"/>
      <c r="I272" s="1"/>
    </row>
    <row r="273" spans="1:9" ht="14.25" customHeight="1">
      <c r="A273" s="1"/>
      <c r="G273" s="3"/>
      <c r="I273" s="1"/>
    </row>
    <row r="274" spans="1:9" ht="14.25" customHeight="1">
      <c r="A274" s="1"/>
      <c r="B274" s="1"/>
      <c r="C274" s="1"/>
      <c r="D274" s="1"/>
      <c r="E274" s="1"/>
      <c r="F274" s="1"/>
      <c r="G274" s="3"/>
      <c r="I274" s="1"/>
    </row>
    <row r="275" spans="1:9" ht="14.25" customHeight="1">
      <c r="A275" s="1"/>
      <c r="B275" s="1"/>
      <c r="C275" s="1"/>
      <c r="D275" s="1"/>
      <c r="E275" s="1"/>
      <c r="F275" s="1"/>
      <c r="G275" s="3"/>
      <c r="I275" s="1"/>
    </row>
    <row r="276" spans="1:9" ht="14.25" customHeight="1">
      <c r="A276" s="1"/>
      <c r="G276" s="3"/>
      <c r="I276" s="1"/>
    </row>
    <row r="277" spans="1:9" ht="14.25" customHeight="1">
      <c r="A277" s="1"/>
      <c r="G277" s="3"/>
      <c r="I277" s="1"/>
    </row>
    <row r="278" spans="1:9" ht="14.25" customHeight="1">
      <c r="A278" s="1"/>
      <c r="G278" s="3"/>
      <c r="I278" s="1"/>
    </row>
    <row r="279" spans="1:9" ht="14.25" customHeight="1">
      <c r="A279" s="1"/>
      <c r="G279" s="3"/>
      <c r="I279" s="1"/>
    </row>
    <row r="280" spans="1:9" ht="14.25" customHeight="1">
      <c r="A280" s="1"/>
      <c r="G280" s="3"/>
      <c r="I280" s="1"/>
    </row>
    <row r="281" spans="1:9" ht="14.25" customHeight="1">
      <c r="A281" s="1"/>
      <c r="G281" s="3"/>
      <c r="I281" s="1"/>
    </row>
    <row r="282" spans="1:9" ht="14.25" customHeight="1">
      <c r="A282" s="1"/>
      <c r="G282" s="3"/>
      <c r="I282" s="1"/>
    </row>
    <row r="283" spans="1:9" ht="14.25" customHeight="1">
      <c r="A283" s="1"/>
      <c r="G283" s="3"/>
      <c r="I283" s="1"/>
    </row>
    <row r="284" spans="1:9" ht="14.25" customHeight="1">
      <c r="A284" s="1"/>
      <c r="G284" s="3"/>
      <c r="I284" s="1"/>
    </row>
    <row r="285" spans="1:9" ht="14.25" customHeight="1">
      <c r="A285" s="1"/>
      <c r="G285" s="3"/>
      <c r="I285" s="1"/>
    </row>
    <row r="286" spans="1:9" ht="14.25" customHeight="1">
      <c r="A286" s="1"/>
      <c r="G286" s="3"/>
      <c r="I286" s="1"/>
    </row>
    <row r="287" spans="1:9" ht="14.25" customHeight="1">
      <c r="A287" s="1"/>
      <c r="G287" s="3"/>
      <c r="I287" s="1"/>
    </row>
    <row r="288" spans="1:9" ht="14.25" customHeight="1">
      <c r="A288" s="1"/>
      <c r="G288" s="3"/>
      <c r="I288" s="1"/>
    </row>
    <row r="289" spans="1:9" ht="14.25" customHeight="1">
      <c r="A289" s="1"/>
      <c r="G289" s="3"/>
      <c r="I289" s="1"/>
    </row>
    <row r="290" spans="1:9" ht="14.25" customHeight="1">
      <c r="A290" s="1"/>
      <c r="G290" s="3"/>
      <c r="I290" s="1"/>
    </row>
    <row r="291" spans="1:9" ht="14.25" customHeight="1">
      <c r="A291" s="1"/>
      <c r="B291" s="1"/>
      <c r="C291" s="1"/>
      <c r="D291" s="1"/>
      <c r="E291" s="1"/>
      <c r="F291" s="1"/>
      <c r="G291" s="3"/>
      <c r="H291" s="1"/>
    </row>
    <row r="292" spans="1:9" ht="14.25" customHeight="1">
      <c r="A292" s="1"/>
      <c r="B292" s="104"/>
      <c r="C292" s="104"/>
      <c r="D292" s="104"/>
      <c r="E292" s="104"/>
      <c r="F292" s="104"/>
      <c r="G292" s="105"/>
      <c r="H292" s="1"/>
    </row>
    <row r="293" spans="1:9" ht="14.25" customHeight="1">
      <c r="A293" s="1"/>
      <c r="G293" s="3"/>
      <c r="H293" s="1"/>
    </row>
    <row r="294" spans="1:9" ht="14.25" customHeight="1">
      <c r="A294" s="1"/>
      <c r="G294" s="3"/>
      <c r="H294" s="1"/>
    </row>
    <row r="295" spans="1:9" ht="14.25" customHeight="1">
      <c r="A295" s="1"/>
      <c r="G295" s="3"/>
      <c r="H295" s="1"/>
    </row>
    <row r="296" spans="1:9" ht="14.25" customHeight="1">
      <c r="A296" s="1"/>
      <c r="G296" s="3"/>
      <c r="H296" s="1"/>
    </row>
    <row r="297" spans="1:9" ht="14.25" customHeight="1">
      <c r="A297" s="1"/>
      <c r="B297" s="1"/>
      <c r="C297" s="1"/>
      <c r="D297" s="1"/>
      <c r="E297" s="1"/>
      <c r="F297" s="1"/>
      <c r="G297" s="3"/>
      <c r="H297" s="1"/>
    </row>
    <row r="298" spans="1:9" ht="14.25" customHeight="1">
      <c r="A298" s="1"/>
      <c r="G298" s="3"/>
      <c r="H298" s="1"/>
    </row>
    <row r="299" spans="1:9" ht="14.25" customHeight="1">
      <c r="A299" s="1"/>
      <c r="G299" s="3"/>
      <c r="H299" s="1"/>
    </row>
    <row r="300" spans="1:9" ht="14.25" customHeight="1">
      <c r="A300" s="1"/>
      <c r="G300" s="3"/>
      <c r="H300" s="1"/>
    </row>
    <row r="301" spans="1:9" ht="14.25" customHeight="1">
      <c r="A301" s="1"/>
      <c r="G301" s="3"/>
      <c r="H301" s="1"/>
    </row>
    <row r="302" spans="1:9" ht="14.25" customHeight="1">
      <c r="A302" s="1"/>
      <c r="G302" s="3"/>
      <c r="H302" s="1"/>
    </row>
    <row r="303" spans="1:9" ht="14.25" customHeight="1">
      <c r="A303" s="1"/>
      <c r="G303" s="3"/>
      <c r="H303" s="1"/>
    </row>
    <row r="304" spans="1:9" ht="14.25" customHeight="1">
      <c r="A304" s="1"/>
      <c r="B304" s="1"/>
      <c r="C304" s="1"/>
      <c r="D304" s="1"/>
      <c r="E304" s="1"/>
      <c r="F304" s="1"/>
      <c r="G304" s="3"/>
      <c r="H304" s="1"/>
    </row>
    <row r="305" spans="1:8" ht="14.25" customHeight="1">
      <c r="A305" s="1"/>
      <c r="G305" s="3"/>
      <c r="H305" s="1"/>
    </row>
    <row r="306" spans="1:8" ht="14.25" customHeight="1">
      <c r="A306" s="1"/>
      <c r="G306" s="3"/>
      <c r="H306" s="1"/>
    </row>
    <row r="307" spans="1:8" ht="14.25" customHeight="1">
      <c r="A307" s="1"/>
      <c r="G307" s="3"/>
      <c r="H307" s="1"/>
    </row>
    <row r="308" spans="1:8" ht="14.25" customHeight="1">
      <c r="A308" s="1"/>
      <c r="G308" s="3"/>
      <c r="H308" s="1"/>
    </row>
    <row r="309" spans="1:8" ht="14.25" customHeight="1">
      <c r="A309" s="1"/>
      <c r="G309" s="3"/>
      <c r="H309" s="1"/>
    </row>
    <row r="310" spans="1:8" ht="14.25" customHeight="1">
      <c r="A310" s="1"/>
      <c r="G310" s="3"/>
      <c r="H310" s="1"/>
    </row>
    <row r="311" spans="1:8" ht="14.25" customHeight="1">
      <c r="A311" s="1"/>
      <c r="G311" s="3"/>
      <c r="H311" s="1"/>
    </row>
    <row r="312" spans="1:8" ht="14.25" customHeight="1">
      <c r="A312" s="1"/>
      <c r="G312" s="3"/>
      <c r="H312" s="1"/>
    </row>
    <row r="313" spans="1:8" ht="14.25" customHeight="1">
      <c r="A313" s="1"/>
      <c r="G313" s="3"/>
      <c r="H313" s="1"/>
    </row>
    <row r="314" spans="1:8" ht="14.25" customHeight="1">
      <c r="A314" s="1"/>
      <c r="G314" s="3"/>
      <c r="H314" s="1"/>
    </row>
    <row r="315" spans="1:8" ht="14.25" customHeight="1">
      <c r="A315" s="1"/>
      <c r="G315" s="3"/>
      <c r="H315" s="1"/>
    </row>
    <row r="316" spans="1:8" ht="14.25" customHeight="1">
      <c r="A316" s="1"/>
      <c r="G316" s="3"/>
      <c r="H316" s="1"/>
    </row>
    <row r="317" spans="1:8" ht="14.25" customHeight="1">
      <c r="A317" s="1"/>
      <c r="G317" s="3"/>
      <c r="H317" s="1"/>
    </row>
    <row r="318" spans="1:8" ht="14.25" customHeight="1">
      <c r="A318" s="1"/>
      <c r="G318" s="3"/>
      <c r="H318" s="1"/>
    </row>
    <row r="319" spans="1:8" ht="14.25" customHeight="1">
      <c r="A319" s="1"/>
      <c r="G319" s="3"/>
      <c r="H319" s="1"/>
    </row>
    <row r="320" spans="1:8" ht="14.25" customHeight="1">
      <c r="A320" s="1"/>
      <c r="G320" s="3"/>
      <c r="H320" s="1"/>
    </row>
    <row r="321" spans="1:8" ht="14.25" customHeight="1">
      <c r="A321" s="1"/>
      <c r="G321" s="3"/>
      <c r="H321" s="1"/>
    </row>
    <row r="322" spans="1:8" ht="14.25" customHeight="1">
      <c r="A322" s="1"/>
      <c r="G322" s="3"/>
      <c r="H322" s="1"/>
    </row>
    <row r="323" spans="1:8" ht="14.25" customHeight="1">
      <c r="A323" s="1"/>
      <c r="G323" s="3"/>
      <c r="H323" s="1"/>
    </row>
    <row r="324" spans="1:8" ht="14.25" customHeight="1">
      <c r="A324" s="1"/>
      <c r="G324" s="3"/>
      <c r="H324" s="1"/>
    </row>
    <row r="325" spans="1:8" ht="14.25" customHeight="1">
      <c r="A325" s="1"/>
      <c r="B325" s="1"/>
      <c r="C325" s="1"/>
      <c r="D325" s="1"/>
      <c r="E325" s="1"/>
      <c r="F325" s="1"/>
      <c r="G325" s="3"/>
      <c r="H325" s="1"/>
    </row>
    <row r="326" spans="1:8" ht="14.25" customHeight="1">
      <c r="A326" s="1"/>
      <c r="G326" s="3"/>
      <c r="H326" s="1"/>
    </row>
    <row r="327" spans="1:8" ht="14.25" customHeight="1">
      <c r="A327" s="1"/>
      <c r="B327" s="107"/>
      <c r="C327" s="107"/>
      <c r="D327" s="107"/>
      <c r="E327" s="107"/>
      <c r="F327" s="107"/>
      <c r="G327" s="108"/>
      <c r="H327" s="1"/>
    </row>
    <row r="328" spans="1:8" ht="14.25" customHeight="1">
      <c r="A328" s="1"/>
      <c r="G328" s="3"/>
      <c r="H328" s="1"/>
    </row>
    <row r="329" spans="1:8" ht="14.25" customHeight="1">
      <c r="A329" s="1"/>
      <c r="G329" s="3"/>
      <c r="H329" s="1"/>
    </row>
    <row r="330" spans="1:8" ht="14.25" customHeight="1">
      <c r="A330" s="1"/>
      <c r="G330" s="3"/>
      <c r="H330" s="1"/>
    </row>
    <row r="331" spans="1:8" ht="14.25" customHeight="1">
      <c r="A331" s="1"/>
      <c r="G331" s="3"/>
      <c r="H331" s="1"/>
    </row>
    <row r="332" spans="1:8" ht="14.25" customHeight="1">
      <c r="A332" s="1"/>
      <c r="G332" s="3"/>
      <c r="H332" s="1"/>
    </row>
    <row r="333" spans="1:8" ht="14.25" customHeight="1">
      <c r="A333" s="1"/>
      <c r="G333" s="3"/>
      <c r="H333" s="1"/>
    </row>
    <row r="334" spans="1:8" ht="14.25" customHeight="1">
      <c r="A334" s="1"/>
      <c r="G334" s="3"/>
      <c r="H334" s="1"/>
    </row>
    <row r="335" spans="1:8" ht="14.25" customHeight="1">
      <c r="A335" s="1"/>
      <c r="G335" s="3"/>
      <c r="H335" s="1"/>
    </row>
    <row r="336" spans="1:8" ht="14.25" customHeight="1">
      <c r="A336" s="1"/>
      <c r="G336" s="3"/>
      <c r="H336" s="1"/>
    </row>
    <row r="337" spans="1:8" ht="14.25" customHeight="1">
      <c r="A337" s="1"/>
      <c r="G337" s="3"/>
      <c r="H337" s="1"/>
    </row>
    <row r="338" spans="1:8" ht="14.25" customHeight="1">
      <c r="A338" s="1"/>
      <c r="G338" s="3"/>
      <c r="H338" s="1"/>
    </row>
    <row r="339" spans="1:8" ht="14.25" customHeight="1">
      <c r="A339" s="1"/>
      <c r="G339" s="3"/>
      <c r="H339" s="1"/>
    </row>
    <row r="340" spans="1:8" ht="14.25" customHeight="1">
      <c r="A340" s="1"/>
      <c r="G340" s="3"/>
      <c r="H340" s="1"/>
    </row>
    <row r="341" spans="1:8" ht="14.25" customHeight="1">
      <c r="A341" s="1"/>
      <c r="G341" s="3"/>
      <c r="H341" s="1"/>
    </row>
    <row r="342" spans="1:8" ht="14.25" customHeight="1">
      <c r="A342" s="1"/>
      <c r="G342" s="3"/>
      <c r="H342" s="1"/>
    </row>
    <row r="343" spans="1:8" ht="14.25" customHeight="1">
      <c r="A343" s="1"/>
      <c r="G343" s="3"/>
      <c r="H343" s="1"/>
    </row>
    <row r="344" spans="1:8" ht="14.25" customHeight="1">
      <c r="A344" s="1"/>
      <c r="G344" s="3"/>
      <c r="H344" s="1"/>
    </row>
    <row r="345" spans="1:8" ht="14.25" customHeight="1">
      <c r="A345" s="1"/>
      <c r="G345" s="3"/>
      <c r="H345" s="1"/>
    </row>
    <row r="346" spans="1:8" ht="14.25" customHeight="1">
      <c r="A346" s="1"/>
      <c r="G346" s="3"/>
      <c r="H346" s="1"/>
    </row>
    <row r="347" spans="1:8" ht="14.25" customHeight="1">
      <c r="A347" s="1"/>
      <c r="G347" s="3"/>
      <c r="H347" s="1"/>
    </row>
    <row r="348" spans="1:8" ht="14.25" customHeight="1">
      <c r="A348" s="1"/>
      <c r="G348" s="3"/>
      <c r="H348" s="1"/>
    </row>
    <row r="349" spans="1:8" ht="14.25" customHeight="1">
      <c r="A349" s="1"/>
      <c r="G349" s="3"/>
      <c r="H349" s="1"/>
    </row>
    <row r="350" spans="1:8" ht="14.25" customHeight="1">
      <c r="A350" s="1"/>
      <c r="G350" s="3"/>
      <c r="H350" s="1"/>
    </row>
    <row r="351" spans="1:8" ht="14.25" customHeight="1">
      <c r="A351" s="1"/>
      <c r="G351" s="3"/>
      <c r="H351" s="1"/>
    </row>
    <row r="352" spans="1:8" ht="14.25" customHeight="1">
      <c r="A352" s="1"/>
      <c r="G352" s="3"/>
      <c r="H352" s="1"/>
    </row>
    <row r="353" spans="1:8" ht="14.25" customHeight="1">
      <c r="A353" s="1"/>
      <c r="G353" s="3"/>
      <c r="H353" s="1"/>
    </row>
    <row r="354" spans="1:8" ht="14.25" customHeight="1">
      <c r="A354" s="1"/>
      <c r="G354" s="3"/>
      <c r="H354" s="1"/>
    </row>
    <row r="355" spans="1:8" ht="14.25" customHeight="1">
      <c r="A355" s="1"/>
      <c r="G355" s="3"/>
      <c r="H355" s="1"/>
    </row>
    <row r="356" spans="1:8" ht="14.25" customHeight="1">
      <c r="A356" s="1"/>
      <c r="G356" s="3"/>
      <c r="H356" s="1"/>
    </row>
    <row r="357" spans="1:8" ht="14.25" customHeight="1">
      <c r="A357" s="1"/>
      <c r="G357" s="3"/>
      <c r="H357" s="1"/>
    </row>
    <row r="358" spans="1:8" ht="14.25" customHeight="1">
      <c r="A358" s="1"/>
      <c r="G358" s="3"/>
      <c r="H358" s="1"/>
    </row>
    <row r="359" spans="1:8" ht="14.25" customHeight="1">
      <c r="A359" s="1"/>
      <c r="G359" s="3"/>
      <c r="H359" s="1"/>
    </row>
    <row r="360" spans="1:8" ht="14.25" customHeight="1">
      <c r="A360" s="1"/>
      <c r="G360" s="3"/>
      <c r="H360" s="1"/>
    </row>
    <row r="361" spans="1:8" ht="14.25" customHeight="1">
      <c r="A361" s="1"/>
      <c r="G361" s="3"/>
      <c r="H361" s="1"/>
    </row>
    <row r="362" spans="1:8" ht="14.25" customHeight="1">
      <c r="A362" s="1"/>
      <c r="G362" s="3"/>
      <c r="H362" s="1"/>
    </row>
    <row r="363" spans="1:8" ht="14.25" customHeight="1">
      <c r="A363" s="1"/>
      <c r="G363" s="3"/>
      <c r="H363" s="1"/>
    </row>
    <row r="364" spans="1:8" ht="14.25" customHeight="1">
      <c r="A364" s="1"/>
      <c r="G364" s="3"/>
      <c r="H364" s="1"/>
    </row>
    <row r="365" spans="1:8" ht="14.25" customHeight="1">
      <c r="A365" s="1"/>
      <c r="G365" s="3"/>
      <c r="H365" s="1"/>
    </row>
    <row r="366" spans="1:8" ht="14.25" customHeight="1">
      <c r="A366" s="1"/>
      <c r="G366" s="3"/>
      <c r="H366" s="1"/>
    </row>
    <row r="367" spans="1:8" ht="14.25" customHeight="1">
      <c r="A367" s="1"/>
      <c r="G367" s="3"/>
      <c r="H367" s="1"/>
    </row>
    <row r="368" spans="1:8" ht="14.25" customHeight="1">
      <c r="A368" s="1"/>
      <c r="G368" s="3"/>
      <c r="H368" s="1"/>
    </row>
    <row r="369" spans="1:8" ht="14.25" customHeight="1">
      <c r="A369" s="1"/>
      <c r="G369" s="3"/>
      <c r="H369" s="1"/>
    </row>
    <row r="370" spans="1:8" ht="14.25" customHeight="1">
      <c r="A370" s="1"/>
      <c r="G370" s="3"/>
      <c r="H370" s="1"/>
    </row>
    <row r="371" spans="1:8" ht="14.25" customHeight="1">
      <c r="A371" s="1"/>
      <c r="G371" s="3"/>
    </row>
    <row r="372" spans="1:8" ht="14.25" customHeight="1">
      <c r="A372" s="1"/>
      <c r="G372" s="3"/>
    </row>
    <row r="373" spans="1:8" ht="14.25" customHeight="1">
      <c r="A373" s="1"/>
      <c r="G373" s="3"/>
    </row>
    <row r="374" spans="1:8" ht="14.25" customHeight="1">
      <c r="A374" s="1"/>
      <c r="G374" s="3"/>
    </row>
    <row r="375" spans="1:8" ht="14.25" customHeight="1">
      <c r="A375" s="1"/>
      <c r="G375" s="3"/>
    </row>
    <row r="376" spans="1:8" ht="14.25" customHeight="1">
      <c r="A376" s="1"/>
      <c r="G376" s="3"/>
    </row>
    <row r="377" spans="1:8" ht="14.25" customHeight="1">
      <c r="A377" s="1"/>
      <c r="G377" s="3"/>
    </row>
    <row r="378" spans="1:8" ht="14.25" customHeight="1">
      <c r="A378" s="1"/>
      <c r="G378" s="3"/>
    </row>
    <row r="379" spans="1:8" ht="14.25" customHeight="1">
      <c r="A379" s="1"/>
      <c r="G379" s="3"/>
    </row>
    <row r="380" spans="1:8" ht="14.25" customHeight="1">
      <c r="A380" s="1"/>
      <c r="G380" s="3"/>
    </row>
    <row r="381" spans="1:8" ht="14.25" customHeight="1">
      <c r="A381" s="1"/>
      <c r="G381" s="3"/>
    </row>
    <row r="382" spans="1:8" ht="14.25" customHeight="1">
      <c r="A382" s="1"/>
      <c r="G382" s="3"/>
    </row>
    <row r="383" spans="1:8" ht="14.25" customHeight="1">
      <c r="A383" s="1"/>
      <c r="G383" s="3"/>
    </row>
    <row r="384" spans="1:8" ht="14.25" customHeight="1">
      <c r="A384" s="1"/>
      <c r="G384" s="3"/>
    </row>
    <row r="385" spans="1:7" ht="14.25" customHeight="1">
      <c r="A385" s="1"/>
      <c r="G385" s="3"/>
    </row>
    <row r="386" spans="1:7" ht="14.25" customHeight="1">
      <c r="A386" s="1"/>
      <c r="G386" s="3"/>
    </row>
    <row r="387" spans="1:7" ht="14.25" customHeight="1">
      <c r="A387" s="1"/>
      <c r="G387" s="3"/>
    </row>
    <row r="388" spans="1:7" ht="14.25" customHeight="1">
      <c r="A388" s="1"/>
      <c r="G388" s="3"/>
    </row>
    <row r="389" spans="1:7" ht="14.25" customHeight="1">
      <c r="A389" s="1"/>
      <c r="G389" s="3"/>
    </row>
    <row r="390" spans="1:7" ht="14.25" customHeight="1">
      <c r="A390" s="1"/>
      <c r="G390" s="3"/>
    </row>
    <row r="391" spans="1:7" ht="14.25" customHeight="1">
      <c r="A391" s="1"/>
      <c r="G391" s="3"/>
    </row>
    <row r="392" spans="1:7" ht="14.25" customHeight="1">
      <c r="A392" s="1"/>
      <c r="G392" s="3"/>
    </row>
    <row r="393" spans="1:7" ht="14.25" customHeight="1">
      <c r="A393" s="1"/>
      <c r="G393" s="3"/>
    </row>
    <row r="394" spans="1:7" ht="14.25" customHeight="1">
      <c r="A394" s="1"/>
      <c r="G394" s="3"/>
    </row>
    <row r="395" spans="1:7" ht="14.25" customHeight="1">
      <c r="A395" s="1"/>
      <c r="G395" s="3"/>
    </row>
    <row r="396" spans="1:7" ht="14.25" customHeight="1">
      <c r="A396" s="1"/>
      <c r="G396" s="3"/>
    </row>
    <row r="397" spans="1:7" ht="14.25" customHeight="1">
      <c r="A397" s="1"/>
      <c r="G397" s="3"/>
    </row>
    <row r="398" spans="1:7" ht="14.25" customHeight="1">
      <c r="A398" s="1"/>
      <c r="G398" s="3"/>
    </row>
    <row r="399" spans="1:7" ht="14.25" customHeight="1">
      <c r="A399" s="1"/>
      <c r="G399" s="3"/>
    </row>
    <row r="400" spans="1:7" ht="14.25" customHeight="1">
      <c r="A400" s="1"/>
      <c r="G400" s="3"/>
    </row>
    <row r="401" spans="1:7" ht="14.25" customHeight="1">
      <c r="A401" s="1"/>
      <c r="G401" s="3"/>
    </row>
    <row r="402" spans="1:7" ht="14.25" customHeight="1">
      <c r="A402" s="1"/>
      <c r="G402" s="3"/>
    </row>
    <row r="403" spans="1:7" ht="14.25" customHeight="1">
      <c r="A403" s="1"/>
      <c r="G403" s="3"/>
    </row>
    <row r="404" spans="1:7" ht="14.25" customHeight="1">
      <c r="A404" s="1"/>
      <c r="G404" s="3"/>
    </row>
    <row r="405" spans="1:7" ht="14.25" customHeight="1">
      <c r="A405" s="1"/>
      <c r="G405" s="3"/>
    </row>
    <row r="406" spans="1:7" ht="14.25" customHeight="1">
      <c r="A406" s="1"/>
      <c r="G406" s="3"/>
    </row>
    <row r="407" spans="1:7" ht="14.25" customHeight="1">
      <c r="A407" s="1"/>
      <c r="G407" s="3"/>
    </row>
    <row r="408" spans="1:7" ht="14.25" customHeight="1">
      <c r="A408" s="1"/>
      <c r="G408" s="3"/>
    </row>
    <row r="409" spans="1:7" ht="14.25" customHeight="1">
      <c r="A409" s="1"/>
      <c r="G409" s="3"/>
    </row>
    <row r="410" spans="1:7" ht="14.25" customHeight="1">
      <c r="A410" s="1"/>
      <c r="G410" s="3"/>
    </row>
    <row r="411" spans="1:7" ht="14.25" customHeight="1">
      <c r="A411" s="1"/>
      <c r="G411" s="3"/>
    </row>
    <row r="412" spans="1:7" ht="14.25" customHeight="1">
      <c r="A412" s="1"/>
      <c r="G412" s="3"/>
    </row>
    <row r="413" spans="1:7" ht="14.25" customHeight="1">
      <c r="A413" s="1"/>
      <c r="G413" s="3"/>
    </row>
    <row r="414" spans="1:7" ht="14.25" customHeight="1">
      <c r="A414" s="1"/>
      <c r="G414" s="3"/>
    </row>
    <row r="415" spans="1:7" ht="14.25" customHeight="1">
      <c r="A415" s="1"/>
      <c r="G415" s="3"/>
    </row>
    <row r="416" spans="1:7" ht="14.25" customHeight="1">
      <c r="A416" s="1"/>
      <c r="G416" s="3"/>
    </row>
    <row r="417" spans="1:7" ht="14.25" customHeight="1">
      <c r="A417" s="1"/>
      <c r="G417" s="3"/>
    </row>
    <row r="418" spans="1:7" ht="14.25" customHeight="1">
      <c r="A418" s="1"/>
      <c r="G418" s="3"/>
    </row>
    <row r="419" spans="1:7" ht="14.25" customHeight="1">
      <c r="A419" s="1"/>
      <c r="G419" s="3"/>
    </row>
    <row r="420" spans="1:7" ht="14.25" customHeight="1">
      <c r="A420" s="1"/>
      <c r="G420" s="3"/>
    </row>
    <row r="421" spans="1:7" ht="14.25" customHeight="1">
      <c r="A421" s="1"/>
      <c r="G421" s="3"/>
    </row>
    <row r="422" spans="1:7" ht="14.25" customHeight="1">
      <c r="A422" s="1"/>
      <c r="G422" s="3"/>
    </row>
    <row r="423" spans="1:7" ht="14.25" customHeight="1">
      <c r="A423" s="1"/>
      <c r="G423" s="3"/>
    </row>
    <row r="424" spans="1:7" ht="14.25" customHeight="1">
      <c r="A424" s="1"/>
      <c r="G424" s="3"/>
    </row>
    <row r="425" spans="1:7" ht="14.25" customHeight="1">
      <c r="A425" s="1"/>
      <c r="G425" s="3"/>
    </row>
    <row r="426" spans="1:7" ht="14.25" customHeight="1">
      <c r="A426" s="1"/>
      <c r="G426" s="3"/>
    </row>
    <row r="427" spans="1:7" ht="14.25" customHeight="1">
      <c r="A427" s="1"/>
      <c r="G427" s="3"/>
    </row>
    <row r="428" spans="1:7" ht="14.25" customHeight="1">
      <c r="A428" s="1"/>
      <c r="G428" s="3"/>
    </row>
    <row r="429" spans="1:7" ht="14.25" customHeight="1">
      <c r="A429" s="1"/>
      <c r="G429" s="3"/>
    </row>
    <row r="430" spans="1:7" ht="14.25" customHeight="1">
      <c r="A430" s="1"/>
      <c r="G430" s="3"/>
    </row>
    <row r="431" spans="1:7" ht="14.25" customHeight="1">
      <c r="A431" s="1"/>
      <c r="G431" s="3"/>
    </row>
    <row r="432" spans="1:7" ht="14.25" customHeight="1">
      <c r="A432" s="1"/>
      <c r="G432" s="3"/>
    </row>
    <row r="433" spans="1:7" ht="14.25" customHeight="1">
      <c r="A433" s="1"/>
      <c r="G433" s="3"/>
    </row>
    <row r="434" spans="1:7" ht="14.25" customHeight="1">
      <c r="A434" s="1"/>
      <c r="G434" s="3"/>
    </row>
    <row r="435" spans="1:7" ht="14.25" customHeight="1">
      <c r="A435" s="1"/>
      <c r="G435" s="3"/>
    </row>
    <row r="436" spans="1:7" ht="14.25" customHeight="1">
      <c r="A436" s="1"/>
      <c r="G436" s="3"/>
    </row>
    <row r="437" spans="1:7" ht="14.25" customHeight="1">
      <c r="A437" s="1"/>
      <c r="G437" s="3"/>
    </row>
    <row r="438" spans="1:7" ht="14.25" customHeight="1">
      <c r="A438" s="1"/>
      <c r="G438" s="3"/>
    </row>
    <row r="439" spans="1:7" ht="14.25" customHeight="1">
      <c r="A439" s="1"/>
      <c r="G439" s="3"/>
    </row>
    <row r="440" spans="1:7" ht="14.25" customHeight="1">
      <c r="A440" s="1"/>
      <c r="G440" s="3"/>
    </row>
    <row r="441" spans="1:7" ht="14.25" customHeight="1">
      <c r="A441" s="1"/>
      <c r="G441" s="3"/>
    </row>
    <row r="442" spans="1:7" ht="14.25" customHeight="1">
      <c r="A442" s="1"/>
      <c r="G442" s="3"/>
    </row>
    <row r="443" spans="1:7" ht="14.25" customHeight="1">
      <c r="A443" s="1"/>
      <c r="G443" s="3"/>
    </row>
    <row r="444" spans="1:7" ht="14.25" customHeight="1">
      <c r="A444" s="1"/>
      <c r="G444" s="3"/>
    </row>
    <row r="445" spans="1:7" ht="14.25" customHeight="1">
      <c r="A445" s="1"/>
      <c r="G445" s="3"/>
    </row>
    <row r="446" spans="1:7" ht="14.25" customHeight="1">
      <c r="A446" s="1"/>
      <c r="G446" s="3"/>
    </row>
    <row r="447" spans="1:7" ht="14.25" customHeight="1">
      <c r="A447" s="1"/>
      <c r="G447" s="3"/>
    </row>
    <row r="448" spans="1:7" ht="14.25" customHeight="1">
      <c r="A448" s="1"/>
      <c r="G448" s="3"/>
    </row>
    <row r="449" spans="1:7" ht="14.25" customHeight="1">
      <c r="A449" s="1"/>
      <c r="G449" s="3"/>
    </row>
    <row r="450" spans="1:7" ht="14.25" customHeight="1">
      <c r="A450" s="1"/>
      <c r="G450" s="3"/>
    </row>
    <row r="451" spans="1:7" ht="14.25" customHeight="1">
      <c r="A451" s="1"/>
      <c r="G451" s="3"/>
    </row>
    <row r="452" spans="1:7" ht="14.25" customHeight="1">
      <c r="A452" s="1"/>
      <c r="G452" s="3"/>
    </row>
    <row r="453" spans="1:7" ht="14.25" customHeight="1">
      <c r="A453" s="1"/>
      <c r="G453" s="3"/>
    </row>
    <row r="454" spans="1:7" ht="14.25" customHeight="1">
      <c r="A454" s="1"/>
      <c r="G454" s="3"/>
    </row>
    <row r="455" spans="1:7" ht="14.25" customHeight="1">
      <c r="A455" s="1"/>
      <c r="G455" s="3"/>
    </row>
    <row r="456" spans="1:7" ht="14.25" customHeight="1">
      <c r="A456" s="1"/>
      <c r="G456" s="3"/>
    </row>
    <row r="457" spans="1:7" ht="14.25" customHeight="1">
      <c r="A457" s="1"/>
      <c r="G457" s="3"/>
    </row>
    <row r="458" spans="1:7" ht="14.25" customHeight="1">
      <c r="A458" s="1"/>
      <c r="G458" s="3"/>
    </row>
    <row r="459" spans="1:7" ht="14.25" customHeight="1">
      <c r="A459" s="1"/>
      <c r="G459" s="3"/>
    </row>
    <row r="460" spans="1:7" ht="14.25" customHeight="1">
      <c r="A460" s="1"/>
      <c r="G460" s="3"/>
    </row>
    <row r="461" spans="1:7" ht="14.25" customHeight="1">
      <c r="A461" s="1"/>
      <c r="G461" s="3"/>
    </row>
    <row r="462" spans="1:7" ht="14.25" customHeight="1">
      <c r="A462" s="1"/>
      <c r="G462" s="3"/>
    </row>
    <row r="463" spans="1:7" ht="14.25" customHeight="1">
      <c r="A463" s="1"/>
      <c r="G463" s="3"/>
    </row>
    <row r="464" spans="1:7" ht="14.25" customHeight="1">
      <c r="A464" s="1"/>
      <c r="G464" s="3"/>
    </row>
    <row r="465" spans="1:7" ht="14.25" customHeight="1">
      <c r="A465" s="1"/>
      <c r="G465" s="3"/>
    </row>
    <row r="466" spans="1:7" ht="14.25" customHeight="1">
      <c r="A466" s="1"/>
      <c r="G466" s="3"/>
    </row>
    <row r="467" spans="1:7" ht="14.25" customHeight="1">
      <c r="A467" s="1"/>
      <c r="G467" s="3"/>
    </row>
    <row r="468" spans="1:7" ht="14.25" customHeight="1">
      <c r="A468" s="1"/>
      <c r="G468" s="3"/>
    </row>
    <row r="469" spans="1:7" ht="14.25" customHeight="1">
      <c r="A469" s="1"/>
      <c r="G469" s="3"/>
    </row>
    <row r="470" spans="1:7" ht="14.25" customHeight="1">
      <c r="A470" s="1"/>
      <c r="G470" s="3"/>
    </row>
    <row r="471" spans="1:7" ht="14.25" customHeight="1">
      <c r="A471" s="1"/>
      <c r="G471" s="3"/>
    </row>
    <row r="472" spans="1:7" ht="14.25" customHeight="1">
      <c r="A472" s="1"/>
      <c r="G472" s="3"/>
    </row>
    <row r="473" spans="1:7" ht="14.25" customHeight="1">
      <c r="A473" s="1"/>
      <c r="G473" s="3"/>
    </row>
    <row r="474" spans="1:7" ht="14.25" customHeight="1">
      <c r="A474" s="1"/>
      <c r="G474" s="3"/>
    </row>
    <row r="475" spans="1:7" ht="14.25" customHeight="1">
      <c r="A475" s="1"/>
      <c r="G475" s="3"/>
    </row>
    <row r="476" spans="1:7" ht="14.25" customHeight="1">
      <c r="A476" s="1"/>
      <c r="G476" s="3"/>
    </row>
    <row r="477" spans="1:7" ht="14.25" customHeight="1">
      <c r="A477" s="1"/>
      <c r="G477" s="3"/>
    </row>
    <row r="478" spans="1:7" ht="14.25" customHeight="1">
      <c r="A478" s="1"/>
      <c r="G478" s="3"/>
    </row>
    <row r="479" spans="1:7" ht="14.25" customHeight="1">
      <c r="A479" s="1"/>
      <c r="G479" s="3"/>
    </row>
    <row r="480" spans="1:7" ht="14.25" customHeight="1">
      <c r="A480" s="1"/>
      <c r="G480" s="3"/>
    </row>
    <row r="481" spans="1:7" ht="14.25" customHeight="1">
      <c r="A481" s="1"/>
      <c r="G481" s="3"/>
    </row>
    <row r="482" spans="1:7" ht="14.25" customHeight="1">
      <c r="A482" s="1"/>
      <c r="G482" s="3"/>
    </row>
    <row r="483" spans="1:7" ht="14.25" customHeight="1">
      <c r="A483" s="1"/>
      <c r="G483" s="3"/>
    </row>
    <row r="484" spans="1:7" ht="14.25" customHeight="1">
      <c r="A484" s="1"/>
      <c r="G484" s="3"/>
    </row>
    <row r="485" spans="1:7" ht="14.25" customHeight="1">
      <c r="A485" s="1"/>
      <c r="G485" s="3"/>
    </row>
    <row r="486" spans="1:7" ht="14.25" customHeight="1">
      <c r="A486" s="1"/>
      <c r="G486" s="3"/>
    </row>
    <row r="487" spans="1:7" ht="14.25" customHeight="1">
      <c r="A487" s="1"/>
      <c r="G487" s="3"/>
    </row>
    <row r="488" spans="1:7" ht="14.25" customHeight="1">
      <c r="A488" s="1"/>
      <c r="G488" s="3"/>
    </row>
    <row r="489" spans="1:7" ht="14.25" customHeight="1">
      <c r="A489" s="1"/>
      <c r="G489" s="3"/>
    </row>
    <row r="490" spans="1:7" ht="14.25" customHeight="1">
      <c r="A490" s="1"/>
      <c r="G490" s="3"/>
    </row>
    <row r="491" spans="1:7" ht="14.25" customHeight="1">
      <c r="A491" s="1"/>
      <c r="G491" s="3"/>
    </row>
    <row r="492" spans="1:7" ht="14.25" customHeight="1">
      <c r="A492" s="1"/>
      <c r="G492" s="3"/>
    </row>
    <row r="493" spans="1:7" ht="14.25" customHeight="1">
      <c r="A493" s="1"/>
      <c r="G493" s="3"/>
    </row>
    <row r="494" spans="1:7" ht="14.25" customHeight="1">
      <c r="A494" s="1"/>
      <c r="G494" s="3"/>
    </row>
    <row r="495" spans="1:7" ht="14.25" customHeight="1">
      <c r="A495" s="1"/>
      <c r="G495" s="3"/>
    </row>
    <row r="496" spans="1:7" ht="14.25" customHeight="1">
      <c r="A496" s="1"/>
      <c r="G496" s="3"/>
    </row>
    <row r="497" spans="1:7" ht="14.25" customHeight="1">
      <c r="A497" s="1"/>
      <c r="G497" s="3"/>
    </row>
    <row r="498" spans="1:7" ht="14.25" customHeight="1">
      <c r="A498" s="1"/>
      <c r="G498" s="3"/>
    </row>
    <row r="499" spans="1:7" ht="14.25" customHeight="1">
      <c r="A499" s="1"/>
      <c r="G499" s="3"/>
    </row>
    <row r="500" spans="1:7" ht="14.25" customHeight="1">
      <c r="A500" s="1"/>
      <c r="G500" s="3"/>
    </row>
    <row r="501" spans="1:7" ht="14.25" customHeight="1">
      <c r="A501" s="1"/>
      <c r="G501" s="3"/>
    </row>
    <row r="502" spans="1:7" ht="14.25" customHeight="1">
      <c r="A502" s="1"/>
      <c r="G502" s="3"/>
    </row>
    <row r="503" spans="1:7" ht="14.25" customHeight="1">
      <c r="A503" s="1"/>
      <c r="G503" s="3"/>
    </row>
    <row r="504" spans="1:7" ht="14.25" customHeight="1">
      <c r="A504" s="1"/>
      <c r="G504" s="3"/>
    </row>
    <row r="505" spans="1:7" ht="14.25" customHeight="1">
      <c r="A505" s="1"/>
      <c r="G505" s="3"/>
    </row>
    <row r="506" spans="1:7" ht="14.25" customHeight="1">
      <c r="A506" s="1"/>
      <c r="G506" s="3"/>
    </row>
    <row r="507" spans="1:7" ht="14.25" customHeight="1">
      <c r="A507" s="1"/>
      <c r="G507" s="3"/>
    </row>
    <row r="508" spans="1:7" ht="14.25" customHeight="1">
      <c r="A508" s="1"/>
      <c r="G508" s="3"/>
    </row>
    <row r="509" spans="1:7" ht="14.25" customHeight="1">
      <c r="A509" s="1"/>
      <c r="G509" s="3"/>
    </row>
    <row r="510" spans="1:7" ht="14.25" customHeight="1">
      <c r="A510" s="1"/>
      <c r="G510" s="3"/>
    </row>
    <row r="511" spans="1:7" ht="14.25" customHeight="1">
      <c r="A511" s="1"/>
      <c r="G511" s="3"/>
    </row>
    <row r="512" spans="1:7" ht="14.25" customHeight="1">
      <c r="A512" s="1"/>
      <c r="G512" s="3"/>
    </row>
    <row r="513" spans="1:7" ht="14.25" customHeight="1">
      <c r="A513" s="1"/>
      <c r="G513" s="3"/>
    </row>
    <row r="514" spans="1:7" ht="14.25" customHeight="1">
      <c r="A514" s="1"/>
      <c r="G514" s="3"/>
    </row>
    <row r="515" spans="1:7" ht="14.25" customHeight="1">
      <c r="A515" s="1"/>
      <c r="G515" s="3"/>
    </row>
    <row r="516" spans="1:7" ht="14.25" customHeight="1">
      <c r="A516" s="1"/>
      <c r="G516" s="3"/>
    </row>
    <row r="517" spans="1:7" ht="14.25" customHeight="1">
      <c r="A517" s="1"/>
      <c r="G517" s="3"/>
    </row>
    <row r="518" spans="1:7" ht="14.25" customHeight="1">
      <c r="A518" s="1"/>
      <c r="G518" s="3"/>
    </row>
    <row r="519" spans="1:7" ht="14.25" customHeight="1">
      <c r="A519" s="1"/>
      <c r="G519" s="3"/>
    </row>
    <row r="520" spans="1:7" ht="14.25" customHeight="1">
      <c r="A520" s="1"/>
      <c r="G520" s="3"/>
    </row>
    <row r="521" spans="1:7" ht="14.25" customHeight="1">
      <c r="A521" s="1"/>
      <c r="G521" s="3"/>
    </row>
    <row r="522" spans="1:7" ht="14.25" customHeight="1">
      <c r="A522" s="1"/>
      <c r="G522" s="3"/>
    </row>
    <row r="523" spans="1:7" ht="14.25" customHeight="1">
      <c r="A523" s="1"/>
      <c r="G523" s="3"/>
    </row>
    <row r="524" spans="1:7" ht="14.25" customHeight="1">
      <c r="A524" s="1"/>
      <c r="G524" s="3"/>
    </row>
    <row r="525" spans="1:7" ht="14.25" customHeight="1">
      <c r="A525" s="1"/>
      <c r="G525" s="3"/>
    </row>
    <row r="526" spans="1:7" ht="14.25" customHeight="1">
      <c r="A526" s="1"/>
      <c r="G526" s="3"/>
    </row>
    <row r="527" spans="1:7" ht="14.25" customHeight="1">
      <c r="A527" s="1"/>
      <c r="G527" s="3"/>
    </row>
    <row r="528" spans="1:7" ht="14.25" customHeight="1">
      <c r="A528" s="1"/>
      <c r="G528" s="3"/>
    </row>
    <row r="529" spans="1:7" ht="14.25" customHeight="1">
      <c r="A529" s="1"/>
      <c r="G529" s="3"/>
    </row>
    <row r="530" spans="1:7" ht="14.25" customHeight="1">
      <c r="A530" s="1"/>
      <c r="G530" s="3"/>
    </row>
    <row r="531" spans="1:7" ht="14.25" customHeight="1">
      <c r="A531" s="1"/>
      <c r="G531" s="3"/>
    </row>
    <row r="532" spans="1:7" ht="14.25" customHeight="1">
      <c r="A532" s="1"/>
      <c r="G532" s="3"/>
    </row>
    <row r="533" spans="1:7" ht="14.25" customHeight="1">
      <c r="A533" s="1"/>
      <c r="G533" s="3"/>
    </row>
    <row r="534" spans="1:7" ht="14.25" customHeight="1">
      <c r="A534" s="1"/>
      <c r="G534" s="3"/>
    </row>
    <row r="535" spans="1:7" ht="14.25" customHeight="1">
      <c r="A535" s="1"/>
      <c r="G535" s="3"/>
    </row>
    <row r="536" spans="1:7" ht="14.25" customHeight="1">
      <c r="A536" s="1"/>
      <c r="G536" s="3"/>
    </row>
    <row r="537" spans="1:7" ht="14.25" customHeight="1">
      <c r="A537" s="1"/>
      <c r="G537" s="3"/>
    </row>
    <row r="538" spans="1:7" ht="14.25" customHeight="1">
      <c r="A538" s="1"/>
      <c r="G538" s="3"/>
    </row>
    <row r="539" spans="1:7" ht="14.25" customHeight="1">
      <c r="A539" s="1"/>
      <c r="G539" s="3"/>
    </row>
    <row r="540" spans="1:7" ht="14.25" customHeight="1">
      <c r="A540" s="1"/>
      <c r="G540" s="3"/>
    </row>
    <row r="541" spans="1:7" ht="14.25" customHeight="1">
      <c r="A541" s="1"/>
      <c r="G541" s="3"/>
    </row>
    <row r="542" spans="1:7" ht="14.25" customHeight="1">
      <c r="A542" s="1"/>
      <c r="G542" s="3"/>
    </row>
    <row r="543" spans="1:7" ht="14.25" customHeight="1">
      <c r="A543" s="1"/>
      <c r="G543" s="3"/>
    </row>
    <row r="544" spans="1:7" ht="14.25" customHeight="1">
      <c r="A544" s="1"/>
      <c r="G544" s="3"/>
    </row>
    <row r="545" spans="1:7" ht="14.25" customHeight="1">
      <c r="A545" s="1"/>
      <c r="G545" s="3"/>
    </row>
    <row r="546" spans="1:7" ht="14.25" customHeight="1">
      <c r="A546" s="1"/>
      <c r="G546" s="3"/>
    </row>
    <row r="547" spans="1:7" ht="14.25" customHeight="1">
      <c r="A547" s="1"/>
      <c r="G547" s="3"/>
    </row>
    <row r="548" spans="1:7" ht="14.25" customHeight="1">
      <c r="A548" s="1"/>
      <c r="G548" s="3"/>
    </row>
    <row r="549" spans="1:7" ht="14.25" customHeight="1">
      <c r="A549" s="1"/>
      <c r="G549" s="3"/>
    </row>
    <row r="550" spans="1:7" ht="14.25" customHeight="1">
      <c r="A550" s="1"/>
      <c r="G550" s="3"/>
    </row>
    <row r="551" spans="1:7" ht="14.25" customHeight="1">
      <c r="A551" s="1"/>
      <c r="G551" s="3"/>
    </row>
    <row r="552" spans="1:7" ht="14.25" customHeight="1">
      <c r="A552" s="1"/>
      <c r="G552" s="3"/>
    </row>
    <row r="553" spans="1:7" ht="14.25" customHeight="1">
      <c r="A553" s="1"/>
      <c r="G553" s="3"/>
    </row>
    <row r="554" spans="1:7" ht="14.25" customHeight="1">
      <c r="A554" s="1"/>
      <c r="G554" s="3"/>
    </row>
    <row r="555" spans="1:7" ht="14.25" customHeight="1">
      <c r="A555" s="1"/>
      <c r="G555" s="3"/>
    </row>
    <row r="556" spans="1:7" ht="14.25" customHeight="1">
      <c r="A556" s="1"/>
      <c r="G556" s="3"/>
    </row>
    <row r="557" spans="1:7" ht="14.25" customHeight="1">
      <c r="A557" s="1"/>
      <c r="G557" s="3"/>
    </row>
    <row r="558" spans="1:7" ht="14.25" customHeight="1">
      <c r="A558" s="1"/>
      <c r="G558" s="3"/>
    </row>
    <row r="559" spans="1:7" ht="14.25" customHeight="1">
      <c r="A559" s="1"/>
      <c r="G559" s="3"/>
    </row>
    <row r="560" spans="1:7" ht="14.25" customHeight="1">
      <c r="A560" s="1"/>
      <c r="G560" s="3"/>
    </row>
    <row r="561" spans="1:7" ht="14.25" customHeight="1">
      <c r="A561" s="1"/>
      <c r="G561" s="3"/>
    </row>
    <row r="562" spans="1:7" ht="14.25" customHeight="1">
      <c r="A562" s="1"/>
      <c r="G562" s="3"/>
    </row>
    <row r="563" spans="1:7" ht="14.25" customHeight="1">
      <c r="A563" s="1"/>
      <c r="G563" s="3"/>
    </row>
    <row r="564" spans="1:7" ht="14.25" customHeight="1">
      <c r="A564" s="1"/>
      <c r="G564" s="3"/>
    </row>
    <row r="565" spans="1:7" ht="14.25" customHeight="1">
      <c r="A565" s="1"/>
      <c r="G565" s="3"/>
    </row>
    <row r="566" spans="1:7" ht="14.25" customHeight="1">
      <c r="A566" s="1"/>
      <c r="G566" s="3"/>
    </row>
    <row r="567" spans="1:7" ht="14.25" customHeight="1">
      <c r="A567" s="1"/>
      <c r="G567" s="3"/>
    </row>
    <row r="568" spans="1:7" ht="14.25" customHeight="1">
      <c r="A568" s="1"/>
      <c r="G568" s="3"/>
    </row>
    <row r="569" spans="1:7" ht="14.25" customHeight="1">
      <c r="A569" s="1"/>
      <c r="G569" s="3"/>
    </row>
    <row r="570" spans="1:7" ht="14.25" customHeight="1">
      <c r="A570" s="1"/>
      <c r="G570" s="3"/>
    </row>
    <row r="571" spans="1:7" ht="14.25" customHeight="1">
      <c r="A571" s="1"/>
      <c r="G571" s="3"/>
    </row>
    <row r="572" spans="1:7" ht="14.25" customHeight="1">
      <c r="A572" s="1"/>
      <c r="G572" s="3"/>
    </row>
    <row r="573" spans="1:7" ht="14.25" customHeight="1">
      <c r="A573" s="1"/>
      <c r="G573" s="3"/>
    </row>
    <row r="574" spans="1:7" ht="14.25" customHeight="1">
      <c r="A574" s="1"/>
      <c r="G574" s="3"/>
    </row>
    <row r="575" spans="1:7" ht="14.25" customHeight="1">
      <c r="A575" s="1"/>
      <c r="G575" s="3"/>
    </row>
    <row r="576" spans="1:7" ht="14.25" customHeight="1">
      <c r="A576" s="1"/>
      <c r="G576" s="3"/>
    </row>
    <row r="577" spans="1:7" ht="14.25" customHeight="1">
      <c r="A577" s="1"/>
      <c r="G577" s="3"/>
    </row>
    <row r="578" spans="1:7" ht="14.25" customHeight="1">
      <c r="A578" s="1"/>
      <c r="G578" s="3"/>
    </row>
    <row r="579" spans="1:7" ht="14.25" customHeight="1">
      <c r="A579" s="1"/>
      <c r="G579" s="3"/>
    </row>
    <row r="580" spans="1:7" ht="14.25" customHeight="1">
      <c r="A580" s="1"/>
      <c r="G580" s="3"/>
    </row>
    <row r="581" spans="1:7" ht="14.25" customHeight="1">
      <c r="A581" s="1"/>
      <c r="G581" s="3"/>
    </row>
    <row r="582" spans="1:7" ht="14.25" customHeight="1">
      <c r="A582" s="1"/>
      <c r="G582" s="3"/>
    </row>
    <row r="583" spans="1:7" ht="14.25" customHeight="1">
      <c r="A583" s="1"/>
      <c r="G583" s="3"/>
    </row>
    <row r="584" spans="1:7" ht="14.25" customHeight="1">
      <c r="A584" s="1"/>
      <c r="G584" s="3"/>
    </row>
    <row r="585" spans="1:7" ht="14.25" customHeight="1">
      <c r="A585" s="1"/>
      <c r="G585" s="3"/>
    </row>
    <row r="586" spans="1:7" ht="14.25" customHeight="1">
      <c r="A586" s="1"/>
      <c r="G586" s="3"/>
    </row>
    <row r="587" spans="1:7" ht="14.25" customHeight="1">
      <c r="A587" s="1"/>
      <c r="G587" s="3"/>
    </row>
    <row r="588" spans="1:7" ht="14.25" customHeight="1">
      <c r="A588" s="1"/>
      <c r="G588" s="3"/>
    </row>
    <row r="589" spans="1:7" ht="14.25" customHeight="1">
      <c r="A589" s="1"/>
      <c r="G589" s="3"/>
    </row>
    <row r="590" spans="1:7" ht="14.25" customHeight="1">
      <c r="A590" s="1"/>
      <c r="G590" s="3"/>
    </row>
    <row r="591" spans="1:7" ht="14.25" customHeight="1">
      <c r="A591" s="1"/>
      <c r="G591" s="3"/>
    </row>
    <row r="592" spans="1:7" ht="14.25" customHeight="1">
      <c r="A592" s="1"/>
      <c r="G592" s="3"/>
    </row>
    <row r="593" spans="1:7" ht="14.25" customHeight="1">
      <c r="A593" s="1"/>
      <c r="G593" s="3"/>
    </row>
    <row r="594" spans="1:7" ht="14.25" customHeight="1">
      <c r="A594" s="1"/>
      <c r="G594" s="3"/>
    </row>
    <row r="595" spans="1:7" ht="14.25" customHeight="1">
      <c r="A595" s="1"/>
      <c r="G595" s="3"/>
    </row>
    <row r="596" spans="1:7" ht="14.25" customHeight="1">
      <c r="A596" s="1"/>
      <c r="G596" s="3"/>
    </row>
    <row r="597" spans="1:7" ht="14.25" customHeight="1">
      <c r="A597" s="1"/>
      <c r="G597" s="3"/>
    </row>
    <row r="598" spans="1:7" ht="14.25" customHeight="1">
      <c r="A598" s="1"/>
      <c r="G598" s="3"/>
    </row>
    <row r="599" spans="1:7" ht="14.25" customHeight="1">
      <c r="A599" s="1"/>
      <c r="G599" s="3"/>
    </row>
    <row r="600" spans="1:7" ht="14.25" customHeight="1">
      <c r="A600" s="1"/>
      <c r="G600" s="3"/>
    </row>
    <row r="601" spans="1:7" ht="14.25" customHeight="1">
      <c r="A601" s="1"/>
      <c r="G601" s="3"/>
    </row>
    <row r="602" spans="1:7" ht="14.25" customHeight="1">
      <c r="A602" s="1"/>
      <c r="G602" s="3"/>
    </row>
    <row r="603" spans="1:7" ht="14.25" customHeight="1">
      <c r="A603" s="1"/>
      <c r="G603" s="3"/>
    </row>
    <row r="604" spans="1:7" ht="14.25" customHeight="1">
      <c r="A604" s="1"/>
      <c r="G604" s="3"/>
    </row>
    <row r="605" spans="1:7" ht="14.25" customHeight="1">
      <c r="A605" s="1"/>
      <c r="G605" s="3"/>
    </row>
    <row r="606" spans="1:7" ht="14.25" customHeight="1">
      <c r="A606" s="1"/>
      <c r="G606" s="3"/>
    </row>
    <row r="607" spans="1:7" ht="14.25" customHeight="1">
      <c r="A607" s="1"/>
      <c r="G607" s="3"/>
    </row>
    <row r="608" spans="1:7" ht="14.25" customHeight="1">
      <c r="A608" s="1"/>
      <c r="G608" s="3"/>
    </row>
    <row r="609" spans="1:7" ht="14.25" customHeight="1">
      <c r="A609" s="1"/>
      <c r="G609" s="3"/>
    </row>
    <row r="610" spans="1:7" ht="14.25" customHeight="1">
      <c r="A610" s="1"/>
      <c r="G610" s="3"/>
    </row>
    <row r="611" spans="1:7" ht="14.25" customHeight="1">
      <c r="A611" s="1"/>
      <c r="G611" s="3"/>
    </row>
    <row r="612" spans="1:7" ht="14.25" customHeight="1">
      <c r="A612" s="1"/>
      <c r="G612" s="3"/>
    </row>
    <row r="613" spans="1:7" ht="14.25" customHeight="1">
      <c r="A613" s="1"/>
      <c r="G613" s="3"/>
    </row>
    <row r="614" spans="1:7" ht="14.25" customHeight="1">
      <c r="A614" s="1"/>
      <c r="G614" s="3"/>
    </row>
    <row r="615" spans="1:7" ht="14.25" customHeight="1">
      <c r="A615" s="1"/>
      <c r="G615" s="3"/>
    </row>
    <row r="616" spans="1:7" ht="14.25" customHeight="1">
      <c r="A616" s="1"/>
      <c r="G616" s="3"/>
    </row>
    <row r="617" spans="1:7" ht="14.25" customHeight="1">
      <c r="A617" s="1"/>
      <c r="G617" s="3"/>
    </row>
    <row r="618" spans="1:7" ht="14.25" customHeight="1">
      <c r="A618" s="1"/>
      <c r="G618" s="3"/>
    </row>
    <row r="619" spans="1:7" ht="14.25" customHeight="1">
      <c r="A619" s="1"/>
      <c r="G619" s="3"/>
    </row>
    <row r="620" spans="1:7" ht="14.25" customHeight="1">
      <c r="A620" s="1"/>
      <c r="G620" s="3"/>
    </row>
    <row r="621" spans="1:7" ht="14.25" customHeight="1">
      <c r="A621" s="1"/>
      <c r="G621" s="3"/>
    </row>
    <row r="622" spans="1:7" ht="14.25" customHeight="1">
      <c r="A622" s="1"/>
      <c r="G622" s="3"/>
    </row>
    <row r="623" spans="1:7" ht="14.25" customHeight="1">
      <c r="A623" s="1"/>
      <c r="G623" s="3"/>
    </row>
    <row r="624" spans="1:7" ht="14.25" customHeight="1">
      <c r="A624" s="1"/>
      <c r="G624" s="3"/>
    </row>
    <row r="625" spans="1:7" ht="14.25" customHeight="1">
      <c r="A625" s="1"/>
      <c r="G625" s="3"/>
    </row>
    <row r="626" spans="1:7" ht="14.25" customHeight="1">
      <c r="A626" s="1"/>
      <c r="G626" s="3"/>
    </row>
    <row r="627" spans="1:7" ht="14.25" customHeight="1">
      <c r="A627" s="1"/>
      <c r="G627" s="3"/>
    </row>
    <row r="628" spans="1:7" ht="14.25" customHeight="1">
      <c r="A628" s="1"/>
      <c r="G628" s="3"/>
    </row>
    <row r="629" spans="1:7" ht="14.25" customHeight="1">
      <c r="A629" s="1"/>
      <c r="G629" s="3"/>
    </row>
    <row r="630" spans="1:7" ht="14.25" customHeight="1">
      <c r="A630" s="1"/>
      <c r="G630" s="3"/>
    </row>
    <row r="631" spans="1:7" ht="14.25" customHeight="1">
      <c r="A631" s="1"/>
      <c r="G631" s="3"/>
    </row>
    <row r="632" spans="1:7" ht="14.25" customHeight="1">
      <c r="A632" s="1"/>
      <c r="G632" s="3"/>
    </row>
    <row r="633" spans="1:7" ht="14.25" customHeight="1">
      <c r="A633" s="1"/>
      <c r="G633" s="3"/>
    </row>
    <row r="634" spans="1:7" ht="14.25" customHeight="1">
      <c r="A634" s="1"/>
      <c r="G634" s="3"/>
    </row>
    <row r="635" spans="1:7" ht="14.25" customHeight="1">
      <c r="A635" s="1"/>
      <c r="G635" s="3"/>
    </row>
    <row r="636" spans="1:7" ht="14.25" customHeight="1">
      <c r="A636" s="1"/>
      <c r="G636" s="3"/>
    </row>
    <row r="637" spans="1:7" ht="14.25" customHeight="1">
      <c r="A637" s="1"/>
      <c r="G637" s="3"/>
    </row>
    <row r="638" spans="1:7" ht="14.25" customHeight="1">
      <c r="A638" s="1"/>
      <c r="G638" s="3"/>
    </row>
    <row r="639" spans="1:7" ht="14.25" customHeight="1">
      <c r="A639" s="1"/>
      <c r="G639" s="3"/>
    </row>
    <row r="640" spans="1:7" ht="14.25" customHeight="1">
      <c r="A640" s="1"/>
      <c r="G640" s="3"/>
    </row>
    <row r="641" spans="1:7" ht="14.25" customHeight="1">
      <c r="A641" s="1"/>
      <c r="G641" s="3"/>
    </row>
    <row r="642" spans="1:7" ht="14.25" customHeight="1">
      <c r="A642" s="1"/>
      <c r="G642" s="3"/>
    </row>
    <row r="643" spans="1:7" ht="14.25" customHeight="1">
      <c r="A643" s="1"/>
      <c r="G643" s="3"/>
    </row>
    <row r="644" spans="1:7" ht="14.25" customHeight="1">
      <c r="A644" s="1"/>
      <c r="G644" s="3"/>
    </row>
    <row r="645" spans="1:7" ht="14.25" customHeight="1">
      <c r="A645" s="1"/>
      <c r="G645" s="3"/>
    </row>
    <row r="646" spans="1:7" ht="14.25" customHeight="1">
      <c r="A646" s="1"/>
      <c r="G646" s="3"/>
    </row>
    <row r="647" spans="1:7" ht="14.25" customHeight="1">
      <c r="A647" s="1"/>
      <c r="G647" s="3"/>
    </row>
    <row r="648" spans="1:7" ht="14.25" customHeight="1">
      <c r="A648" s="1"/>
      <c r="G648" s="3"/>
    </row>
    <row r="649" spans="1:7" ht="14.25" customHeight="1">
      <c r="A649" s="1"/>
      <c r="G649" s="3"/>
    </row>
    <row r="650" spans="1:7" ht="14.25" customHeight="1">
      <c r="A650" s="1"/>
      <c r="G650" s="3"/>
    </row>
    <row r="651" spans="1:7" ht="14.25" customHeight="1">
      <c r="A651" s="1"/>
      <c r="G651" s="3"/>
    </row>
    <row r="652" spans="1:7" ht="14.25" customHeight="1">
      <c r="A652" s="1"/>
      <c r="G652" s="3"/>
    </row>
    <row r="653" spans="1:7" ht="14.25" customHeight="1">
      <c r="A653" s="1"/>
      <c r="G653" s="3"/>
    </row>
    <row r="654" spans="1:7" ht="14.25" customHeight="1">
      <c r="A654" s="1"/>
      <c r="G654" s="3"/>
    </row>
    <row r="655" spans="1:7" ht="14.25" customHeight="1">
      <c r="A655" s="1"/>
      <c r="G655" s="3"/>
    </row>
    <row r="656" spans="1:7" ht="14.25" customHeight="1">
      <c r="A656" s="1"/>
      <c r="G656" s="3"/>
    </row>
    <row r="657" spans="1:7" ht="14.25" customHeight="1">
      <c r="A657" s="1"/>
      <c r="G657" s="3"/>
    </row>
    <row r="658" spans="1:7" ht="14.25" customHeight="1">
      <c r="A658" s="1"/>
      <c r="G658" s="3"/>
    </row>
    <row r="659" spans="1:7" ht="14.25" customHeight="1">
      <c r="A659" s="1"/>
      <c r="G659" s="3"/>
    </row>
    <row r="660" spans="1:7" ht="14.25" customHeight="1">
      <c r="A660" s="1"/>
      <c r="G660" s="3"/>
    </row>
    <row r="661" spans="1:7" ht="14.25" customHeight="1">
      <c r="A661" s="1"/>
      <c r="G661" s="3"/>
    </row>
    <row r="662" spans="1:7" ht="14.25" customHeight="1">
      <c r="A662" s="1"/>
      <c r="G662" s="3"/>
    </row>
    <row r="663" spans="1:7" ht="14.25" customHeight="1">
      <c r="A663" s="1"/>
      <c r="G663" s="3"/>
    </row>
    <row r="664" spans="1:7" ht="14.25" customHeight="1">
      <c r="A664" s="1"/>
      <c r="G664" s="3"/>
    </row>
    <row r="665" spans="1:7" ht="14.25" customHeight="1">
      <c r="A665" s="1"/>
      <c r="G665" s="3"/>
    </row>
    <row r="666" spans="1:7" ht="14.25" customHeight="1">
      <c r="A666" s="1"/>
      <c r="G666" s="3"/>
    </row>
    <row r="667" spans="1:7" ht="14.25" customHeight="1">
      <c r="A667" s="1"/>
      <c r="G667" s="3"/>
    </row>
    <row r="668" spans="1:7" ht="14.25" customHeight="1">
      <c r="A668" s="1"/>
      <c r="G668" s="3"/>
    </row>
    <row r="669" spans="1:7" ht="14.25" customHeight="1">
      <c r="A669" s="1"/>
      <c r="G669" s="3"/>
    </row>
    <row r="670" spans="1:7" ht="14.25" customHeight="1">
      <c r="A670" s="1"/>
      <c r="G670" s="3"/>
    </row>
    <row r="671" spans="1:7" ht="14.25" customHeight="1">
      <c r="A671" s="1"/>
      <c r="G671" s="3"/>
    </row>
    <row r="672" spans="1:7" ht="14.25" customHeight="1">
      <c r="A672" s="1"/>
      <c r="G672" s="3"/>
    </row>
    <row r="673" spans="1:7" ht="14.25" customHeight="1">
      <c r="A673" s="1"/>
      <c r="G673" s="3"/>
    </row>
    <row r="674" spans="1:7" ht="14.25" customHeight="1">
      <c r="A674" s="1"/>
      <c r="G674" s="3"/>
    </row>
    <row r="675" spans="1:7" ht="14.25" customHeight="1">
      <c r="A675" s="1"/>
      <c r="G675" s="3"/>
    </row>
    <row r="676" spans="1:7" ht="14.25" customHeight="1">
      <c r="A676" s="1"/>
      <c r="G676" s="3"/>
    </row>
    <row r="677" spans="1:7" ht="14.25" customHeight="1">
      <c r="A677" s="1"/>
      <c r="G677" s="3"/>
    </row>
    <row r="678" spans="1:7" ht="14.25" customHeight="1">
      <c r="A678" s="1"/>
      <c r="G678" s="3"/>
    </row>
    <row r="679" spans="1:7" ht="14.25" customHeight="1">
      <c r="A679" s="1"/>
      <c r="G679" s="3"/>
    </row>
    <row r="680" spans="1:7" ht="14.25" customHeight="1">
      <c r="A680" s="1"/>
      <c r="G680" s="3"/>
    </row>
    <row r="681" spans="1:7" ht="14.25" customHeight="1">
      <c r="A681" s="1"/>
      <c r="G681" s="3"/>
    </row>
    <row r="682" spans="1:7" ht="14.25" customHeight="1">
      <c r="A682" s="1"/>
      <c r="G682" s="3"/>
    </row>
    <row r="683" spans="1:7" ht="14.25" customHeight="1">
      <c r="A683" s="1"/>
      <c r="G683" s="3"/>
    </row>
    <row r="684" spans="1:7" ht="14.25" customHeight="1">
      <c r="A684" s="1"/>
      <c r="G684" s="3"/>
    </row>
    <row r="685" spans="1:7" ht="14.25" customHeight="1">
      <c r="A685" s="1"/>
      <c r="G685" s="3"/>
    </row>
    <row r="686" spans="1:7" ht="14.25" customHeight="1">
      <c r="A686" s="1"/>
      <c r="G686" s="3"/>
    </row>
    <row r="687" spans="1:7" ht="14.25" customHeight="1">
      <c r="A687" s="1"/>
      <c r="G687" s="3"/>
    </row>
    <row r="688" spans="1:7" ht="14.25" customHeight="1">
      <c r="A688" s="1"/>
      <c r="G688" s="3"/>
    </row>
    <row r="689" spans="1:7" ht="14.25" customHeight="1">
      <c r="A689" s="1"/>
      <c r="G689" s="3"/>
    </row>
    <row r="690" spans="1:7" ht="14.25" customHeight="1">
      <c r="A690" s="1"/>
      <c r="G690" s="3"/>
    </row>
    <row r="691" spans="1:7" ht="14.25" customHeight="1">
      <c r="A691" s="1"/>
      <c r="G691" s="3"/>
    </row>
    <row r="692" spans="1:7" ht="14.25" customHeight="1">
      <c r="A692" s="1"/>
      <c r="G692" s="3"/>
    </row>
    <row r="693" spans="1:7" ht="14.25" customHeight="1">
      <c r="A693" s="1"/>
      <c r="G693" s="3"/>
    </row>
    <row r="694" spans="1:7" ht="14.25" customHeight="1">
      <c r="A694" s="1"/>
      <c r="G694" s="3"/>
    </row>
    <row r="695" spans="1:7" ht="14.25" customHeight="1">
      <c r="A695" s="1"/>
      <c r="G695" s="3"/>
    </row>
    <row r="696" spans="1:7" ht="14.25" customHeight="1">
      <c r="A696" s="1"/>
      <c r="G696" s="3"/>
    </row>
    <row r="697" spans="1:7" ht="14.25" customHeight="1">
      <c r="A697" s="1"/>
      <c r="G697" s="3"/>
    </row>
    <row r="698" spans="1:7" ht="14.25" customHeight="1">
      <c r="A698" s="1"/>
      <c r="G698" s="3"/>
    </row>
    <row r="699" spans="1:7" ht="14.25" customHeight="1">
      <c r="A699" s="1"/>
      <c r="G699" s="3"/>
    </row>
    <row r="700" spans="1:7" ht="14.25" customHeight="1">
      <c r="A700" s="1"/>
      <c r="G700" s="3"/>
    </row>
    <row r="701" spans="1:7" ht="14.25" customHeight="1">
      <c r="A701" s="1"/>
      <c r="G701" s="3"/>
    </row>
    <row r="702" spans="1:7" ht="14.25" customHeight="1">
      <c r="A702" s="1"/>
      <c r="G702" s="3"/>
    </row>
    <row r="703" spans="1:7" ht="14.25" customHeight="1">
      <c r="A703" s="1"/>
      <c r="G703" s="3"/>
    </row>
    <row r="704" spans="1:7" ht="14.25" customHeight="1">
      <c r="A704" s="1"/>
      <c r="G704" s="3"/>
    </row>
    <row r="705" spans="1:7" ht="14.25" customHeight="1">
      <c r="A705" s="1"/>
      <c r="G705" s="3"/>
    </row>
    <row r="706" spans="1:7" ht="14.25" customHeight="1">
      <c r="A706" s="1"/>
      <c r="G706" s="3"/>
    </row>
    <row r="707" spans="1:7" ht="14.25" customHeight="1">
      <c r="A707" s="1"/>
      <c r="G707" s="3"/>
    </row>
    <row r="708" spans="1:7" ht="14.25" customHeight="1">
      <c r="A708" s="1"/>
      <c r="G708" s="3"/>
    </row>
    <row r="709" spans="1:7" ht="14.25" customHeight="1">
      <c r="A709" s="1"/>
      <c r="G709" s="3"/>
    </row>
    <row r="710" spans="1:7" ht="14.25" customHeight="1">
      <c r="A710" s="1"/>
      <c r="G710" s="3"/>
    </row>
    <row r="711" spans="1:7" ht="14.25" customHeight="1">
      <c r="A711" s="1"/>
      <c r="G711" s="3"/>
    </row>
    <row r="712" spans="1:7" ht="14.25" customHeight="1">
      <c r="A712" s="1"/>
      <c r="G712" s="3"/>
    </row>
    <row r="713" spans="1:7" ht="14.25" customHeight="1">
      <c r="A713" s="1"/>
      <c r="G713" s="3"/>
    </row>
    <row r="714" spans="1:7" ht="14.25" customHeight="1">
      <c r="A714" s="1"/>
      <c r="G714" s="3"/>
    </row>
    <row r="715" spans="1:7" ht="14.25" customHeight="1">
      <c r="A715" s="1"/>
      <c r="G715" s="3"/>
    </row>
    <row r="716" spans="1:7" ht="14.25" customHeight="1">
      <c r="A716" s="1"/>
      <c r="G716" s="3"/>
    </row>
    <row r="717" spans="1:7" ht="14.25" customHeight="1">
      <c r="A717" s="1"/>
      <c r="G717" s="3"/>
    </row>
    <row r="718" spans="1:7" ht="14.25" customHeight="1">
      <c r="A718" s="1"/>
      <c r="G718" s="3"/>
    </row>
    <row r="719" spans="1:7" ht="14.25" customHeight="1">
      <c r="A719" s="1"/>
      <c r="G719" s="3"/>
    </row>
    <row r="720" spans="1:7" ht="14.25" customHeight="1">
      <c r="A720" s="1"/>
      <c r="G720" s="3"/>
    </row>
    <row r="721" spans="1:7" ht="14.25" customHeight="1">
      <c r="A721" s="1"/>
      <c r="G721" s="3"/>
    </row>
    <row r="722" spans="1:7" ht="14.25" customHeight="1">
      <c r="A722" s="1"/>
      <c r="G722" s="3"/>
    </row>
    <row r="723" spans="1:7" ht="14.25" customHeight="1">
      <c r="A723" s="1"/>
      <c r="G723" s="3"/>
    </row>
    <row r="724" spans="1:7" ht="14.25" customHeight="1">
      <c r="A724" s="1"/>
      <c r="G724" s="3"/>
    </row>
    <row r="725" spans="1:7" ht="14.25" customHeight="1">
      <c r="A725" s="1"/>
      <c r="G725" s="3"/>
    </row>
    <row r="726" spans="1:7" ht="14.25" customHeight="1">
      <c r="A726" s="1"/>
      <c r="G726" s="3"/>
    </row>
    <row r="727" spans="1:7" ht="14.25" customHeight="1">
      <c r="A727" s="1"/>
      <c r="G727" s="3"/>
    </row>
    <row r="728" spans="1:7" ht="14.25" customHeight="1">
      <c r="A728" s="1"/>
      <c r="G728" s="3"/>
    </row>
    <row r="729" spans="1:7" ht="14.25" customHeight="1">
      <c r="A729" s="1"/>
      <c r="G729" s="3"/>
    </row>
    <row r="730" spans="1:7" ht="14.25" customHeight="1">
      <c r="A730" s="1"/>
      <c r="G730" s="3"/>
    </row>
    <row r="731" spans="1:7" ht="14.25" customHeight="1">
      <c r="A731" s="1"/>
      <c r="G731" s="3"/>
    </row>
    <row r="732" spans="1:7" ht="14.25" customHeight="1">
      <c r="A732" s="1"/>
      <c r="G732" s="3"/>
    </row>
    <row r="733" spans="1:7" ht="14.25" customHeight="1">
      <c r="A733" s="1"/>
      <c r="G733" s="3"/>
    </row>
    <row r="734" spans="1:7" ht="14.25" customHeight="1">
      <c r="A734" s="1"/>
      <c r="G734" s="3"/>
    </row>
    <row r="735" spans="1:7" ht="14.25" customHeight="1">
      <c r="A735" s="1"/>
      <c r="G735" s="3"/>
    </row>
    <row r="736" spans="1:7" ht="14.25" customHeight="1">
      <c r="A736" s="1"/>
      <c r="G736" s="3"/>
    </row>
    <row r="737" spans="1:7" ht="14.25" customHeight="1">
      <c r="A737" s="1"/>
      <c r="G737" s="3"/>
    </row>
    <row r="738" spans="1:7" ht="14.25" customHeight="1">
      <c r="A738" s="1"/>
      <c r="G738" s="3"/>
    </row>
    <row r="739" spans="1:7" ht="14.25" customHeight="1">
      <c r="A739" s="1"/>
      <c r="G739" s="3"/>
    </row>
    <row r="740" spans="1:7" ht="14.25" customHeight="1">
      <c r="A740" s="1"/>
      <c r="G740" s="3"/>
    </row>
    <row r="741" spans="1:7" ht="14.25" customHeight="1">
      <c r="A741" s="1"/>
      <c r="G741" s="3"/>
    </row>
    <row r="742" spans="1:7" ht="14.25" customHeight="1">
      <c r="A742" s="1"/>
      <c r="G742" s="3"/>
    </row>
    <row r="743" spans="1:7" ht="14.25" customHeight="1">
      <c r="A743" s="1"/>
      <c r="G743" s="3"/>
    </row>
    <row r="744" spans="1:7" ht="14.25" customHeight="1">
      <c r="A744" s="1"/>
      <c r="G744" s="3"/>
    </row>
    <row r="745" spans="1:7" ht="14.25" customHeight="1">
      <c r="A745" s="1"/>
      <c r="G745" s="3"/>
    </row>
    <row r="746" spans="1:7" ht="14.25" customHeight="1">
      <c r="A746" s="1"/>
      <c r="G746" s="3"/>
    </row>
    <row r="747" spans="1:7" ht="14.25" customHeight="1">
      <c r="A747" s="1"/>
      <c r="G747" s="3"/>
    </row>
    <row r="748" spans="1:7" ht="14.25" customHeight="1">
      <c r="A748" s="1"/>
      <c r="G748" s="3"/>
    </row>
    <row r="749" spans="1:7" ht="14.25" customHeight="1">
      <c r="A749" s="1"/>
      <c r="G749" s="3"/>
    </row>
    <row r="750" spans="1:7" ht="14.25" customHeight="1">
      <c r="A750" s="1"/>
      <c r="G750" s="3"/>
    </row>
    <row r="751" spans="1:7" ht="14.25" customHeight="1">
      <c r="A751" s="1"/>
      <c r="G751" s="3"/>
    </row>
    <row r="752" spans="1:7" ht="14.25" customHeight="1">
      <c r="A752" s="1"/>
      <c r="G752" s="3"/>
    </row>
    <row r="753" spans="1:7" ht="14.25" customHeight="1">
      <c r="A753" s="1"/>
      <c r="G753" s="3"/>
    </row>
    <row r="754" spans="1:7" ht="14.25" customHeight="1">
      <c r="A754" s="1"/>
      <c r="G754" s="3"/>
    </row>
    <row r="755" spans="1:7" ht="14.25" customHeight="1">
      <c r="A755" s="1"/>
      <c r="G755" s="3"/>
    </row>
    <row r="756" spans="1:7" ht="14.25" customHeight="1">
      <c r="A756" s="1"/>
      <c r="G756" s="3"/>
    </row>
    <row r="757" spans="1:7" ht="14.25" customHeight="1">
      <c r="A757" s="1"/>
      <c r="G757" s="3"/>
    </row>
    <row r="758" spans="1:7" ht="14.25" customHeight="1">
      <c r="A758" s="1"/>
      <c r="G758" s="3"/>
    </row>
    <row r="759" spans="1:7" ht="14.25" customHeight="1">
      <c r="A759" s="1"/>
      <c r="G759" s="3"/>
    </row>
    <row r="760" spans="1:7" ht="14.25" customHeight="1">
      <c r="A760" s="1"/>
      <c r="G760" s="3"/>
    </row>
    <row r="761" spans="1:7" ht="14.25" customHeight="1">
      <c r="A761" s="1"/>
      <c r="G761" s="3"/>
    </row>
    <row r="762" spans="1:7" ht="14.25" customHeight="1">
      <c r="A762" s="1"/>
      <c r="G762" s="3"/>
    </row>
    <row r="763" spans="1:7" ht="14.25" customHeight="1">
      <c r="A763" s="1"/>
      <c r="G763" s="3"/>
    </row>
    <row r="764" spans="1:7" ht="14.25" customHeight="1">
      <c r="A764" s="1"/>
      <c r="G764" s="3"/>
    </row>
    <row r="765" spans="1:7" ht="14.25" customHeight="1">
      <c r="A765" s="1"/>
      <c r="G765" s="3"/>
    </row>
    <row r="766" spans="1:7" ht="14.25" customHeight="1">
      <c r="A766" s="1"/>
      <c r="G766" s="3"/>
    </row>
    <row r="767" spans="1:7" ht="14.25" customHeight="1">
      <c r="A767" s="1"/>
      <c r="G767" s="3"/>
    </row>
    <row r="768" spans="1:7" ht="14.25" customHeight="1">
      <c r="A768" s="1"/>
      <c r="G768" s="3"/>
    </row>
    <row r="769" spans="1:7" ht="14.25" customHeight="1">
      <c r="A769" s="1"/>
      <c r="G769" s="3"/>
    </row>
    <row r="770" spans="1:7" ht="14.25" customHeight="1">
      <c r="A770" s="1"/>
      <c r="G770" s="3"/>
    </row>
    <row r="771" spans="1:7" ht="14.25" customHeight="1">
      <c r="A771" s="1"/>
      <c r="G771" s="3"/>
    </row>
    <row r="772" spans="1:7" ht="14.25" customHeight="1">
      <c r="A772" s="1"/>
      <c r="G772" s="3"/>
    </row>
    <row r="773" spans="1:7" ht="14.25" customHeight="1">
      <c r="A773" s="1"/>
      <c r="G773" s="3"/>
    </row>
    <row r="774" spans="1:7" ht="14.25" customHeight="1">
      <c r="A774" s="1"/>
      <c r="G774" s="3"/>
    </row>
    <row r="775" spans="1:7" ht="14.25" customHeight="1">
      <c r="A775" s="1"/>
      <c r="G775" s="3"/>
    </row>
    <row r="776" spans="1:7" ht="14.25" customHeight="1">
      <c r="A776" s="1"/>
      <c r="G776" s="3"/>
    </row>
    <row r="777" spans="1:7" ht="14.25" customHeight="1">
      <c r="A777" s="1"/>
      <c r="G777" s="3"/>
    </row>
    <row r="778" spans="1:7" ht="14.25" customHeight="1">
      <c r="A778" s="1"/>
      <c r="G778" s="3"/>
    </row>
    <row r="779" spans="1:7" ht="14.25" customHeight="1">
      <c r="A779" s="1"/>
      <c r="G779" s="3"/>
    </row>
    <row r="780" spans="1:7" ht="14.25" customHeight="1">
      <c r="A780" s="1"/>
      <c r="G780" s="3"/>
    </row>
    <row r="781" spans="1:7" ht="14.25" customHeight="1">
      <c r="A781" s="1"/>
      <c r="G781" s="3"/>
    </row>
    <row r="782" spans="1:7" ht="14.25" customHeight="1">
      <c r="A782" s="1"/>
      <c r="G782" s="3"/>
    </row>
    <row r="783" spans="1:7" ht="14.25" customHeight="1">
      <c r="A783" s="1"/>
      <c r="G783" s="3"/>
    </row>
    <row r="784" spans="1:7" ht="14.25" customHeight="1">
      <c r="A784" s="1"/>
      <c r="G784" s="3"/>
    </row>
    <row r="785" spans="1:7" ht="14.25" customHeight="1">
      <c r="A785" s="1"/>
      <c r="G785" s="3"/>
    </row>
    <row r="786" spans="1:7" ht="14.25" customHeight="1">
      <c r="A786" s="1"/>
      <c r="G786" s="3"/>
    </row>
    <row r="787" spans="1:7" ht="14.25" customHeight="1">
      <c r="A787" s="1"/>
      <c r="G787" s="3"/>
    </row>
    <row r="788" spans="1:7" ht="14.25" customHeight="1">
      <c r="A788" s="1"/>
      <c r="G788" s="3"/>
    </row>
    <row r="789" spans="1:7" ht="14.25" customHeight="1">
      <c r="A789" s="1"/>
      <c r="G789" s="3"/>
    </row>
    <row r="790" spans="1:7" ht="14.25" customHeight="1">
      <c r="A790" s="1"/>
      <c r="G790" s="3"/>
    </row>
    <row r="791" spans="1:7" ht="14.25" customHeight="1">
      <c r="A791" s="1"/>
      <c r="G791" s="3"/>
    </row>
    <row r="792" spans="1:7" ht="14.25" customHeight="1">
      <c r="A792" s="1"/>
      <c r="G792" s="3"/>
    </row>
    <row r="793" spans="1:7" ht="14.25" customHeight="1">
      <c r="A793" s="1"/>
      <c r="G793" s="3"/>
    </row>
    <row r="794" spans="1:7" ht="14.25" customHeight="1">
      <c r="A794" s="1"/>
      <c r="G794" s="3"/>
    </row>
    <row r="795" spans="1:7" ht="14.25" customHeight="1">
      <c r="A795" s="1"/>
      <c r="G795" s="3"/>
    </row>
    <row r="796" spans="1:7" ht="14.25" customHeight="1">
      <c r="A796" s="1"/>
      <c r="G796" s="3"/>
    </row>
    <row r="797" spans="1:7" ht="14.25" customHeight="1">
      <c r="A797" s="1"/>
      <c r="G797" s="3"/>
    </row>
    <row r="798" spans="1:7" ht="14.25" customHeight="1">
      <c r="A798" s="1"/>
      <c r="G798" s="3"/>
    </row>
    <row r="799" spans="1:7" ht="14.25" customHeight="1">
      <c r="A799" s="1"/>
      <c r="G799" s="3"/>
    </row>
    <row r="800" spans="1:7" ht="14.25" customHeight="1">
      <c r="A800" s="1"/>
      <c r="G800" s="3"/>
    </row>
    <row r="801" spans="1:7" ht="14.25" customHeight="1">
      <c r="A801" s="1"/>
      <c r="G801" s="3"/>
    </row>
    <row r="802" spans="1:7" ht="14.25" customHeight="1">
      <c r="A802" s="1"/>
      <c r="G802" s="3"/>
    </row>
    <row r="803" spans="1:7" ht="14.25" customHeight="1">
      <c r="A803" s="1"/>
      <c r="G803" s="3"/>
    </row>
    <row r="804" spans="1:7" ht="14.25" customHeight="1">
      <c r="A804" s="1"/>
      <c r="G804" s="3"/>
    </row>
    <row r="805" spans="1:7" ht="14.25" customHeight="1">
      <c r="A805" s="1"/>
      <c r="G805" s="3"/>
    </row>
    <row r="806" spans="1:7" ht="14.25" customHeight="1">
      <c r="A806" s="1"/>
      <c r="G806" s="3"/>
    </row>
    <row r="807" spans="1:7" ht="14.25" customHeight="1">
      <c r="A807" s="1"/>
      <c r="G807" s="3"/>
    </row>
    <row r="808" spans="1:7" ht="14.25" customHeight="1">
      <c r="A808" s="1"/>
      <c r="G808" s="3"/>
    </row>
    <row r="809" spans="1:7" ht="14.25" customHeight="1">
      <c r="A809" s="1"/>
      <c r="G809" s="3"/>
    </row>
    <row r="810" spans="1:7" ht="14.25" customHeight="1">
      <c r="A810" s="1"/>
      <c r="G810" s="3"/>
    </row>
    <row r="811" spans="1:7" ht="14.25" customHeight="1">
      <c r="A811" s="1"/>
      <c r="G811" s="3"/>
    </row>
    <row r="812" spans="1:7" ht="14.25" customHeight="1">
      <c r="A812" s="1"/>
      <c r="G812" s="3"/>
    </row>
    <row r="813" spans="1:7" ht="14.25" customHeight="1">
      <c r="A813" s="1"/>
      <c r="G813" s="3"/>
    </row>
    <row r="814" spans="1:7" ht="14.25" customHeight="1">
      <c r="A814" s="1"/>
      <c r="G814" s="3"/>
    </row>
    <row r="815" spans="1:7" ht="14.25" customHeight="1">
      <c r="A815" s="1"/>
      <c r="G815" s="3"/>
    </row>
    <row r="816" spans="1:7" ht="14.25" customHeight="1">
      <c r="A816" s="1"/>
      <c r="G816" s="3"/>
    </row>
    <row r="817" spans="1:7" ht="14.25" customHeight="1">
      <c r="A817" s="1"/>
      <c r="G817" s="3"/>
    </row>
    <row r="818" spans="1:7" ht="14.25" customHeight="1">
      <c r="A818" s="1"/>
      <c r="G818" s="3"/>
    </row>
    <row r="819" spans="1:7" ht="14.25" customHeight="1">
      <c r="A819" s="1"/>
      <c r="G819" s="3"/>
    </row>
    <row r="820" spans="1:7" ht="14.25" customHeight="1">
      <c r="A820" s="1"/>
      <c r="G820" s="3"/>
    </row>
    <row r="821" spans="1:7" ht="14.25" customHeight="1">
      <c r="A821" s="1"/>
      <c r="G821" s="3"/>
    </row>
    <row r="822" spans="1:7" ht="14.25" customHeight="1">
      <c r="A822" s="1"/>
      <c r="G822" s="3"/>
    </row>
    <row r="823" spans="1:7" ht="14.25" customHeight="1">
      <c r="A823" s="1"/>
      <c r="G823" s="3"/>
    </row>
    <row r="824" spans="1:7" ht="14.25" customHeight="1">
      <c r="A824" s="1"/>
      <c r="G824" s="3"/>
    </row>
    <row r="825" spans="1:7" ht="14.25" customHeight="1">
      <c r="A825" s="1"/>
      <c r="G825" s="3"/>
    </row>
    <row r="826" spans="1:7" ht="14.25" customHeight="1">
      <c r="A826" s="1"/>
      <c r="G826" s="3"/>
    </row>
    <row r="827" spans="1:7" ht="14.25" customHeight="1">
      <c r="A827" s="1"/>
      <c r="G827" s="3"/>
    </row>
    <row r="828" spans="1:7" ht="14.25" customHeight="1">
      <c r="A828" s="1"/>
      <c r="G828" s="3"/>
    </row>
    <row r="829" spans="1:7" ht="14.25" customHeight="1">
      <c r="A829" s="1"/>
      <c r="G829" s="3"/>
    </row>
    <row r="830" spans="1:7" ht="14.25" customHeight="1">
      <c r="A830" s="1"/>
      <c r="G830" s="3"/>
    </row>
    <row r="831" spans="1:7" ht="14.25" customHeight="1">
      <c r="A831" s="1"/>
      <c r="G831" s="3"/>
    </row>
    <row r="832" spans="1:7" ht="14.25" customHeight="1">
      <c r="A832" s="1"/>
      <c r="G832" s="3"/>
    </row>
    <row r="833" spans="1:7" ht="14.25" customHeight="1">
      <c r="A833" s="1"/>
      <c r="G833" s="3"/>
    </row>
    <row r="834" spans="1:7" ht="14.25" customHeight="1">
      <c r="A834" s="1"/>
      <c r="G834" s="3"/>
    </row>
    <row r="835" spans="1:7" ht="14.25" customHeight="1">
      <c r="A835" s="1"/>
      <c r="G835" s="3"/>
    </row>
    <row r="836" spans="1:7" ht="14.25" customHeight="1">
      <c r="A836" s="1"/>
      <c r="G836" s="3"/>
    </row>
    <row r="837" spans="1:7" ht="14.25" customHeight="1">
      <c r="A837" s="1"/>
      <c r="G837" s="3"/>
    </row>
    <row r="838" spans="1:7" ht="14.25" customHeight="1">
      <c r="A838" s="1"/>
      <c r="G838" s="3"/>
    </row>
    <row r="839" spans="1:7" ht="14.25" customHeight="1">
      <c r="A839" s="1"/>
      <c r="G839" s="3"/>
    </row>
    <row r="840" spans="1:7" ht="14.25" customHeight="1">
      <c r="A840" s="1"/>
      <c r="G840" s="3"/>
    </row>
    <row r="841" spans="1:7" ht="14.25" customHeight="1">
      <c r="A841" s="1"/>
      <c r="G841" s="3"/>
    </row>
    <row r="842" spans="1:7" ht="14.25" customHeight="1">
      <c r="A842" s="1"/>
      <c r="G842" s="3"/>
    </row>
    <row r="843" spans="1:7" ht="14.25" customHeight="1">
      <c r="A843" s="1"/>
      <c r="G843" s="3"/>
    </row>
    <row r="844" spans="1:7" ht="14.25" customHeight="1">
      <c r="A844" s="1"/>
      <c r="G844" s="3"/>
    </row>
    <row r="845" spans="1:7" ht="14.25" customHeight="1">
      <c r="A845" s="1"/>
      <c r="G845" s="3"/>
    </row>
    <row r="846" spans="1:7" ht="14.25" customHeight="1">
      <c r="A846" s="1"/>
      <c r="G846" s="3"/>
    </row>
    <row r="847" spans="1:7" ht="14.25" customHeight="1">
      <c r="A847" s="1"/>
      <c r="G847" s="3"/>
    </row>
    <row r="848" spans="1:7" ht="14.25" customHeight="1">
      <c r="A848" s="1"/>
      <c r="G848" s="3"/>
    </row>
    <row r="849" spans="1:7" ht="14.25" customHeight="1">
      <c r="A849" s="1"/>
      <c r="G849" s="3"/>
    </row>
    <row r="850" spans="1:7" ht="14.25" customHeight="1">
      <c r="A850" s="1"/>
      <c r="G850" s="3"/>
    </row>
    <row r="851" spans="1:7" ht="14.25" customHeight="1">
      <c r="A851" s="1"/>
      <c r="G851" s="3"/>
    </row>
    <row r="852" spans="1:7" ht="14.25" customHeight="1">
      <c r="A852" s="1"/>
      <c r="G852" s="3"/>
    </row>
    <row r="853" spans="1:7" ht="14.25" customHeight="1">
      <c r="A853" s="1"/>
      <c r="G853" s="3"/>
    </row>
    <row r="854" spans="1:7" ht="14.25" customHeight="1">
      <c r="A854" s="1"/>
      <c r="G854" s="3"/>
    </row>
    <row r="855" spans="1:7" ht="14.25" customHeight="1">
      <c r="A855" s="1"/>
      <c r="G855" s="3"/>
    </row>
    <row r="856" spans="1:7" ht="14.25" customHeight="1">
      <c r="A856" s="1"/>
      <c r="G856" s="3"/>
    </row>
    <row r="857" spans="1:7" ht="14.25" customHeight="1">
      <c r="A857" s="1"/>
      <c r="G857" s="3"/>
    </row>
    <row r="858" spans="1:7" ht="14.25" customHeight="1">
      <c r="A858" s="1"/>
      <c r="G858" s="3"/>
    </row>
    <row r="859" spans="1:7" ht="14.25" customHeight="1">
      <c r="A859" s="1"/>
      <c r="G859" s="3"/>
    </row>
    <row r="860" spans="1:7" ht="14.25" customHeight="1">
      <c r="A860" s="1"/>
      <c r="G860" s="3"/>
    </row>
    <row r="861" spans="1:7" ht="14.25" customHeight="1">
      <c r="A861" s="1"/>
      <c r="G861" s="3"/>
    </row>
    <row r="862" spans="1:7" ht="14.25" customHeight="1">
      <c r="A862" s="1"/>
      <c r="G862" s="3"/>
    </row>
    <row r="863" spans="1:7" ht="14.25" customHeight="1">
      <c r="A863" s="1"/>
      <c r="G863" s="3"/>
    </row>
    <row r="864" spans="1:7" ht="14.25" customHeight="1">
      <c r="A864" s="1"/>
      <c r="G864" s="3"/>
    </row>
    <row r="865" spans="1:7" ht="14.25" customHeight="1">
      <c r="A865" s="1"/>
      <c r="G865" s="3"/>
    </row>
    <row r="866" spans="1:7" ht="14.25" customHeight="1">
      <c r="A866" s="1"/>
      <c r="G866" s="3"/>
    </row>
    <row r="867" spans="1:7" ht="14.25" customHeight="1">
      <c r="A867" s="1"/>
      <c r="G867" s="3"/>
    </row>
    <row r="868" spans="1:7" ht="14.25" customHeight="1">
      <c r="A868" s="1"/>
      <c r="G868" s="3"/>
    </row>
    <row r="869" spans="1:7" ht="14.25" customHeight="1">
      <c r="A869" s="1"/>
      <c r="G869" s="3"/>
    </row>
    <row r="870" spans="1:7" ht="14.25" customHeight="1">
      <c r="A870" s="1"/>
      <c r="G870" s="3"/>
    </row>
    <row r="871" spans="1:7" ht="14.25" customHeight="1">
      <c r="A871" s="1"/>
      <c r="G871" s="3"/>
    </row>
    <row r="872" spans="1:7" ht="14.25" customHeight="1">
      <c r="A872" s="1"/>
      <c r="G872" s="3"/>
    </row>
    <row r="873" spans="1:7" ht="14.25" customHeight="1">
      <c r="A873" s="1"/>
      <c r="G873" s="3"/>
    </row>
    <row r="874" spans="1:7" ht="14.25" customHeight="1">
      <c r="A874" s="1"/>
      <c r="G874" s="3"/>
    </row>
    <row r="875" spans="1:7" ht="14.25" customHeight="1">
      <c r="A875" s="1"/>
      <c r="G875" s="3"/>
    </row>
    <row r="876" spans="1:7" ht="14.25" customHeight="1">
      <c r="A876" s="1"/>
      <c r="G876" s="3"/>
    </row>
    <row r="877" spans="1:7" ht="14.25" customHeight="1">
      <c r="A877" s="1"/>
      <c r="G877" s="3"/>
    </row>
    <row r="878" spans="1:7" ht="14.25" customHeight="1">
      <c r="A878" s="1"/>
      <c r="G878" s="3"/>
    </row>
    <row r="879" spans="1:7" ht="14.25" customHeight="1">
      <c r="A879" s="1"/>
      <c r="G879" s="3"/>
    </row>
    <row r="880" spans="1:7" ht="14.25" customHeight="1">
      <c r="A880" s="1"/>
      <c r="G880" s="3"/>
    </row>
    <row r="881" spans="1:7" ht="14.25" customHeight="1">
      <c r="A881" s="1"/>
      <c r="G881" s="3"/>
    </row>
    <row r="882" spans="1:7" ht="14.25" customHeight="1">
      <c r="A882" s="1"/>
      <c r="G882" s="3"/>
    </row>
    <row r="883" spans="1:7" ht="14.25" customHeight="1">
      <c r="A883" s="1"/>
      <c r="G883" s="3"/>
    </row>
    <row r="884" spans="1:7" ht="14.25" customHeight="1">
      <c r="A884" s="1"/>
      <c r="G884" s="3"/>
    </row>
    <row r="885" spans="1:7" ht="14.25" customHeight="1">
      <c r="A885" s="1"/>
      <c r="G885" s="3"/>
    </row>
    <row r="886" spans="1:7" ht="14.25" customHeight="1">
      <c r="A886" s="1"/>
      <c r="G886" s="3"/>
    </row>
    <row r="887" spans="1:7" ht="14.25" customHeight="1">
      <c r="A887" s="1"/>
      <c r="G887" s="3"/>
    </row>
    <row r="888" spans="1:7" ht="14.25" customHeight="1">
      <c r="A888" s="1"/>
      <c r="G888" s="3"/>
    </row>
    <row r="889" spans="1:7" ht="14.25" customHeight="1">
      <c r="A889" s="1"/>
      <c r="G889" s="3"/>
    </row>
    <row r="890" spans="1:7" ht="14.25" customHeight="1">
      <c r="A890" s="1"/>
      <c r="G890" s="3"/>
    </row>
    <row r="891" spans="1:7" ht="14.25" customHeight="1">
      <c r="A891" s="1"/>
      <c r="G891" s="3"/>
    </row>
    <row r="892" spans="1:7" ht="14.25" customHeight="1">
      <c r="A892" s="1"/>
      <c r="G892" s="3"/>
    </row>
    <row r="893" spans="1:7" ht="14.25" customHeight="1">
      <c r="A893" s="1"/>
      <c r="G893" s="3"/>
    </row>
    <row r="894" spans="1:7" ht="14.25" customHeight="1">
      <c r="A894" s="1"/>
      <c r="G894" s="3"/>
    </row>
    <row r="895" spans="1:7" ht="14.25" customHeight="1">
      <c r="A895" s="1"/>
      <c r="G895" s="3"/>
    </row>
    <row r="896" spans="1:7" ht="14.25" customHeight="1">
      <c r="A896" s="1"/>
      <c r="G896" s="3"/>
    </row>
    <row r="897" spans="1:7" ht="14.25" customHeight="1">
      <c r="A897" s="1"/>
      <c r="G897" s="3"/>
    </row>
    <row r="898" spans="1:7" ht="14.25" customHeight="1">
      <c r="A898" s="1"/>
      <c r="G898" s="3"/>
    </row>
    <row r="899" spans="1:7" ht="14.25" customHeight="1">
      <c r="A899" s="1"/>
      <c r="G899" s="3"/>
    </row>
    <row r="900" spans="1:7" ht="14.25" customHeight="1">
      <c r="A900" s="1"/>
      <c r="G900" s="3"/>
    </row>
    <row r="901" spans="1:7" ht="14.25" customHeight="1">
      <c r="A901" s="1"/>
      <c r="G901" s="3"/>
    </row>
    <row r="902" spans="1:7" ht="14.25" customHeight="1">
      <c r="A902" s="1"/>
      <c r="G902" s="3"/>
    </row>
    <row r="903" spans="1:7" ht="14.25" customHeight="1">
      <c r="A903" s="1"/>
      <c r="G903" s="3"/>
    </row>
    <row r="904" spans="1:7" ht="14.25" customHeight="1">
      <c r="A904" s="1"/>
      <c r="G904" s="3"/>
    </row>
    <row r="905" spans="1:7" ht="14.25" customHeight="1">
      <c r="A905" s="1"/>
      <c r="G905" s="3"/>
    </row>
    <row r="906" spans="1:7" ht="14.25" customHeight="1">
      <c r="A906" s="1"/>
      <c r="G906" s="3"/>
    </row>
    <row r="907" spans="1:7" ht="14.25" customHeight="1">
      <c r="A907" s="1"/>
      <c r="G907" s="3"/>
    </row>
    <row r="908" spans="1:7" ht="14.25" customHeight="1">
      <c r="A908" s="1"/>
      <c r="G908" s="3"/>
    </row>
    <row r="909" spans="1:7" ht="14.25" customHeight="1">
      <c r="A909" s="1"/>
      <c r="G909" s="3"/>
    </row>
    <row r="910" spans="1:7" ht="14.25" customHeight="1">
      <c r="A910" s="1"/>
      <c r="G910" s="3"/>
    </row>
    <row r="911" spans="1:7" ht="14.25" customHeight="1">
      <c r="A911" s="1"/>
      <c r="G911" s="3"/>
    </row>
    <row r="912" spans="1:7" ht="14.25" customHeight="1">
      <c r="A912" s="1"/>
      <c r="G912" s="3"/>
    </row>
    <row r="913" spans="1:7" ht="14.25" customHeight="1">
      <c r="A913" s="1"/>
      <c r="G913" s="3"/>
    </row>
    <row r="914" spans="1:7" ht="14.25" customHeight="1">
      <c r="A914" s="1"/>
      <c r="G914" s="3"/>
    </row>
    <row r="915" spans="1:7" ht="14.25" customHeight="1">
      <c r="A915" s="1"/>
      <c r="G915" s="3"/>
    </row>
    <row r="916" spans="1:7" ht="14.25" customHeight="1">
      <c r="A916" s="1"/>
      <c r="G916" s="3"/>
    </row>
    <row r="917" spans="1:7" ht="14.25" customHeight="1">
      <c r="A917" s="1"/>
      <c r="G917" s="3"/>
    </row>
    <row r="918" spans="1:7" ht="14.25" customHeight="1">
      <c r="A918" s="1"/>
      <c r="G918" s="3"/>
    </row>
    <row r="919" spans="1:7" ht="14.25" customHeight="1">
      <c r="A919" s="1"/>
      <c r="G919" s="3"/>
    </row>
    <row r="920" spans="1:7" ht="14.25" customHeight="1">
      <c r="A920" s="1"/>
      <c r="G920" s="3"/>
    </row>
    <row r="921" spans="1:7" ht="14.25" customHeight="1">
      <c r="A921" s="1"/>
      <c r="G921" s="3"/>
    </row>
    <row r="922" spans="1:7" ht="14.25" customHeight="1">
      <c r="A922" s="1"/>
      <c r="G922" s="3"/>
    </row>
    <row r="923" spans="1:7" ht="14.25" customHeight="1">
      <c r="A923" s="1"/>
      <c r="G923" s="3"/>
    </row>
    <row r="924" spans="1:7" ht="14.25" customHeight="1">
      <c r="A924" s="1"/>
      <c r="G924" s="3"/>
    </row>
    <row r="925" spans="1:7" ht="14.25" customHeight="1">
      <c r="A925" s="1"/>
      <c r="G925" s="3"/>
    </row>
    <row r="926" spans="1:7" ht="14.25" customHeight="1">
      <c r="A926" s="1"/>
      <c r="G926" s="3"/>
    </row>
    <row r="927" spans="1:7" ht="14.25" customHeight="1">
      <c r="A927" s="1"/>
      <c r="G927" s="3"/>
    </row>
    <row r="928" spans="1:7" ht="14.25" customHeight="1">
      <c r="A928" s="1"/>
      <c r="G928" s="3"/>
    </row>
    <row r="929" spans="1:7" ht="14.25" customHeight="1">
      <c r="A929" s="1"/>
      <c r="G929" s="3"/>
    </row>
    <row r="930" spans="1:7" ht="14.25" customHeight="1">
      <c r="A930" s="1"/>
      <c r="G930" s="3"/>
    </row>
    <row r="931" spans="1:7" ht="14.25" customHeight="1">
      <c r="A931" s="1"/>
      <c r="G931" s="3"/>
    </row>
    <row r="932" spans="1:7" ht="14.25" customHeight="1">
      <c r="A932" s="1"/>
      <c r="G932" s="3"/>
    </row>
    <row r="933" spans="1:7" ht="14.25" customHeight="1">
      <c r="A933" s="1"/>
      <c r="G933" s="3"/>
    </row>
    <row r="934" spans="1:7" ht="14.25" customHeight="1">
      <c r="A934" s="1"/>
      <c r="G934" s="3"/>
    </row>
    <row r="935" spans="1:7" ht="14.25" customHeight="1">
      <c r="A935" s="1"/>
      <c r="G935" s="3"/>
    </row>
    <row r="936" spans="1:7" ht="14.25" customHeight="1">
      <c r="A936" s="1"/>
      <c r="G936" s="3"/>
    </row>
    <row r="937" spans="1:7" ht="14.25" customHeight="1">
      <c r="A937" s="1"/>
      <c r="G937" s="3"/>
    </row>
    <row r="938" spans="1:7" ht="14.25" customHeight="1">
      <c r="A938" s="1"/>
      <c r="G938" s="3"/>
    </row>
    <row r="939" spans="1:7" ht="14.25" customHeight="1">
      <c r="A939" s="1"/>
      <c r="G939" s="3"/>
    </row>
    <row r="940" spans="1:7" ht="14.25" customHeight="1">
      <c r="A940" s="1"/>
      <c r="G940" s="3"/>
    </row>
    <row r="941" spans="1:7" ht="14.25" customHeight="1">
      <c r="A941" s="1"/>
      <c r="G941" s="3"/>
    </row>
    <row r="942" spans="1:7" ht="14.25" customHeight="1">
      <c r="A942" s="1"/>
      <c r="G942" s="3"/>
    </row>
    <row r="943" spans="1:7" ht="14.25" customHeight="1">
      <c r="A943" s="1"/>
      <c r="G943" s="3"/>
    </row>
    <row r="944" spans="1:7" ht="14.25" customHeight="1">
      <c r="A944" s="1"/>
      <c r="G944" s="3"/>
    </row>
    <row r="945" spans="1:7" ht="14.25" customHeight="1">
      <c r="A945" s="1"/>
      <c r="G945" s="3"/>
    </row>
    <row r="946" spans="1:7" ht="14.25" customHeight="1">
      <c r="A946" s="1"/>
      <c r="G946" s="3"/>
    </row>
    <row r="947" spans="1:7" ht="14.25" customHeight="1">
      <c r="A947" s="1"/>
      <c r="G947" s="3"/>
    </row>
    <row r="948" spans="1:7" ht="14.25" customHeight="1">
      <c r="A948" s="1"/>
      <c r="G948" s="3"/>
    </row>
    <row r="949" spans="1:7" ht="14.25" customHeight="1">
      <c r="A949" s="1"/>
      <c r="G949" s="3"/>
    </row>
    <row r="950" spans="1:7" ht="14.25" customHeight="1">
      <c r="A950" s="1"/>
      <c r="G950" s="3"/>
    </row>
    <row r="951" spans="1:7" ht="14.25" customHeight="1">
      <c r="A951" s="1"/>
      <c r="G951" s="3"/>
    </row>
    <row r="952" spans="1:7" ht="14.25" customHeight="1">
      <c r="A952" s="1"/>
      <c r="G952" s="3"/>
    </row>
    <row r="953" spans="1:7" ht="14.25" customHeight="1">
      <c r="A953" s="1"/>
      <c r="G953" s="3"/>
    </row>
    <row r="954" spans="1:7" ht="14.25" customHeight="1">
      <c r="A954" s="1"/>
      <c r="G954" s="3"/>
    </row>
    <row r="955" spans="1:7" ht="14.25" customHeight="1">
      <c r="A955" s="1"/>
      <c r="G955" s="3"/>
    </row>
    <row r="956" spans="1:7" ht="14.25" customHeight="1">
      <c r="A956" s="1"/>
      <c r="G956" s="3"/>
    </row>
    <row r="957" spans="1:7" ht="14.25" customHeight="1">
      <c r="A957" s="1"/>
      <c r="G957" s="3"/>
    </row>
    <row r="958" spans="1:7" ht="14.25" customHeight="1">
      <c r="A958" s="1"/>
      <c r="G958" s="3"/>
    </row>
    <row r="959" spans="1:7" ht="14.25" customHeight="1">
      <c r="A959" s="1"/>
      <c r="G959" s="3"/>
    </row>
    <row r="960" spans="1:7" ht="14.25" customHeight="1">
      <c r="A960" s="1"/>
      <c r="G960" s="3"/>
    </row>
    <row r="961" spans="1:7" ht="14.25" customHeight="1">
      <c r="A961" s="1"/>
      <c r="G961" s="3"/>
    </row>
    <row r="962" spans="1:7" ht="14.25" customHeight="1">
      <c r="A962" s="1"/>
      <c r="G962" s="3"/>
    </row>
    <row r="963" spans="1:7" ht="14.25" customHeight="1">
      <c r="A963" s="1"/>
      <c r="G963" s="3"/>
    </row>
    <row r="964" spans="1:7" ht="14.25" customHeight="1">
      <c r="A964" s="1"/>
      <c r="G964" s="3"/>
    </row>
    <row r="965" spans="1:7" ht="14.25" customHeight="1">
      <c r="A965" s="1"/>
      <c r="G965" s="3"/>
    </row>
    <row r="966" spans="1:7" ht="14.25" customHeight="1">
      <c r="A966" s="1"/>
      <c r="G966" s="3"/>
    </row>
    <row r="967" spans="1:7" ht="14.25" customHeight="1">
      <c r="A967" s="1"/>
      <c r="G967" s="3"/>
    </row>
    <row r="968" spans="1:7" ht="14.25" customHeight="1">
      <c r="A968" s="1"/>
      <c r="G968" s="3"/>
    </row>
    <row r="969" spans="1:7" ht="14.25" customHeight="1">
      <c r="A969" s="1"/>
      <c r="G969" s="3"/>
    </row>
    <row r="970" spans="1:7" ht="14.25" customHeight="1">
      <c r="A970" s="1"/>
      <c r="G970" s="3"/>
    </row>
    <row r="971" spans="1:7" ht="14.25" customHeight="1">
      <c r="A971" s="1"/>
      <c r="G971" s="3"/>
    </row>
    <row r="972" spans="1:7" ht="14.25" customHeight="1">
      <c r="A972" s="1"/>
      <c r="G972" s="3"/>
    </row>
    <row r="973" spans="1:7" ht="14.25" customHeight="1">
      <c r="A973" s="1"/>
      <c r="G973" s="3"/>
    </row>
    <row r="974" spans="1:7" ht="14.25" customHeight="1">
      <c r="A974" s="1"/>
      <c r="G974" s="3"/>
    </row>
    <row r="975" spans="1:7" ht="14.25" customHeight="1">
      <c r="A975" s="1"/>
      <c r="G975" s="3"/>
    </row>
    <row r="976" spans="1:7" ht="14.25" customHeight="1">
      <c r="A976" s="1"/>
      <c r="G976" s="3"/>
    </row>
    <row r="977" spans="1:7" ht="14.25" customHeight="1">
      <c r="A977" s="1"/>
      <c r="G977" s="3"/>
    </row>
    <row r="978" spans="1:7" ht="14.25" customHeight="1">
      <c r="A978" s="1"/>
      <c r="G978" s="3"/>
    </row>
    <row r="979" spans="1:7" ht="14.25" customHeight="1">
      <c r="A979" s="1"/>
      <c r="G979" s="3"/>
    </row>
    <row r="980" spans="1:7" ht="14.25" customHeight="1">
      <c r="A980" s="1"/>
      <c r="G980" s="3"/>
    </row>
    <row r="981" spans="1:7" ht="14.25" customHeight="1">
      <c r="A981" s="1"/>
      <c r="G981" s="3"/>
    </row>
    <row r="982" spans="1:7" ht="14.25" customHeight="1">
      <c r="A982" s="1"/>
      <c r="G982" s="3"/>
    </row>
    <row r="983" spans="1:7" ht="14.25" customHeight="1">
      <c r="A983" s="1"/>
      <c r="G983" s="3"/>
    </row>
    <row r="984" spans="1:7" ht="14.25" customHeight="1">
      <c r="A984" s="1"/>
      <c r="G984" s="3"/>
    </row>
    <row r="985" spans="1:7" ht="14.25" customHeight="1">
      <c r="A985" s="1"/>
      <c r="G985" s="3"/>
    </row>
    <row r="986" spans="1:7" ht="14.25" customHeight="1">
      <c r="A986" s="1"/>
      <c r="G986" s="3"/>
    </row>
    <row r="987" spans="1:7" ht="14.25" customHeight="1">
      <c r="A987" s="1"/>
      <c r="G987" s="3"/>
    </row>
    <row r="988" spans="1:7" ht="14.25" customHeight="1">
      <c r="A988" s="1"/>
      <c r="G988" s="3"/>
    </row>
    <row r="989" spans="1:7" ht="14.25" customHeight="1">
      <c r="A989" s="1"/>
      <c r="G989" s="3"/>
    </row>
    <row r="990" spans="1:7" ht="14.25" customHeight="1">
      <c r="A990" s="1"/>
      <c r="G990" s="3"/>
    </row>
    <row r="991" spans="1:7" ht="14.25" customHeight="1">
      <c r="A991" s="1"/>
      <c r="G991" s="3"/>
    </row>
    <row r="992" spans="1:7" ht="14.25" customHeight="1">
      <c r="A992" s="1"/>
      <c r="G992" s="3"/>
    </row>
    <row r="993" spans="1:7" ht="14.25" customHeight="1">
      <c r="A993" s="1"/>
      <c r="G993" s="3"/>
    </row>
    <row r="994" spans="1:7" ht="14.25" customHeight="1">
      <c r="A994" s="1"/>
      <c r="G994" s="3"/>
    </row>
    <row r="995" spans="1:7" ht="14.25" customHeight="1">
      <c r="A995" s="1"/>
      <c r="G995" s="3"/>
    </row>
    <row r="996" spans="1:7" ht="14.25" customHeight="1">
      <c r="A996" s="1"/>
      <c r="G996" s="3"/>
    </row>
    <row r="997" spans="1:7" ht="14.25" customHeight="1">
      <c r="A997" s="1"/>
      <c r="G997" s="3"/>
    </row>
    <row r="998" spans="1:7" ht="14.25" customHeight="1">
      <c r="A998" s="1"/>
      <c r="G998" s="3"/>
    </row>
    <row r="999" spans="1:7" ht="14.25" customHeight="1">
      <c r="A999" s="1"/>
      <c r="G999" s="3"/>
    </row>
    <row r="1000" spans="1:7" ht="14.25" customHeight="1">
      <c r="A1000" s="1"/>
      <c r="G1000" s="3"/>
    </row>
  </sheetData>
  <mergeCells count="4">
    <mergeCell ref="B3:C3"/>
    <mergeCell ref="E29:F29"/>
    <mergeCell ref="J159:M159"/>
    <mergeCell ref="E3:G6"/>
  </mergeCells>
  <hyperlinks>
    <hyperlink ref="F139" r:id="rId1" xr:uid="{00000000-0004-0000-0000-000000000000}"/>
    <hyperlink ref="F140" r:id="rId2" xr:uid="{00000000-0004-0000-0000-000001000000}"/>
    <hyperlink ref="F154" r:id="rId3" xr:uid="{00000000-0004-0000-0000-000002000000}"/>
    <hyperlink ref="F157" r:id="rId4" xr:uid="{00000000-0004-0000-0000-000003000000}"/>
  </hyperlinks>
  <pageMargins left="0.7" right="0.7" top="0.75" bottom="0.7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D1"/>
  <sheetViews>
    <sheetView workbookViewId="0">
      <selection sqref="A1:D1"/>
    </sheetView>
  </sheetViews>
  <sheetFormatPr defaultColWidth="14.453125" defaultRowHeight="15" customHeight="1"/>
  <sheetData>
    <row r="1" spans="1:4" ht="15" customHeight="1">
      <c r="A1" s="327" t="s">
        <v>146</v>
      </c>
      <c r="B1" s="324"/>
      <c r="C1" s="324"/>
      <c r="D1" s="324"/>
    </row>
  </sheetData>
  <mergeCells count="1">
    <mergeCell ref="A1:D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3C47D"/>
    <pageSetUpPr fitToPage="1"/>
  </sheetPr>
  <dimension ref="A1:R988"/>
  <sheetViews>
    <sheetView topLeftCell="A164" workbookViewId="0">
      <selection activeCell="B71" sqref="B71"/>
    </sheetView>
  </sheetViews>
  <sheetFormatPr defaultColWidth="14.453125" defaultRowHeight="15" customHeight="1"/>
  <cols>
    <col min="1" max="1" width="5.7265625" customWidth="1"/>
    <col min="2" max="2" width="39.54296875" customWidth="1"/>
    <col min="3" max="3" width="5.453125" customWidth="1"/>
    <col min="4" max="4" width="15.7265625" customWidth="1"/>
    <col min="5" max="5" width="12" customWidth="1"/>
    <col min="6" max="6" width="15.7265625" customWidth="1"/>
    <col min="7" max="7" width="13.26953125" customWidth="1"/>
    <col min="8" max="8" width="19.81640625" customWidth="1"/>
    <col min="9" max="9" width="16.81640625" customWidth="1"/>
    <col min="10" max="10" width="13.7265625" customWidth="1"/>
    <col min="11" max="18" width="9.08984375" customWidth="1"/>
  </cols>
  <sheetData>
    <row r="1" spans="1:9" ht="14.25" customHeight="1">
      <c r="B1" s="2" t="s">
        <v>0</v>
      </c>
      <c r="C1" s="1"/>
      <c r="D1" s="1"/>
      <c r="E1" s="1"/>
      <c r="F1" s="1"/>
      <c r="G1" s="1"/>
      <c r="H1" s="1"/>
      <c r="I1" s="109"/>
    </row>
    <row r="2" spans="1:9" ht="14.25" customHeight="1">
      <c r="B2" s="1"/>
      <c r="C2" s="1"/>
      <c r="D2" s="1"/>
      <c r="E2" s="1"/>
      <c r="F2" s="1"/>
      <c r="G2" s="1"/>
      <c r="H2" s="1"/>
      <c r="I2" s="109"/>
    </row>
    <row r="3" spans="1:9" ht="14.25" customHeight="1">
      <c r="B3" s="321" t="s">
        <v>1</v>
      </c>
      <c r="C3" s="322"/>
      <c r="D3" s="4"/>
      <c r="E3" s="323" t="s">
        <v>4</v>
      </c>
      <c r="F3" s="4"/>
      <c r="G3" s="4"/>
      <c r="H3" s="4"/>
      <c r="I3" s="109"/>
    </row>
    <row r="4" spans="1:9" ht="15" customHeight="1">
      <c r="B4" s="5" t="s">
        <v>2</v>
      </c>
      <c r="C4" s="6" t="s">
        <v>3</v>
      </c>
      <c r="D4" s="7"/>
      <c r="E4" s="324"/>
      <c r="F4" s="7"/>
      <c r="G4" s="7"/>
      <c r="H4" s="7"/>
      <c r="I4" s="110"/>
    </row>
    <row r="5" spans="1:9" ht="14.25" customHeight="1">
      <c r="B5" s="8" t="s">
        <v>5</v>
      </c>
      <c r="C5" s="6" t="s">
        <v>6</v>
      </c>
      <c r="D5" s="7"/>
      <c r="E5" s="324"/>
      <c r="F5" s="7"/>
      <c r="G5" s="7"/>
      <c r="H5" s="7"/>
      <c r="I5" s="110"/>
    </row>
    <row r="6" spans="1:9" ht="14.25" customHeight="1">
      <c r="B6" s="9" t="s">
        <v>7</v>
      </c>
      <c r="C6" s="10" t="s">
        <v>8</v>
      </c>
      <c r="D6" s="7"/>
      <c r="E6" s="324"/>
      <c r="G6" s="7"/>
      <c r="H6" s="7"/>
      <c r="I6" s="110"/>
    </row>
    <row r="7" spans="1:9" ht="14.25" customHeight="1">
      <c r="C7" s="7"/>
      <c r="D7" s="7"/>
      <c r="F7" s="7"/>
      <c r="G7" s="7"/>
      <c r="H7" s="7"/>
      <c r="I7" s="110"/>
    </row>
    <row r="8" spans="1:9" ht="14.25" customHeight="1">
      <c r="B8" s="13"/>
      <c r="C8" s="7"/>
      <c r="F8" s="7"/>
      <c r="G8" s="7"/>
      <c r="H8" s="7"/>
      <c r="I8" s="110"/>
    </row>
    <row r="9" spans="1:9" ht="14.25" customHeight="1">
      <c r="B9" s="111"/>
      <c r="C9" s="7"/>
      <c r="D9" s="7"/>
      <c r="E9" s="7"/>
      <c r="F9" s="7"/>
      <c r="G9" s="7"/>
      <c r="H9" s="7"/>
      <c r="I9" s="110"/>
    </row>
    <row r="10" spans="1:9" ht="14.25" customHeight="1">
      <c r="B10" s="111"/>
      <c r="C10" s="7"/>
      <c r="D10" s="7"/>
      <c r="E10" s="7"/>
      <c r="F10" s="7"/>
      <c r="G10" s="7"/>
      <c r="H10" s="7"/>
      <c r="I10" s="110"/>
    </row>
    <row r="11" spans="1:9" ht="14.25" customHeight="1">
      <c r="B11" s="1"/>
      <c r="C11" s="1"/>
      <c r="D11" s="1"/>
      <c r="E11" s="1"/>
      <c r="F11" s="1"/>
      <c r="G11" s="1"/>
      <c r="H11" s="1"/>
      <c r="I11" s="109"/>
    </row>
    <row r="12" spans="1:9" ht="14.25" customHeight="1">
      <c r="B12" s="2" t="s">
        <v>147</v>
      </c>
      <c r="C12" s="1"/>
      <c r="D12" s="1"/>
      <c r="E12" s="1"/>
      <c r="F12" s="1"/>
      <c r="G12" s="1"/>
      <c r="H12" s="1"/>
      <c r="I12" s="109"/>
    </row>
    <row r="13" spans="1:9" ht="14.25" customHeight="1">
      <c r="B13" s="1"/>
      <c r="C13" s="1"/>
      <c r="D13" s="1"/>
      <c r="E13" s="1"/>
      <c r="F13" s="1"/>
      <c r="G13" s="112"/>
      <c r="H13" s="1"/>
      <c r="I13" s="109"/>
    </row>
    <row r="14" spans="1:9" ht="14.25" customHeight="1">
      <c r="A14" s="113" t="s">
        <v>148</v>
      </c>
      <c r="B14" s="1" t="s">
        <v>149</v>
      </c>
      <c r="C14" s="1"/>
      <c r="D14" s="1"/>
      <c r="E14" s="1"/>
      <c r="F14" s="1"/>
      <c r="G14" s="1"/>
      <c r="H14" s="1"/>
      <c r="I14" s="109"/>
    </row>
    <row r="15" spans="1:9" ht="14.25" customHeight="1">
      <c r="B15" s="1"/>
      <c r="C15" s="1"/>
      <c r="D15" s="1">
        <v>2024</v>
      </c>
      <c r="E15" s="1"/>
      <c r="F15" s="1">
        <v>2023</v>
      </c>
      <c r="G15" s="1"/>
      <c r="H15" s="19">
        <v>2022</v>
      </c>
      <c r="I15" s="114" t="s">
        <v>150</v>
      </c>
    </row>
    <row r="16" spans="1:9" ht="14.25" customHeight="1">
      <c r="B16" s="41" t="s">
        <v>151</v>
      </c>
      <c r="D16" s="15">
        <v>259683</v>
      </c>
      <c r="F16" s="15">
        <v>272155</v>
      </c>
      <c r="G16" s="39"/>
      <c r="H16" s="15">
        <v>277086</v>
      </c>
      <c r="I16" s="115" t="s">
        <v>3</v>
      </c>
    </row>
    <row r="17" spans="1:18" ht="14.25" customHeight="1">
      <c r="B17" s="41" t="s">
        <v>152</v>
      </c>
      <c r="D17" s="61">
        <f>D16/F16-1</f>
        <v>-4.5826826624533856E-2</v>
      </c>
      <c r="F17" s="61">
        <f>F16/H16-1</f>
        <v>-1.7795918956569401E-2</v>
      </c>
      <c r="I17" s="116"/>
    </row>
    <row r="18" spans="1:18" ht="14.25" customHeight="1">
      <c r="D18" s="61"/>
      <c r="F18" s="61"/>
      <c r="I18" s="116"/>
    </row>
    <row r="19" spans="1:18" ht="14.25" customHeight="1">
      <c r="A19" s="53"/>
      <c r="B19" s="53"/>
      <c r="C19" s="53"/>
      <c r="D19" s="76"/>
      <c r="E19" s="53"/>
      <c r="F19" s="76"/>
      <c r="G19" s="53"/>
      <c r="H19" s="53"/>
      <c r="I19" s="117"/>
      <c r="J19" s="53"/>
      <c r="K19" s="53"/>
      <c r="L19" s="53"/>
      <c r="M19" s="53"/>
      <c r="N19" s="53"/>
      <c r="O19" s="53"/>
      <c r="P19" s="53"/>
      <c r="Q19" s="53"/>
      <c r="R19" s="53"/>
    </row>
    <row r="20" spans="1:18" ht="14.25" customHeight="1">
      <c r="B20" s="1"/>
      <c r="C20" s="1"/>
      <c r="D20" s="1"/>
      <c r="E20" s="1"/>
      <c r="F20" s="1"/>
      <c r="G20" s="1"/>
      <c r="H20" s="1"/>
      <c r="I20" s="109"/>
    </row>
    <row r="21" spans="1:18" ht="14.25" customHeight="1">
      <c r="A21" s="113" t="s">
        <v>153</v>
      </c>
      <c r="B21" s="1" t="s">
        <v>154</v>
      </c>
      <c r="C21" s="1"/>
      <c r="D21" s="1">
        <v>2024</v>
      </c>
      <c r="E21" s="1"/>
      <c r="F21" s="1">
        <v>2023</v>
      </c>
      <c r="G21" s="1"/>
      <c r="H21" s="1"/>
      <c r="I21" s="118" t="s">
        <v>150</v>
      </c>
    </row>
    <row r="22" spans="1:18" ht="15" customHeight="1">
      <c r="A22" s="119"/>
      <c r="B22" s="120" t="s">
        <v>155</v>
      </c>
      <c r="C22" s="119"/>
      <c r="D22" s="121">
        <v>9480</v>
      </c>
      <c r="E22" s="122">
        <f>D22/D23</f>
        <v>3.6506047758228299E-2</v>
      </c>
      <c r="F22" s="121">
        <v>10253</v>
      </c>
      <c r="G22" s="122">
        <f>F22/F23</f>
        <v>3.7673384652128383E-2</v>
      </c>
      <c r="H22" s="122"/>
      <c r="I22" s="123" t="s">
        <v>3</v>
      </c>
      <c r="J22" s="119"/>
      <c r="K22" s="119"/>
      <c r="L22" s="119"/>
      <c r="M22" s="119"/>
      <c r="N22" s="119"/>
      <c r="O22" s="119"/>
      <c r="P22" s="119"/>
      <c r="Q22" s="119"/>
      <c r="R22" s="119"/>
    </row>
    <row r="23" spans="1:18" ht="14.25" customHeight="1">
      <c r="B23" s="41" t="s">
        <v>156</v>
      </c>
      <c r="D23" s="15">
        <v>259683</v>
      </c>
      <c r="F23" s="15">
        <v>272155</v>
      </c>
      <c r="G23" s="124"/>
      <c r="H23" s="124"/>
      <c r="I23" s="115" t="s">
        <v>3</v>
      </c>
    </row>
    <row r="24" spans="1:18" ht="14.25" customHeight="1">
      <c r="E24" s="44"/>
      <c r="F24" s="39"/>
      <c r="G24" s="124"/>
      <c r="H24" s="124"/>
      <c r="I24" s="125"/>
      <c r="J24" s="126"/>
    </row>
    <row r="25" spans="1:18" ht="14.25" customHeight="1">
      <c r="B25" s="127" t="s">
        <v>157</v>
      </c>
      <c r="D25" s="15">
        <v>16032</v>
      </c>
      <c r="E25" s="35">
        <f>D25/D26</f>
        <v>6.1736809879737987E-2</v>
      </c>
      <c r="F25" s="128">
        <v>16660</v>
      </c>
      <c r="G25" s="35">
        <f>F25/F26</f>
        <v>6.1215116385883048E-2</v>
      </c>
      <c r="H25" s="35"/>
      <c r="I25" s="115" t="s">
        <v>3</v>
      </c>
    </row>
    <row r="26" spans="1:18" ht="14.25" customHeight="1">
      <c r="B26" s="41" t="s">
        <v>156</v>
      </c>
      <c r="D26" s="15">
        <v>259683</v>
      </c>
      <c r="F26" s="15">
        <v>272155</v>
      </c>
      <c r="G26" s="39"/>
      <c r="H26" s="39"/>
      <c r="I26" s="115" t="s">
        <v>3</v>
      </c>
    </row>
    <row r="27" spans="1:18" ht="14.25" customHeight="1">
      <c r="F27" s="39"/>
      <c r="G27" s="39"/>
      <c r="H27" s="39"/>
      <c r="I27" s="110"/>
    </row>
    <row r="28" spans="1:18" ht="14.25" customHeight="1">
      <c r="A28" s="53"/>
      <c r="B28" s="53"/>
      <c r="C28" s="53"/>
      <c r="D28" s="53"/>
      <c r="E28" s="53"/>
      <c r="F28" s="129"/>
      <c r="G28" s="129"/>
      <c r="H28" s="129"/>
      <c r="I28" s="130"/>
      <c r="J28" s="53"/>
      <c r="K28" s="53"/>
      <c r="L28" s="53"/>
      <c r="M28" s="53"/>
      <c r="N28" s="53"/>
      <c r="O28" s="53"/>
      <c r="P28" s="53"/>
      <c r="Q28" s="53"/>
      <c r="R28" s="53"/>
    </row>
    <row r="29" spans="1:18" ht="14.25" customHeight="1">
      <c r="F29" s="39"/>
      <c r="G29" s="39"/>
      <c r="H29" s="39"/>
      <c r="I29" s="109"/>
    </row>
    <row r="30" spans="1:18" ht="14.25" customHeight="1">
      <c r="A30" s="113" t="s">
        <v>158</v>
      </c>
      <c r="B30" s="1" t="s">
        <v>159</v>
      </c>
      <c r="I30" s="109"/>
    </row>
    <row r="31" spans="1:18" ht="14.25" customHeight="1">
      <c r="B31" s="1" t="s">
        <v>160</v>
      </c>
      <c r="D31" s="1">
        <v>2024</v>
      </c>
      <c r="E31" s="1"/>
      <c r="F31" s="1">
        <v>2023</v>
      </c>
      <c r="I31" s="109"/>
    </row>
    <row r="32" spans="1:18" ht="14.25" customHeight="1">
      <c r="B32" s="131" t="s">
        <v>161</v>
      </c>
      <c r="D32" s="121">
        <f>(29922 +4787)</f>
        <v>34709</v>
      </c>
      <c r="E32" s="132">
        <f>D32/D33</f>
        <v>8.9546424360631455E-2</v>
      </c>
      <c r="F32" s="133">
        <f>(32627+4673)</f>
        <v>37300</v>
      </c>
      <c r="G32" s="132">
        <f>F32/F33</f>
        <v>9.1810864695891892E-2</v>
      </c>
      <c r="H32" s="132"/>
      <c r="I32" s="125" t="s">
        <v>6</v>
      </c>
      <c r="Q32" s="134" t="s">
        <v>162</v>
      </c>
    </row>
    <row r="33" spans="1:18" ht="14.25" customHeight="1">
      <c r="B33" s="41" t="s">
        <v>163</v>
      </c>
      <c r="D33" s="15">
        <v>387609</v>
      </c>
      <c r="E33" s="44"/>
      <c r="F33" s="15">
        <v>406270</v>
      </c>
      <c r="G33" s="135"/>
      <c r="H33" s="135"/>
      <c r="I33" s="125" t="s">
        <v>3</v>
      </c>
    </row>
    <row r="34" spans="1:18" ht="14.25" customHeight="1">
      <c r="G34" s="75"/>
      <c r="H34" s="75"/>
      <c r="I34" s="125"/>
    </row>
    <row r="35" spans="1:18" ht="14.25" customHeight="1">
      <c r="B35" s="1" t="s">
        <v>164</v>
      </c>
      <c r="D35" s="41">
        <f>D3</f>
        <v>0</v>
      </c>
      <c r="G35" s="75"/>
      <c r="H35" s="75"/>
      <c r="I35" s="125"/>
    </row>
    <row r="36" spans="1:18" ht="14.25" customHeight="1">
      <c r="B36" s="120" t="s">
        <v>165</v>
      </c>
      <c r="D36" s="136">
        <f>D32</f>
        <v>34709</v>
      </c>
      <c r="E36" s="132">
        <f>D36/D37</f>
        <v>0.13365911515193524</v>
      </c>
      <c r="F36" s="137">
        <f>F32</f>
        <v>37300</v>
      </c>
      <c r="G36" s="132">
        <f>F36/F37</f>
        <v>0.13705425217247524</v>
      </c>
      <c r="H36" s="132"/>
      <c r="I36" s="125" t="s">
        <v>6</v>
      </c>
    </row>
    <row r="37" spans="1:18" ht="14.25" customHeight="1">
      <c r="B37" s="41" t="s">
        <v>156</v>
      </c>
      <c r="D37" s="15">
        <v>259683</v>
      </c>
      <c r="F37" s="15">
        <v>272155</v>
      </c>
      <c r="G37" s="44"/>
      <c r="H37" s="44"/>
      <c r="I37" s="125" t="s">
        <v>3</v>
      </c>
    </row>
    <row r="38" spans="1:18" ht="14.25" customHeight="1">
      <c r="I38" s="125"/>
    </row>
    <row r="39" spans="1:18" ht="14.25" customHeight="1">
      <c r="B39" s="1" t="s">
        <v>166</v>
      </c>
      <c r="I39" s="125"/>
    </row>
    <row r="40" spans="1:18" ht="14.25" customHeight="1">
      <c r="B40" s="120" t="s">
        <v>165</v>
      </c>
      <c r="D40" s="138">
        <f>D32</f>
        <v>34709</v>
      </c>
      <c r="E40" s="132">
        <f>D40/D41</f>
        <v>0.11616986525112291</v>
      </c>
      <c r="F40" s="138">
        <f>F32</f>
        <v>37300</v>
      </c>
      <c r="G40" s="132">
        <f>F40/F41</f>
        <v>0.1198932853331619</v>
      </c>
      <c r="H40" s="132"/>
      <c r="I40" s="125" t="s">
        <v>6</v>
      </c>
    </row>
    <row r="41" spans="1:18" ht="14.25" customHeight="1">
      <c r="B41" s="41" t="s">
        <v>167</v>
      </c>
      <c r="D41" s="39">
        <f>D33-88831</f>
        <v>298778</v>
      </c>
      <c r="F41" s="39">
        <f>F33-95160</f>
        <v>311110</v>
      </c>
      <c r="I41" s="125" t="s">
        <v>3</v>
      </c>
    </row>
    <row r="42" spans="1:18" ht="14.25" customHeight="1">
      <c r="I42" s="125"/>
    </row>
    <row r="43" spans="1:18" ht="14.25" customHeight="1">
      <c r="B43" s="1" t="s">
        <v>168</v>
      </c>
      <c r="I43" s="125"/>
    </row>
    <row r="44" spans="1:18" ht="14.25" customHeight="1">
      <c r="B44" s="120" t="s">
        <v>169</v>
      </c>
      <c r="D44" s="139">
        <f>D32-47</f>
        <v>34662</v>
      </c>
      <c r="E44" s="132">
        <f>D44/D45</f>
        <v>0.11601255781884878</v>
      </c>
      <c r="F44" s="139">
        <f>F32-(-201)</f>
        <v>37501</v>
      </c>
      <c r="G44" s="132">
        <f>F44/F45</f>
        <v>0.12053935906913953</v>
      </c>
      <c r="H44" s="132"/>
      <c r="I44" s="125" t="s">
        <v>6</v>
      </c>
    </row>
    <row r="45" spans="1:18" ht="14.25" customHeight="1">
      <c r="B45" s="41" t="s">
        <v>167</v>
      </c>
      <c r="D45" s="39">
        <f>D41</f>
        <v>298778</v>
      </c>
      <c r="F45" s="39">
        <f>F41</f>
        <v>311110</v>
      </c>
      <c r="I45" s="125" t="s">
        <v>3</v>
      </c>
    </row>
    <row r="46" spans="1:18" ht="14.25" customHeight="1">
      <c r="D46" s="39"/>
      <c r="F46" s="39"/>
      <c r="I46" s="109"/>
    </row>
    <row r="47" spans="1:18" ht="14.25" customHeight="1">
      <c r="A47" s="53"/>
      <c r="B47" s="53"/>
      <c r="C47" s="53"/>
      <c r="D47" s="129"/>
      <c r="E47" s="53"/>
      <c r="F47" s="129"/>
      <c r="G47" s="53"/>
      <c r="H47" s="53"/>
      <c r="I47" s="140"/>
      <c r="J47" s="53"/>
      <c r="K47" s="53"/>
      <c r="L47" s="53"/>
      <c r="M47" s="53"/>
      <c r="N47" s="53"/>
      <c r="O47" s="53"/>
      <c r="P47" s="53"/>
      <c r="Q47" s="53"/>
      <c r="R47" s="53"/>
    </row>
    <row r="48" spans="1:18" ht="14.25" customHeight="1">
      <c r="I48" s="109"/>
    </row>
    <row r="49" spans="1:18" ht="14.25" customHeight="1">
      <c r="A49" s="113" t="s">
        <v>170</v>
      </c>
      <c r="B49" s="1" t="s">
        <v>171</v>
      </c>
      <c r="C49" s="1"/>
      <c r="D49" s="1">
        <v>2024</v>
      </c>
      <c r="E49" s="1"/>
      <c r="F49" s="1">
        <v>2023</v>
      </c>
      <c r="G49" s="1"/>
      <c r="H49" s="1"/>
      <c r="I49" s="109"/>
    </row>
    <row r="50" spans="1:18" ht="14.25" customHeight="1">
      <c r="B50" s="1" t="s">
        <v>172</v>
      </c>
      <c r="I50" s="109"/>
    </row>
    <row r="51" spans="1:18" ht="15" customHeight="1">
      <c r="A51" s="119"/>
      <c r="B51" s="120" t="s">
        <v>114</v>
      </c>
      <c r="C51" s="119"/>
      <c r="D51" s="121">
        <v>284312</v>
      </c>
      <c r="E51" s="132">
        <f>D51/D52</f>
        <v>0.73350206006568475</v>
      </c>
      <c r="F51" s="121">
        <v>316620</v>
      </c>
      <c r="G51" s="132">
        <f>F51/F52</f>
        <v>0.77933394048293003</v>
      </c>
      <c r="H51" s="132"/>
      <c r="I51" s="141" t="s">
        <v>6</v>
      </c>
      <c r="J51" s="119"/>
      <c r="K51" s="119"/>
      <c r="L51" s="119"/>
      <c r="M51" s="119"/>
      <c r="N51" s="119"/>
      <c r="O51" s="119"/>
      <c r="P51" s="119"/>
      <c r="Q51" s="119"/>
      <c r="R51" s="119"/>
    </row>
    <row r="52" spans="1:18" ht="14.25" customHeight="1">
      <c r="B52" s="41" t="s">
        <v>163</v>
      </c>
      <c r="D52" s="39">
        <f>D33</f>
        <v>387609</v>
      </c>
      <c r="F52" s="39">
        <f>F33</f>
        <v>406270</v>
      </c>
      <c r="I52" s="125" t="s">
        <v>3</v>
      </c>
    </row>
    <row r="53" spans="1:18" ht="14.25" customHeight="1">
      <c r="F53" s="39"/>
      <c r="I53" s="109"/>
    </row>
    <row r="54" spans="1:18" ht="14.25" customHeight="1">
      <c r="A54" s="53"/>
      <c r="B54" s="53"/>
      <c r="C54" s="53"/>
      <c r="D54" s="53"/>
      <c r="E54" s="53"/>
      <c r="F54" s="129"/>
      <c r="G54" s="53"/>
      <c r="H54" s="53"/>
      <c r="I54" s="140"/>
      <c r="J54" s="53"/>
      <c r="K54" s="53"/>
      <c r="L54" s="53"/>
      <c r="M54" s="53"/>
      <c r="N54" s="53"/>
      <c r="O54" s="53"/>
      <c r="P54" s="53"/>
      <c r="Q54" s="53"/>
      <c r="R54" s="53"/>
    </row>
    <row r="55" spans="1:18" ht="14.25" customHeight="1">
      <c r="I55" s="109"/>
    </row>
    <row r="56" spans="1:18" ht="14.25" customHeight="1">
      <c r="A56" s="113" t="s">
        <v>173</v>
      </c>
      <c r="B56" s="1" t="s">
        <v>174</v>
      </c>
      <c r="C56" s="1"/>
      <c r="D56" s="1">
        <v>2024</v>
      </c>
      <c r="E56" s="1"/>
      <c r="F56" s="1">
        <v>2023</v>
      </c>
      <c r="I56" s="109"/>
    </row>
    <row r="57" spans="1:18" ht="14.25" customHeight="1">
      <c r="A57" s="1"/>
      <c r="B57" s="1" t="s">
        <v>175</v>
      </c>
      <c r="I57" s="109"/>
      <c r="J57" s="142"/>
    </row>
    <row r="58" spans="1:18" ht="15" customHeight="1">
      <c r="A58" s="119"/>
      <c r="B58" s="120" t="s">
        <v>114</v>
      </c>
      <c r="C58" s="119"/>
      <c r="D58" s="136">
        <f>D51</f>
        <v>284312</v>
      </c>
      <c r="E58" s="320">
        <f>(D58/D59)*1000000</f>
        <v>2961583.3333333335</v>
      </c>
      <c r="F58" s="136">
        <f>F51</f>
        <v>316620</v>
      </c>
      <c r="G58" s="143">
        <f>(F58/F59)*1000000</f>
        <v>3073980.5825242717</v>
      </c>
      <c r="H58" s="144"/>
      <c r="I58" s="141" t="s">
        <v>6</v>
      </c>
      <c r="J58" s="119"/>
      <c r="K58" s="119"/>
      <c r="L58" s="119"/>
      <c r="M58" s="119"/>
      <c r="N58" s="119"/>
      <c r="O58" s="119"/>
      <c r="P58" s="119"/>
      <c r="Q58" s="119"/>
      <c r="R58" s="119"/>
    </row>
    <row r="59" spans="1:18" ht="14.25" customHeight="1">
      <c r="B59" s="41" t="s">
        <v>176</v>
      </c>
      <c r="D59" s="15">
        <v>96000</v>
      </c>
      <c r="E59" s="145"/>
      <c r="F59" s="15">
        <v>103000</v>
      </c>
      <c r="G59" s="145"/>
      <c r="H59" s="145"/>
      <c r="I59" s="114" t="s">
        <v>177</v>
      </c>
    </row>
    <row r="60" spans="1:18" ht="14.25" customHeight="1">
      <c r="D60" s="39"/>
      <c r="E60" s="145"/>
      <c r="G60" s="145"/>
      <c r="H60" s="145"/>
      <c r="I60" s="125"/>
      <c r="J60" s="1"/>
    </row>
    <row r="61" spans="1:18" ht="14.25" customHeight="1">
      <c r="B61" s="146" t="s">
        <v>178</v>
      </c>
      <c r="G61" s="145"/>
      <c r="H61" s="145"/>
      <c r="I61" s="125"/>
    </row>
    <row r="62" spans="1:18" ht="15" customHeight="1">
      <c r="A62" s="119"/>
      <c r="B62" s="120" t="s">
        <v>179</v>
      </c>
      <c r="C62" s="119"/>
      <c r="D62" s="15">
        <v>10928</v>
      </c>
      <c r="E62" s="143">
        <f>D62/D63 * 1000000</f>
        <v>113833.33333333333</v>
      </c>
      <c r="F62" s="121">
        <v>10648</v>
      </c>
      <c r="G62" s="143">
        <f>F62/F63 * 1000000</f>
        <v>103378.64077669903</v>
      </c>
      <c r="H62" s="144"/>
      <c r="I62" s="147" t="s">
        <v>180</v>
      </c>
      <c r="J62" s="119"/>
      <c r="K62" s="119"/>
      <c r="L62" s="119"/>
      <c r="M62" s="119"/>
      <c r="N62" s="119"/>
      <c r="O62" s="119"/>
      <c r="P62" s="119"/>
      <c r="Q62" s="119"/>
      <c r="R62" s="119"/>
    </row>
    <row r="63" spans="1:18" ht="14.25" customHeight="1">
      <c r="B63" s="41" t="s">
        <v>176</v>
      </c>
      <c r="D63" s="15">
        <v>96000</v>
      </c>
      <c r="E63" s="144"/>
      <c r="F63" s="15">
        <v>103000</v>
      </c>
      <c r="I63" s="125"/>
    </row>
    <row r="64" spans="1:18" ht="14.25" customHeight="1">
      <c r="F64" s="39"/>
      <c r="I64" s="109"/>
    </row>
    <row r="65" spans="1:18" ht="14.25" customHeight="1">
      <c r="A65" s="53"/>
      <c r="B65" s="53"/>
      <c r="C65" s="53"/>
      <c r="D65" s="53"/>
      <c r="E65" s="53"/>
      <c r="F65" s="129"/>
      <c r="G65" s="53"/>
      <c r="H65" s="53"/>
      <c r="I65" s="140"/>
      <c r="J65" s="53"/>
      <c r="K65" s="53"/>
      <c r="L65" s="53"/>
      <c r="M65" s="53"/>
      <c r="N65" s="53"/>
      <c r="O65" s="53"/>
      <c r="P65" s="53"/>
      <c r="Q65" s="53"/>
      <c r="R65" s="53"/>
    </row>
    <row r="66" spans="1:18" ht="14.25" customHeight="1">
      <c r="I66" s="109"/>
      <c r="J66" s="1"/>
    </row>
    <row r="67" spans="1:18" ht="14.25" customHeight="1">
      <c r="B67" s="2" t="s">
        <v>181</v>
      </c>
      <c r="C67" s="148"/>
      <c r="D67" s="148"/>
      <c r="E67" s="148"/>
      <c r="F67" s="148"/>
      <c r="G67" s="148"/>
      <c r="H67" s="148"/>
      <c r="I67" s="109"/>
    </row>
    <row r="68" spans="1:18" ht="14.25" customHeight="1">
      <c r="I68" s="109"/>
    </row>
    <row r="69" spans="1:18" ht="14.25" customHeight="1">
      <c r="A69" s="113" t="s">
        <v>182</v>
      </c>
      <c r="B69" s="1" t="s">
        <v>183</v>
      </c>
      <c r="C69" s="1"/>
      <c r="D69" s="1"/>
      <c r="E69" s="1"/>
      <c r="F69" s="1"/>
      <c r="G69" s="1"/>
      <c r="H69" s="1"/>
      <c r="I69" s="109"/>
    </row>
    <row r="70" spans="1:18" ht="14.25" customHeight="1">
      <c r="B70" s="1" t="s">
        <v>184</v>
      </c>
      <c r="C70" s="1"/>
      <c r="D70" s="1">
        <v>2024</v>
      </c>
      <c r="E70" s="1"/>
      <c r="F70" s="1">
        <v>2023</v>
      </c>
      <c r="G70" s="1"/>
      <c r="H70" s="19" t="s">
        <v>185</v>
      </c>
      <c r="I70" s="109"/>
    </row>
    <row r="71" spans="1:18" ht="13.5" customHeight="1">
      <c r="A71" s="119"/>
      <c r="B71" s="149" t="s">
        <v>186</v>
      </c>
      <c r="C71" s="119"/>
      <c r="D71" s="150">
        <f>D32</f>
        <v>34709</v>
      </c>
      <c r="E71" s="119"/>
      <c r="F71" s="150">
        <f>F32</f>
        <v>37300</v>
      </c>
      <c r="G71" s="119"/>
      <c r="H71" s="149">
        <v>64815</v>
      </c>
      <c r="I71" s="151" t="s">
        <v>6</v>
      </c>
      <c r="J71" s="152" t="s">
        <v>187</v>
      </c>
      <c r="K71" s="119"/>
      <c r="L71" s="149" t="s">
        <v>188</v>
      </c>
      <c r="M71" s="119"/>
      <c r="N71" s="119"/>
      <c r="O71" s="119"/>
      <c r="P71" s="119"/>
      <c r="Q71" s="119"/>
      <c r="R71" s="119"/>
    </row>
    <row r="72" spans="1:18" ht="14.25" customHeight="1">
      <c r="B72" s="41" t="s">
        <v>189</v>
      </c>
      <c r="D72" s="61">
        <f>D71/F71-1</f>
        <v>-6.9463806970509356E-2</v>
      </c>
      <c r="F72" s="61">
        <f>F71/64815 - 1</f>
        <v>-0.42451592995448584</v>
      </c>
      <c r="I72" s="153"/>
    </row>
    <row r="73" spans="1:18" ht="14.25" customHeight="1">
      <c r="I73" s="153"/>
    </row>
    <row r="74" spans="1:18" ht="14.25" customHeight="1">
      <c r="B74" s="59" t="s">
        <v>190</v>
      </c>
      <c r="D74" s="15">
        <v>16521</v>
      </c>
      <c r="F74" s="15">
        <v>19636</v>
      </c>
      <c r="H74" s="33">
        <v>42874</v>
      </c>
      <c r="I74" s="154" t="s">
        <v>6</v>
      </c>
    </row>
    <row r="75" spans="1:18" ht="14.25" customHeight="1">
      <c r="B75" s="41" t="s">
        <v>191</v>
      </c>
      <c r="D75" s="61">
        <f>D74/F74-1</f>
        <v>-0.15863719698512935</v>
      </c>
      <c r="F75" s="61">
        <f>F74/H74-1</f>
        <v>-0.54200681065447598</v>
      </c>
      <c r="I75" s="125"/>
    </row>
    <row r="76" spans="1:18" ht="14.25" customHeight="1">
      <c r="B76" s="1"/>
      <c r="C76" s="1"/>
      <c r="D76" s="1"/>
      <c r="E76" s="1"/>
      <c r="F76" s="1"/>
      <c r="G76" s="1"/>
      <c r="H76" s="1"/>
      <c r="I76" s="125"/>
    </row>
    <row r="77" spans="1:18" ht="14.25" customHeight="1">
      <c r="B77" s="41" t="s">
        <v>114</v>
      </c>
      <c r="D77" s="39">
        <f>D58</f>
        <v>284312</v>
      </c>
      <c r="E77" s="39"/>
      <c r="F77" s="39">
        <f>F58</f>
        <v>316620</v>
      </c>
      <c r="H77" s="33">
        <v>381314</v>
      </c>
      <c r="I77" s="154" t="s">
        <v>6</v>
      </c>
    </row>
    <row r="78" spans="1:18" ht="14.25" customHeight="1">
      <c r="B78" s="41" t="s">
        <v>192</v>
      </c>
      <c r="D78" s="61">
        <f>D77/F77-1</f>
        <v>-0.1020403006758891</v>
      </c>
      <c r="F78" s="61">
        <f>F77/H77-1</f>
        <v>-0.16966069958092278</v>
      </c>
      <c r="I78" s="153"/>
    </row>
    <row r="79" spans="1:18" ht="14.25" customHeight="1">
      <c r="D79" s="61"/>
      <c r="F79" s="61"/>
      <c r="I79" s="155"/>
    </row>
    <row r="80" spans="1:18" ht="14.25" customHeight="1">
      <c r="A80" s="53"/>
      <c r="B80" s="53"/>
      <c r="C80" s="53"/>
      <c r="D80" s="76"/>
      <c r="E80" s="53"/>
      <c r="F80" s="76"/>
      <c r="G80" s="53"/>
      <c r="H80" s="53"/>
      <c r="I80" s="156"/>
      <c r="J80" s="53"/>
      <c r="K80" s="53"/>
      <c r="L80" s="53"/>
      <c r="M80" s="53"/>
      <c r="N80" s="53"/>
      <c r="O80" s="53"/>
      <c r="P80" s="53"/>
      <c r="Q80" s="53"/>
      <c r="R80" s="53"/>
    </row>
    <row r="81" spans="1:18" ht="14.25" customHeight="1">
      <c r="B81" s="1"/>
      <c r="C81" s="1"/>
      <c r="D81" s="1"/>
      <c r="E81" s="1"/>
      <c r="F81" s="1"/>
      <c r="G81" s="1"/>
      <c r="H81" s="1"/>
      <c r="I81" s="109"/>
    </row>
    <row r="82" spans="1:18" ht="14.25" customHeight="1">
      <c r="A82" s="113" t="s">
        <v>193</v>
      </c>
      <c r="B82" s="1" t="s">
        <v>194</v>
      </c>
      <c r="C82" s="1"/>
      <c r="D82" s="1">
        <v>2024</v>
      </c>
      <c r="E82" s="1"/>
      <c r="F82" s="1">
        <v>2023</v>
      </c>
      <c r="G82" s="1"/>
      <c r="H82" s="1"/>
      <c r="I82" s="109"/>
    </row>
    <row r="83" spans="1:18" ht="14.25" customHeight="1">
      <c r="B83" s="1" t="s">
        <v>195</v>
      </c>
      <c r="C83" s="1"/>
      <c r="D83" s="1"/>
      <c r="E83" s="1"/>
      <c r="F83" s="1"/>
      <c r="G83" s="1"/>
      <c r="H83" s="1"/>
      <c r="I83" s="109"/>
    </row>
    <row r="84" spans="1:18" ht="15" customHeight="1">
      <c r="A84" s="119"/>
      <c r="B84" s="120" t="s">
        <v>196</v>
      </c>
      <c r="C84" s="119"/>
      <c r="D84" s="121" t="s">
        <v>197</v>
      </c>
      <c r="E84" s="122"/>
      <c r="F84" s="121" t="s">
        <v>197</v>
      </c>
      <c r="G84" s="122"/>
      <c r="H84" s="122"/>
      <c r="I84" s="151" t="s">
        <v>6</v>
      </c>
      <c r="J84" s="119"/>
      <c r="K84" s="119"/>
      <c r="L84" s="119"/>
      <c r="M84" s="119"/>
      <c r="N84" s="119"/>
      <c r="O84" s="119"/>
      <c r="P84" s="119"/>
      <c r="Q84" s="119"/>
      <c r="R84" s="119"/>
    </row>
    <row r="85" spans="1:18" ht="14.25" customHeight="1">
      <c r="B85" s="41" t="s">
        <v>114</v>
      </c>
      <c r="G85" s="44"/>
      <c r="H85" s="44"/>
      <c r="I85" s="154" t="s">
        <v>6</v>
      </c>
    </row>
    <row r="86" spans="1:18" ht="14.25" customHeight="1">
      <c r="D86" s="25"/>
      <c r="E86" s="44"/>
      <c r="F86" s="25"/>
      <c r="G86" s="44"/>
      <c r="H86" s="44"/>
      <c r="I86" s="125"/>
    </row>
    <row r="87" spans="1:18" ht="14.25" customHeight="1">
      <c r="B87" s="1" t="s">
        <v>198</v>
      </c>
      <c r="C87" s="1"/>
      <c r="D87" s="1"/>
      <c r="E87" s="4"/>
      <c r="F87" s="1"/>
      <c r="G87" s="4"/>
      <c r="H87" s="4"/>
      <c r="I87" s="125"/>
    </row>
    <row r="88" spans="1:18" ht="15" customHeight="1">
      <c r="A88" s="119"/>
      <c r="B88" s="120" t="s">
        <v>199</v>
      </c>
      <c r="C88" s="119"/>
      <c r="D88" s="136">
        <f>D71</f>
        <v>34709</v>
      </c>
      <c r="E88" s="122">
        <f>D88/D89</f>
        <v>0.12208067193787107</v>
      </c>
      <c r="F88" s="136">
        <f>F71</f>
        <v>37300</v>
      </c>
      <c r="G88" s="122">
        <f>F88/F89</f>
        <v>0.11780683469142821</v>
      </c>
      <c r="H88" s="122"/>
      <c r="I88" s="151" t="s">
        <v>6</v>
      </c>
      <c r="J88" s="119"/>
      <c r="K88" s="119"/>
      <c r="L88" s="119"/>
      <c r="M88" s="119"/>
      <c r="N88" s="119"/>
      <c r="O88" s="119"/>
      <c r="P88" s="119"/>
      <c r="Q88" s="119"/>
      <c r="R88" s="119"/>
    </row>
    <row r="89" spans="1:18" ht="14.25" customHeight="1">
      <c r="B89" s="41" t="s">
        <v>114</v>
      </c>
      <c r="D89" s="39">
        <f>D51</f>
        <v>284312</v>
      </c>
      <c r="E89" s="44"/>
      <c r="F89" s="39">
        <f>F51</f>
        <v>316620</v>
      </c>
      <c r="G89" s="44"/>
      <c r="H89" s="44"/>
      <c r="I89" s="154" t="s">
        <v>6</v>
      </c>
    </row>
    <row r="90" spans="1:18" ht="14.25" customHeight="1">
      <c r="D90" s="25"/>
      <c r="E90" s="44"/>
      <c r="F90" s="25"/>
      <c r="G90" s="44"/>
      <c r="H90" s="44"/>
      <c r="I90" s="125"/>
    </row>
    <row r="91" spans="1:18" ht="14.25" customHeight="1">
      <c r="B91" s="1" t="s">
        <v>200</v>
      </c>
      <c r="C91" s="1"/>
      <c r="D91" s="1"/>
      <c r="E91" s="4"/>
      <c r="F91" s="1"/>
      <c r="G91" s="4"/>
      <c r="H91" s="4"/>
      <c r="I91" s="125"/>
    </row>
    <row r="92" spans="1:18" ht="15" customHeight="1">
      <c r="A92" s="119"/>
      <c r="B92" s="120" t="s">
        <v>201</v>
      </c>
      <c r="C92" s="119"/>
      <c r="D92" s="136">
        <f>D74</f>
        <v>16521</v>
      </c>
      <c r="E92" s="122">
        <f>D92/D93</f>
        <v>5.8108697487267512E-2</v>
      </c>
      <c r="F92" s="121">
        <f>F74</f>
        <v>19636</v>
      </c>
      <c r="G92" s="122">
        <f>F92/F93</f>
        <v>6.2017560482597434E-2</v>
      </c>
      <c r="H92" s="122"/>
      <c r="I92" s="151" t="s">
        <v>6</v>
      </c>
      <c r="J92" s="119"/>
      <c r="K92" s="119"/>
      <c r="L92" s="119"/>
      <c r="M92" s="119"/>
      <c r="N92" s="119"/>
      <c r="O92" s="119"/>
      <c r="P92" s="119"/>
      <c r="Q92" s="119"/>
      <c r="R92" s="119"/>
    </row>
    <row r="93" spans="1:18" ht="14.25" customHeight="1">
      <c r="B93" s="41" t="s">
        <v>114</v>
      </c>
      <c r="D93" s="39">
        <f>D51</f>
        <v>284312</v>
      </c>
      <c r="E93" s="44"/>
      <c r="F93" s="39">
        <f>F51</f>
        <v>316620</v>
      </c>
      <c r="I93" s="154" t="s">
        <v>6</v>
      </c>
    </row>
    <row r="94" spans="1:18" ht="14.25" customHeight="1">
      <c r="F94" s="39"/>
      <c r="I94" s="157"/>
    </row>
    <row r="95" spans="1:18" ht="14.25" customHeight="1">
      <c r="A95" s="53"/>
      <c r="B95" s="53"/>
      <c r="C95" s="53"/>
      <c r="D95" s="53"/>
      <c r="E95" s="53"/>
      <c r="F95" s="129"/>
      <c r="G95" s="53"/>
      <c r="H95" s="53"/>
      <c r="I95" s="158"/>
      <c r="J95" s="53"/>
      <c r="K95" s="53"/>
      <c r="L95" s="53"/>
      <c r="M95" s="53"/>
      <c r="N95" s="53"/>
      <c r="O95" s="53"/>
      <c r="P95" s="53"/>
      <c r="Q95" s="53"/>
      <c r="R95" s="53"/>
    </row>
    <row r="96" spans="1:18" ht="14.25" customHeight="1">
      <c r="I96" s="109"/>
    </row>
    <row r="97" spans="1:18" ht="14.25" customHeight="1">
      <c r="B97" s="2" t="s">
        <v>202</v>
      </c>
      <c r="C97" s="1"/>
      <c r="D97" s="1"/>
      <c r="E97" s="1"/>
      <c r="F97" s="1"/>
      <c r="G97" s="1"/>
      <c r="H97" s="1"/>
      <c r="I97" s="109"/>
    </row>
    <row r="98" spans="1:18" ht="14.25" customHeight="1">
      <c r="B98" s="1"/>
      <c r="C98" s="1"/>
      <c r="D98" s="1"/>
      <c r="E98" s="1"/>
      <c r="F98" s="1"/>
      <c r="G98" s="1"/>
      <c r="H98" s="1"/>
      <c r="I98" s="109"/>
    </row>
    <row r="99" spans="1:18" ht="14.25" customHeight="1">
      <c r="I99" s="109"/>
    </row>
    <row r="100" spans="1:18" ht="14.25" customHeight="1">
      <c r="A100" s="113" t="s">
        <v>203</v>
      </c>
      <c r="D100" s="4">
        <v>2024</v>
      </c>
      <c r="F100" s="4">
        <v>2023</v>
      </c>
      <c r="I100" s="109"/>
    </row>
    <row r="101" spans="1:18" ht="14.25" customHeight="1">
      <c r="B101" s="19" t="s">
        <v>204</v>
      </c>
      <c r="D101" s="159" t="s">
        <v>205</v>
      </c>
      <c r="E101" s="4" t="s">
        <v>206</v>
      </c>
      <c r="F101" s="159" t="s">
        <v>205</v>
      </c>
      <c r="G101" s="4" t="s">
        <v>206</v>
      </c>
      <c r="H101" s="160" t="s">
        <v>207</v>
      </c>
      <c r="I101" s="157"/>
    </row>
    <row r="102" spans="1:18" ht="14.25" customHeight="1">
      <c r="B102" s="59" t="s">
        <v>208</v>
      </c>
      <c r="D102" s="15">
        <v>9590</v>
      </c>
      <c r="E102" s="135">
        <f t="shared" ref="E102:E108" si="0">D102/$D$108</f>
        <v>0.57110528823249163</v>
      </c>
      <c r="F102" s="15">
        <v>7057</v>
      </c>
      <c r="G102" s="135">
        <f t="shared" ref="G102:G108" si="1">F102/$F$108</f>
        <v>0.34796114590010352</v>
      </c>
      <c r="H102" s="135">
        <f t="shared" ref="H102:H108" si="2">(D102-F102)/F102</f>
        <v>0.358934391384441</v>
      </c>
      <c r="I102" s="157"/>
    </row>
    <row r="103" spans="1:18" ht="14.25" customHeight="1">
      <c r="B103" s="59" t="s">
        <v>209</v>
      </c>
      <c r="D103" s="15">
        <v>7772</v>
      </c>
      <c r="E103" s="135">
        <f t="shared" si="0"/>
        <v>0.46283944735588378</v>
      </c>
      <c r="F103" s="15">
        <v>8540</v>
      </c>
      <c r="G103" s="135">
        <f t="shared" si="1"/>
        <v>0.42108377298949756</v>
      </c>
      <c r="H103" s="135">
        <f t="shared" si="2"/>
        <v>-8.9929742388758782E-2</v>
      </c>
      <c r="I103" s="157"/>
    </row>
    <row r="104" spans="1:18" ht="14.25" customHeight="1">
      <c r="B104" s="59" t="s">
        <v>210</v>
      </c>
      <c r="D104" s="15">
        <v>1894</v>
      </c>
      <c r="E104" s="135">
        <f t="shared" si="0"/>
        <v>0.11279180562172463</v>
      </c>
      <c r="F104" s="15">
        <v>3057</v>
      </c>
      <c r="G104" s="135">
        <f t="shared" si="1"/>
        <v>0.15073221241556137</v>
      </c>
      <c r="H104" s="135">
        <f t="shared" si="2"/>
        <v>-0.3804383382401047</v>
      </c>
      <c r="I104" s="157"/>
    </row>
    <row r="105" spans="1:18" ht="14.25" customHeight="1">
      <c r="B105" s="59" t="s">
        <v>211</v>
      </c>
      <c r="D105" s="15">
        <v>1757</v>
      </c>
      <c r="E105" s="135">
        <f t="shared" si="0"/>
        <v>0.10463315864697476</v>
      </c>
      <c r="F105" s="15">
        <v>1482</v>
      </c>
      <c r="G105" s="135">
        <f t="shared" si="1"/>
        <v>7.3073319856022875E-2</v>
      </c>
      <c r="H105" s="135">
        <f t="shared" si="2"/>
        <v>0.18556005398110662</v>
      </c>
      <c r="I105" s="157"/>
    </row>
    <row r="106" spans="1:18" ht="14.25" customHeight="1">
      <c r="B106" s="59" t="s">
        <v>212</v>
      </c>
      <c r="D106" s="15">
        <v>-1229</v>
      </c>
      <c r="E106" s="135">
        <f t="shared" si="0"/>
        <v>-7.3189614101953307E-2</v>
      </c>
      <c r="F106" s="15">
        <v>3089</v>
      </c>
      <c r="G106" s="135">
        <f t="shared" si="1"/>
        <v>0.15231004388343769</v>
      </c>
      <c r="H106" s="135">
        <f t="shared" si="2"/>
        <v>-1.3978633862091292</v>
      </c>
      <c r="I106" s="157"/>
    </row>
    <row r="107" spans="1:18" ht="14.25" customHeight="1">
      <c r="B107" s="59" t="s">
        <v>213</v>
      </c>
      <c r="D107" s="15">
        <v>-2992</v>
      </c>
      <c r="E107" s="135">
        <f t="shared" si="0"/>
        <v>-0.17818008575512148</v>
      </c>
      <c r="F107" s="15">
        <v>-2944</v>
      </c>
      <c r="G107" s="135">
        <f t="shared" si="1"/>
        <v>-0.14516049504462306</v>
      </c>
      <c r="H107" s="135">
        <f t="shared" si="2"/>
        <v>1.6304347826086956E-2</v>
      </c>
      <c r="I107" s="157"/>
    </row>
    <row r="108" spans="1:18" ht="14.25" customHeight="1">
      <c r="D108" s="23">
        <f>SUM(D102:D107)</f>
        <v>16792</v>
      </c>
      <c r="E108" s="135">
        <f t="shared" si="0"/>
        <v>1</v>
      </c>
      <c r="F108" s="23">
        <f>SUM(F102:F107)</f>
        <v>20281</v>
      </c>
      <c r="G108" s="135">
        <f t="shared" si="1"/>
        <v>1</v>
      </c>
      <c r="H108" s="135">
        <f t="shared" si="2"/>
        <v>-0.17203293723189192</v>
      </c>
      <c r="I108" s="157"/>
    </row>
    <row r="109" spans="1:18" ht="14.25" customHeight="1">
      <c r="I109" s="157"/>
    </row>
    <row r="110" spans="1:18" ht="14.25" customHeight="1">
      <c r="A110" s="53"/>
      <c r="B110" s="53"/>
      <c r="C110" s="53"/>
      <c r="D110" s="53"/>
      <c r="E110" s="53"/>
      <c r="F110" s="53"/>
      <c r="G110" s="53"/>
      <c r="H110" s="53"/>
      <c r="I110" s="158"/>
      <c r="J110" s="53"/>
      <c r="K110" s="53"/>
      <c r="L110" s="53"/>
      <c r="M110" s="53"/>
      <c r="N110" s="53"/>
      <c r="O110" s="53"/>
      <c r="P110" s="53"/>
      <c r="Q110" s="53"/>
      <c r="R110" s="53"/>
    </row>
    <row r="111" spans="1:18" ht="14.25" customHeight="1">
      <c r="I111" s="157"/>
    </row>
    <row r="112" spans="1:18" ht="14.25" customHeight="1">
      <c r="A112" s="113" t="s">
        <v>214</v>
      </c>
      <c r="D112" s="4">
        <v>2024</v>
      </c>
      <c r="F112" s="4">
        <v>2023</v>
      </c>
      <c r="I112" s="109"/>
    </row>
    <row r="113" spans="1:18" ht="14.25" customHeight="1">
      <c r="B113" s="19" t="s">
        <v>204</v>
      </c>
      <c r="D113" s="161" t="s">
        <v>215</v>
      </c>
      <c r="E113" s="4" t="s">
        <v>206</v>
      </c>
      <c r="F113" s="161" t="s">
        <v>215</v>
      </c>
      <c r="G113" s="4" t="s">
        <v>206</v>
      </c>
      <c r="H113" s="160" t="s">
        <v>207</v>
      </c>
      <c r="I113" s="109"/>
    </row>
    <row r="114" spans="1:18" ht="14.25" customHeight="1">
      <c r="B114" s="59" t="s">
        <v>208</v>
      </c>
      <c r="D114" s="15">
        <v>20978</v>
      </c>
      <c r="E114" s="135">
        <f t="shared" ref="E114:E120" si="3">D114/$D$120</f>
        <v>0.31879521001762812</v>
      </c>
      <c r="F114" s="15">
        <v>23773</v>
      </c>
      <c r="G114" s="135">
        <f t="shared" ref="G114:G120" si="4">F114/$F$120</f>
        <v>0.34685867693834077</v>
      </c>
      <c r="H114" s="135">
        <f t="shared" ref="H114:H120" si="5">(D114-F114)/F114</f>
        <v>-0.1175703529213814</v>
      </c>
      <c r="I114" s="162" t="s">
        <v>216</v>
      </c>
    </row>
    <row r="115" spans="1:18" ht="14.25" customHeight="1">
      <c r="B115" s="59" t="s">
        <v>209</v>
      </c>
      <c r="D115" s="15">
        <v>31264</v>
      </c>
      <c r="E115" s="135">
        <f t="shared" si="3"/>
        <v>0.47510789617652421</v>
      </c>
      <c r="F115" s="15">
        <v>30622</v>
      </c>
      <c r="G115" s="135">
        <f t="shared" si="4"/>
        <v>0.44678864279669672</v>
      </c>
      <c r="H115" s="135">
        <f t="shared" si="5"/>
        <v>2.0965319051662202E-2</v>
      </c>
      <c r="I115" s="162" t="s">
        <v>217</v>
      </c>
    </row>
    <row r="116" spans="1:18" ht="14.25" customHeight="1">
      <c r="B116" s="59" t="s">
        <v>210</v>
      </c>
      <c r="D116" s="15">
        <v>7476</v>
      </c>
      <c r="E116" s="135">
        <f t="shared" si="3"/>
        <v>0.11361011488663303</v>
      </c>
      <c r="F116" s="15">
        <v>6337</v>
      </c>
      <c r="G116" s="135">
        <f t="shared" si="4"/>
        <v>9.2459657416323796E-2</v>
      </c>
      <c r="H116" s="135">
        <f t="shared" si="5"/>
        <v>0.17973804639419283</v>
      </c>
      <c r="I116" s="162" t="s">
        <v>218</v>
      </c>
    </row>
    <row r="117" spans="1:18" ht="14.25" customHeight="1">
      <c r="B117" s="59" t="s">
        <v>211</v>
      </c>
      <c r="D117" s="15">
        <v>6783</v>
      </c>
      <c r="E117" s="135">
        <f t="shared" si="3"/>
        <v>0.10307884019208559</v>
      </c>
      <c r="F117" s="15">
        <v>7489</v>
      </c>
      <c r="G117" s="135">
        <f t="shared" si="4"/>
        <v>0.10926785141089615</v>
      </c>
      <c r="H117" s="135">
        <f t="shared" si="5"/>
        <v>-9.4271598344238219E-2</v>
      </c>
      <c r="I117" s="162" t="s">
        <v>219</v>
      </c>
    </row>
    <row r="118" spans="1:18" ht="14.25" customHeight="1">
      <c r="B118" s="59" t="s">
        <v>212</v>
      </c>
      <c r="D118" s="15">
        <v>-22</v>
      </c>
      <c r="E118" s="135">
        <f t="shared" si="3"/>
        <v>-3.3432618077928393E-4</v>
      </c>
      <c r="F118" s="15">
        <v>1481</v>
      </c>
      <c r="G118" s="135">
        <f t="shared" si="4"/>
        <v>2.1608450786425048E-2</v>
      </c>
      <c r="H118" s="135">
        <f t="shared" si="5"/>
        <v>-1.0148548278190412</v>
      </c>
      <c r="I118" s="162" t="s">
        <v>220</v>
      </c>
    </row>
    <row r="119" spans="1:18" ht="14.25" customHeight="1">
      <c r="B119" s="59" t="s">
        <v>213</v>
      </c>
      <c r="D119" s="15">
        <v>-675</v>
      </c>
      <c r="E119" s="135">
        <f t="shared" si="3"/>
        <v>-1.0257735092091666E-2</v>
      </c>
      <c r="F119" s="15">
        <v>-1164</v>
      </c>
      <c r="G119" s="135">
        <f t="shared" si="4"/>
        <v>-1.6983279348682483E-2</v>
      </c>
      <c r="H119" s="135">
        <f t="shared" si="5"/>
        <v>-0.42010309278350516</v>
      </c>
      <c r="I119" s="162" t="s">
        <v>221</v>
      </c>
    </row>
    <row r="120" spans="1:18" ht="14.25" customHeight="1">
      <c r="D120" s="23">
        <f>SUM(D114:D119)</f>
        <v>65804</v>
      </c>
      <c r="E120" s="135">
        <f t="shared" si="3"/>
        <v>1</v>
      </c>
      <c r="F120" s="23">
        <f>SUM(F114:F119)</f>
        <v>68538</v>
      </c>
      <c r="G120" s="135">
        <f t="shared" si="4"/>
        <v>1</v>
      </c>
      <c r="H120" s="135">
        <f t="shared" si="5"/>
        <v>-3.9890279844757653E-2</v>
      </c>
      <c r="I120" s="157"/>
    </row>
    <row r="121" spans="1:18" ht="14.25" customHeight="1">
      <c r="D121" s="20"/>
      <c r="F121" s="20"/>
      <c r="H121" s="135"/>
      <c r="I121" s="157"/>
    </row>
    <row r="122" spans="1:18" ht="14.25" customHeight="1">
      <c r="B122" s="25" t="s">
        <v>222</v>
      </c>
      <c r="D122" s="20"/>
      <c r="F122" s="20"/>
      <c r="H122" s="135"/>
      <c r="I122" s="157"/>
    </row>
    <row r="123" spans="1:18" ht="14.25" customHeight="1">
      <c r="I123" s="157"/>
    </row>
    <row r="124" spans="1:18" ht="14.25" customHeight="1">
      <c r="A124" s="53"/>
      <c r="B124" s="53"/>
      <c r="C124" s="53"/>
      <c r="D124" s="53"/>
      <c r="E124" s="53"/>
      <c r="F124" s="53"/>
      <c r="G124" s="53"/>
      <c r="H124" s="53"/>
      <c r="I124" s="158"/>
      <c r="J124" s="53"/>
      <c r="K124" s="53"/>
      <c r="L124" s="53"/>
      <c r="M124" s="53"/>
      <c r="N124" s="53"/>
      <c r="O124" s="53"/>
      <c r="P124" s="53"/>
      <c r="Q124" s="53"/>
      <c r="R124" s="53"/>
    </row>
    <row r="125" spans="1:18" ht="14.25" customHeight="1">
      <c r="I125" s="157"/>
    </row>
    <row r="126" spans="1:18" ht="14.25" customHeight="1">
      <c r="A126" s="113" t="s">
        <v>223</v>
      </c>
      <c r="D126" s="4">
        <v>2024</v>
      </c>
      <c r="F126" s="4">
        <v>2023</v>
      </c>
      <c r="I126" s="157"/>
    </row>
    <row r="127" spans="1:18" ht="14.25" customHeight="1">
      <c r="B127" s="19" t="s">
        <v>204</v>
      </c>
      <c r="D127" s="34" t="s">
        <v>224</v>
      </c>
      <c r="E127" s="4" t="s">
        <v>206</v>
      </c>
      <c r="F127" s="34" t="s">
        <v>224</v>
      </c>
      <c r="G127" s="4" t="s">
        <v>206</v>
      </c>
      <c r="H127" s="160" t="s">
        <v>207</v>
      </c>
      <c r="I127" s="157"/>
    </row>
    <row r="128" spans="1:18" ht="14.25" customHeight="1">
      <c r="B128" s="59" t="s">
        <v>208</v>
      </c>
      <c r="D128" s="163">
        <v>4095</v>
      </c>
      <c r="E128" s="135">
        <f t="shared" ref="E128:E134" si="6">D128/$D$134</f>
        <v>0.20891791235141063</v>
      </c>
      <c r="F128" s="163">
        <v>3491</v>
      </c>
      <c r="G128" s="135">
        <f t="shared" ref="G128:G134" si="7">F128/$F$134</f>
        <v>0.15182881746618537</v>
      </c>
      <c r="H128" s="135">
        <f t="shared" ref="H128:H134" si="8">(D128-F128)/F128</f>
        <v>0.17301632769979949</v>
      </c>
      <c r="I128" s="22" t="s">
        <v>225</v>
      </c>
    </row>
    <row r="129" spans="1:18" ht="14.25" customHeight="1">
      <c r="B129" s="59" t="s">
        <v>209</v>
      </c>
      <c r="D129" s="163">
        <v>7739</v>
      </c>
      <c r="E129" s="135">
        <f t="shared" si="6"/>
        <v>0.39482679455129838</v>
      </c>
      <c r="F129" s="163">
        <v>8249</v>
      </c>
      <c r="G129" s="135">
        <f t="shared" si="7"/>
        <v>0.35876136215369897</v>
      </c>
      <c r="H129" s="135">
        <f t="shared" si="8"/>
        <v>-6.1825675839495699E-2</v>
      </c>
    </row>
    <row r="130" spans="1:18" ht="14.25" customHeight="1">
      <c r="B130" s="59" t="s">
        <v>210</v>
      </c>
      <c r="D130" s="163">
        <v>2357</v>
      </c>
      <c r="E130" s="135">
        <f t="shared" si="6"/>
        <v>0.12024896688944442</v>
      </c>
      <c r="F130" s="163">
        <v>5741</v>
      </c>
      <c r="G130" s="135">
        <f t="shared" si="7"/>
        <v>0.24968468664376114</v>
      </c>
      <c r="H130" s="135">
        <f t="shared" si="8"/>
        <v>-0.58944434767462117</v>
      </c>
    </row>
    <row r="131" spans="1:18" ht="14.25" customHeight="1">
      <c r="B131" s="59" t="s">
        <v>211</v>
      </c>
      <c r="D131" s="163">
        <v>2943</v>
      </c>
      <c r="E131" s="135">
        <f t="shared" si="6"/>
        <v>0.15014540074485996</v>
      </c>
      <c r="F131" s="163">
        <v>2928</v>
      </c>
      <c r="G131" s="135">
        <f t="shared" si="7"/>
        <v>0.12734310442308527</v>
      </c>
      <c r="H131" s="135">
        <f t="shared" si="8"/>
        <v>5.1229508196721308E-3</v>
      </c>
    </row>
    <row r="132" spans="1:18" ht="14.25" customHeight="1">
      <c r="B132" s="59" t="s">
        <v>212</v>
      </c>
      <c r="D132" s="163">
        <v>2338</v>
      </c>
      <c r="E132" s="135">
        <f t="shared" si="6"/>
        <v>0.11927962859037804</v>
      </c>
      <c r="F132" s="163">
        <v>2314</v>
      </c>
      <c r="G132" s="135">
        <f t="shared" si="7"/>
        <v>0.10063932501196016</v>
      </c>
      <c r="H132" s="135">
        <f t="shared" si="8"/>
        <v>1.0371650821089023E-2</v>
      </c>
    </row>
    <row r="133" spans="1:18" ht="14.25" customHeight="1">
      <c r="B133" s="59" t="s">
        <v>213</v>
      </c>
      <c r="D133" s="163">
        <v>129</v>
      </c>
      <c r="E133" s="135">
        <f t="shared" si="6"/>
        <v>6.5812968726085405E-3</v>
      </c>
      <c r="F133" s="163">
        <v>270</v>
      </c>
      <c r="G133" s="135">
        <f t="shared" si="7"/>
        <v>1.1742704301309094E-2</v>
      </c>
      <c r="H133" s="135">
        <f t="shared" si="8"/>
        <v>-0.52222222222222225</v>
      </c>
    </row>
    <row r="134" spans="1:18" ht="14.25" customHeight="1">
      <c r="D134" s="23">
        <f>SUM(D128:D133)</f>
        <v>19601</v>
      </c>
      <c r="E134" s="135">
        <f t="shared" si="6"/>
        <v>1</v>
      </c>
      <c r="F134" s="23">
        <f>SUM(F128:F133)</f>
        <v>22993</v>
      </c>
      <c r="G134" s="135">
        <f t="shared" si="7"/>
        <v>1</v>
      </c>
      <c r="H134" s="135">
        <f t="shared" si="8"/>
        <v>-0.14752315922237202</v>
      </c>
      <c r="I134" s="157"/>
    </row>
    <row r="135" spans="1:18" ht="14.25" customHeight="1">
      <c r="I135" s="157"/>
    </row>
    <row r="136" spans="1:18" ht="14.25" customHeight="1">
      <c r="A136" s="53"/>
      <c r="B136" s="53"/>
      <c r="C136" s="53"/>
      <c r="D136" s="53"/>
      <c r="E136" s="53"/>
      <c r="F136" s="53"/>
      <c r="G136" s="53"/>
      <c r="H136" s="53"/>
      <c r="I136" s="158"/>
      <c r="J136" s="53"/>
      <c r="K136" s="53"/>
      <c r="L136" s="53"/>
      <c r="M136" s="53"/>
      <c r="N136" s="53"/>
      <c r="O136" s="53"/>
      <c r="P136" s="53"/>
      <c r="Q136" s="53"/>
      <c r="R136" s="53"/>
    </row>
    <row r="137" spans="1:18" ht="14.25" customHeight="1">
      <c r="I137" s="157"/>
    </row>
    <row r="138" spans="1:18" ht="14.25" customHeight="1">
      <c r="A138" s="113" t="s">
        <v>226</v>
      </c>
      <c r="D138" s="4">
        <v>2024</v>
      </c>
      <c r="F138" s="4">
        <v>2023</v>
      </c>
      <c r="I138" s="157"/>
    </row>
    <row r="139" spans="1:18" ht="14.25" customHeight="1">
      <c r="B139" s="19" t="s">
        <v>204</v>
      </c>
      <c r="D139" s="159" t="s">
        <v>227</v>
      </c>
      <c r="E139" s="4" t="s">
        <v>206</v>
      </c>
      <c r="F139" s="159" t="s">
        <v>227</v>
      </c>
      <c r="G139" s="4" t="s">
        <v>206</v>
      </c>
      <c r="H139" s="160" t="s">
        <v>207</v>
      </c>
      <c r="I139" s="157"/>
    </row>
    <row r="140" spans="1:18" ht="14.25" customHeight="1">
      <c r="B140" s="59" t="s">
        <v>208</v>
      </c>
      <c r="D140" s="15">
        <v>16909</v>
      </c>
      <c r="E140" s="135">
        <f t="shared" ref="E140:E146" si="9">D140/$D$146</f>
        <v>0.30920727804699644</v>
      </c>
      <c r="F140" s="15">
        <v>17520</v>
      </c>
      <c r="G140" s="135">
        <f t="shared" ref="G140:G146" si="10">F140/$F$146</f>
        <v>0.32327109011735183</v>
      </c>
      <c r="H140" s="135">
        <f t="shared" ref="H140:H146" si="11">(D140-F140)/F140</f>
        <v>-3.4874429223744292E-2</v>
      </c>
      <c r="I140" s="157"/>
    </row>
    <row r="141" spans="1:18" ht="14.25" customHeight="1">
      <c r="B141" s="59" t="s">
        <v>209</v>
      </c>
      <c r="D141" s="15">
        <v>21244</v>
      </c>
      <c r="E141" s="135">
        <f t="shared" si="9"/>
        <v>0.388479473347353</v>
      </c>
      <c r="F141" s="15">
        <v>21450</v>
      </c>
      <c r="G141" s="135">
        <f t="shared" si="10"/>
        <v>0.39578566683888111</v>
      </c>
      <c r="H141" s="135">
        <f t="shared" si="11"/>
        <v>-9.6037296037296046E-3</v>
      </c>
      <c r="I141" s="157"/>
    </row>
    <row r="142" spans="1:18" ht="13.5" customHeight="1">
      <c r="B142" s="59" t="s">
        <v>210</v>
      </c>
      <c r="D142" s="15">
        <v>7363</v>
      </c>
      <c r="E142" s="135">
        <f t="shared" si="9"/>
        <v>0.13464386943403128</v>
      </c>
      <c r="F142" s="15">
        <v>5561</v>
      </c>
      <c r="G142" s="135">
        <f t="shared" si="10"/>
        <v>0.10260904863827588</v>
      </c>
      <c r="H142" s="135">
        <f t="shared" si="11"/>
        <v>0.32404243841035785</v>
      </c>
      <c r="I142" s="157"/>
    </row>
    <row r="143" spans="1:18" ht="14.25" customHeight="1">
      <c r="B143" s="59" t="s">
        <v>211</v>
      </c>
      <c r="D143" s="15">
        <v>7253</v>
      </c>
      <c r="E143" s="135">
        <f t="shared" si="9"/>
        <v>0.13263234890737863</v>
      </c>
      <c r="F143" s="15">
        <v>7513</v>
      </c>
      <c r="G143" s="135">
        <f t="shared" si="10"/>
        <v>0.13862646689792604</v>
      </c>
      <c r="H143" s="135">
        <f t="shared" si="11"/>
        <v>-3.4606681751630508E-2</v>
      </c>
      <c r="I143" s="157"/>
    </row>
    <row r="144" spans="1:18" ht="14.25" customHeight="1">
      <c r="B144" s="59" t="s">
        <v>212</v>
      </c>
      <c r="D144" s="15">
        <v>3798</v>
      </c>
      <c r="E144" s="135">
        <f t="shared" si="9"/>
        <v>6.9452317820243206E-2</v>
      </c>
      <c r="F144" s="15">
        <v>2984</v>
      </c>
      <c r="G144" s="135">
        <f t="shared" si="10"/>
        <v>5.5059413978891428E-2</v>
      </c>
      <c r="H144" s="135">
        <f t="shared" si="11"/>
        <v>0.27278820375335122</v>
      </c>
      <c r="I144" s="157"/>
    </row>
    <row r="145" spans="1:18" ht="14.25" customHeight="1">
      <c r="B145" s="59" t="s">
        <v>213</v>
      </c>
      <c r="D145" s="15">
        <v>-1882</v>
      </c>
      <c r="E145" s="135">
        <f t="shared" si="9"/>
        <v>-3.4415287556002559E-2</v>
      </c>
      <c r="F145" s="15">
        <v>-832</v>
      </c>
      <c r="G145" s="135">
        <f t="shared" si="10"/>
        <v>-1.5351686471326297E-2</v>
      </c>
      <c r="H145" s="135">
        <f t="shared" si="11"/>
        <v>1.2620192307692308</v>
      </c>
      <c r="I145" s="157"/>
    </row>
    <row r="146" spans="1:18" ht="14.25" customHeight="1">
      <c r="D146" s="23">
        <f>SUM(D140:D145)</f>
        <v>54685</v>
      </c>
      <c r="E146" s="135">
        <f t="shared" si="9"/>
        <v>1</v>
      </c>
      <c r="F146" s="23">
        <f>SUM(F140:F145)</f>
        <v>54196</v>
      </c>
      <c r="G146" s="135">
        <f t="shared" si="10"/>
        <v>1</v>
      </c>
      <c r="H146" s="135">
        <f t="shared" si="11"/>
        <v>9.0228061111521148E-3</v>
      </c>
      <c r="I146" s="157"/>
    </row>
    <row r="147" spans="1:18" ht="14.25" customHeight="1">
      <c r="I147" s="109"/>
    </row>
    <row r="148" spans="1:18" ht="14.25" customHeight="1">
      <c r="A148" s="53"/>
      <c r="B148" s="53"/>
      <c r="C148" s="53"/>
      <c r="D148" s="53"/>
      <c r="E148" s="53"/>
      <c r="F148" s="53"/>
      <c r="G148" s="53"/>
      <c r="H148" s="53"/>
      <c r="I148" s="140"/>
      <c r="J148" s="53"/>
      <c r="K148" s="53"/>
      <c r="L148" s="53"/>
      <c r="M148" s="53"/>
      <c r="N148" s="53"/>
      <c r="O148" s="53"/>
      <c r="P148" s="53"/>
      <c r="Q148" s="53"/>
      <c r="R148" s="53"/>
    </row>
    <row r="149" spans="1:18" ht="14.25" customHeight="1">
      <c r="I149" s="109"/>
    </row>
    <row r="150" spans="1:18" ht="14.25" customHeight="1">
      <c r="A150" s="113" t="s">
        <v>228</v>
      </c>
      <c r="D150" s="4">
        <v>2024</v>
      </c>
      <c r="F150" s="4">
        <v>2023</v>
      </c>
      <c r="I150" s="109"/>
    </row>
    <row r="151" spans="1:18" ht="14.25" customHeight="1">
      <c r="B151" s="19" t="s">
        <v>204</v>
      </c>
      <c r="D151" s="159" t="s">
        <v>114</v>
      </c>
      <c r="E151" s="4" t="s">
        <v>206</v>
      </c>
      <c r="F151" s="159" t="s">
        <v>114</v>
      </c>
      <c r="G151" s="4" t="s">
        <v>206</v>
      </c>
      <c r="H151" s="160" t="s">
        <v>207</v>
      </c>
      <c r="I151" s="109"/>
    </row>
    <row r="152" spans="1:18" ht="14.25" customHeight="1">
      <c r="B152" s="59" t="s">
        <v>208</v>
      </c>
      <c r="D152" s="163">
        <v>37290</v>
      </c>
      <c r="E152" s="135">
        <f t="shared" ref="E152:E158" si="12">D152/$D$158</f>
        <v>0.13115872703227441</v>
      </c>
      <c r="F152" s="163">
        <v>37645</v>
      </c>
      <c r="G152" s="135">
        <f t="shared" ref="G152:G158" si="13">F152/$F$158</f>
        <v>0.11889646895331944</v>
      </c>
      <c r="H152" s="135">
        <f t="shared" ref="H152:H157" si="14">(D152-F152)/F152</f>
        <v>-9.430203214238278E-3</v>
      </c>
      <c r="I152" s="114" t="s">
        <v>229</v>
      </c>
    </row>
    <row r="153" spans="1:18" ht="14.25" customHeight="1">
      <c r="B153" s="59" t="s">
        <v>209</v>
      </c>
      <c r="D153" s="163">
        <v>6606</v>
      </c>
      <c r="E153" s="135">
        <f t="shared" si="12"/>
        <v>2.3235037564365908E-2</v>
      </c>
      <c r="F153" s="163">
        <v>6475</v>
      </c>
      <c r="G153" s="135">
        <f t="shared" si="13"/>
        <v>2.0450382161581706E-2</v>
      </c>
      <c r="H153" s="135">
        <f t="shared" si="14"/>
        <v>2.0231660231660231E-2</v>
      </c>
      <c r="I153" s="109"/>
    </row>
    <row r="154" spans="1:18" ht="14.25" customHeight="1">
      <c r="B154" s="59" t="s">
        <v>210</v>
      </c>
      <c r="D154" s="163">
        <v>120089</v>
      </c>
      <c r="E154" s="135">
        <f t="shared" si="12"/>
        <v>0.42238456343735054</v>
      </c>
      <c r="F154" s="163">
        <v>130559</v>
      </c>
      <c r="G154" s="135">
        <f t="shared" si="13"/>
        <v>0.4123523466616133</v>
      </c>
      <c r="H154" s="135">
        <f t="shared" si="14"/>
        <v>-8.019362893404515E-2</v>
      </c>
      <c r="I154" s="109"/>
    </row>
    <row r="155" spans="1:18" ht="14.25" customHeight="1">
      <c r="B155" s="59" t="s">
        <v>211</v>
      </c>
      <c r="D155" s="163">
        <v>90918</v>
      </c>
      <c r="E155" s="135">
        <f t="shared" si="12"/>
        <v>0.31978249247305779</v>
      </c>
      <c r="F155" s="163">
        <v>97080</v>
      </c>
      <c r="G155" s="135">
        <f t="shared" si="13"/>
        <v>0.30661360621565281</v>
      </c>
      <c r="H155" s="135">
        <f t="shared" si="14"/>
        <v>-6.3473423980222501E-2</v>
      </c>
      <c r="I155" s="109"/>
    </row>
    <row r="156" spans="1:18" ht="14.25" customHeight="1">
      <c r="B156" s="59" t="s">
        <v>212</v>
      </c>
      <c r="D156" s="163">
        <v>29366</v>
      </c>
      <c r="E156" s="135">
        <f t="shared" si="12"/>
        <v>0.10328793719575677</v>
      </c>
      <c r="F156" s="163">
        <v>44819</v>
      </c>
      <c r="G156" s="135">
        <f t="shared" si="13"/>
        <v>0.14155454488029814</v>
      </c>
      <c r="H156" s="135">
        <f t="shared" si="14"/>
        <v>-0.3447868091657556</v>
      </c>
      <c r="I156" s="109"/>
    </row>
    <row r="157" spans="1:18" ht="14.25" customHeight="1">
      <c r="B157" s="59" t="s">
        <v>213</v>
      </c>
      <c r="D157" s="163">
        <v>43</v>
      </c>
      <c r="E157" s="164">
        <f t="shared" si="12"/>
        <v>1.5124229719463126E-4</v>
      </c>
      <c r="F157" s="163">
        <v>42</v>
      </c>
      <c r="G157" s="164">
        <f t="shared" si="13"/>
        <v>1.3265112753458404E-4</v>
      </c>
      <c r="H157" s="135">
        <f t="shared" si="14"/>
        <v>2.3809523809523808E-2</v>
      </c>
      <c r="I157" s="109"/>
    </row>
    <row r="158" spans="1:18" ht="14.25" customHeight="1">
      <c r="D158" s="23">
        <f>SUM(D152:D157)</f>
        <v>284312</v>
      </c>
      <c r="E158" s="135">
        <f t="shared" si="12"/>
        <v>1</v>
      </c>
      <c r="F158" s="23">
        <f>SUM(F152:F157)</f>
        <v>316620</v>
      </c>
      <c r="G158" s="135">
        <f t="shared" si="13"/>
        <v>1</v>
      </c>
      <c r="H158" s="135"/>
      <c r="I158" s="109"/>
    </row>
    <row r="159" spans="1:18" ht="14.25" customHeight="1">
      <c r="I159" s="109"/>
    </row>
    <row r="160" spans="1:18" ht="14.25" customHeight="1">
      <c r="A160" s="53"/>
      <c r="B160" s="53"/>
      <c r="C160" s="53"/>
      <c r="D160" s="53"/>
      <c r="E160" s="53"/>
      <c r="F160" s="53"/>
      <c r="G160" s="53"/>
      <c r="H160" s="53"/>
      <c r="I160" s="140"/>
      <c r="J160" s="53"/>
      <c r="K160" s="53"/>
      <c r="L160" s="53"/>
      <c r="M160" s="53"/>
      <c r="N160" s="53"/>
      <c r="O160" s="53"/>
      <c r="P160" s="53"/>
      <c r="Q160" s="53"/>
      <c r="R160" s="53"/>
    </row>
    <row r="161" spans="1:9" ht="14.25" customHeight="1">
      <c r="I161" s="109"/>
    </row>
    <row r="162" spans="1:9" ht="14.25" customHeight="1">
      <c r="A162" s="113" t="s">
        <v>228</v>
      </c>
      <c r="D162" s="4">
        <v>2024</v>
      </c>
      <c r="F162" s="4">
        <v>2023</v>
      </c>
      <c r="I162" s="109"/>
    </row>
    <row r="163" spans="1:9" ht="14.25" customHeight="1">
      <c r="B163" s="19" t="s">
        <v>230</v>
      </c>
      <c r="D163" s="159" t="s">
        <v>114</v>
      </c>
      <c r="E163" s="4" t="s">
        <v>206</v>
      </c>
      <c r="F163" s="159" t="s">
        <v>114</v>
      </c>
      <c r="G163" s="4" t="s">
        <v>206</v>
      </c>
      <c r="H163" s="160" t="s">
        <v>207</v>
      </c>
      <c r="I163" s="109"/>
    </row>
    <row r="164" spans="1:9" ht="14.25" customHeight="1">
      <c r="B164" s="59" t="s">
        <v>231</v>
      </c>
      <c r="D164" s="163">
        <v>92480</v>
      </c>
      <c r="E164" s="135">
        <f t="shared" ref="E164:E167" si="15">D164/$D$169</f>
        <v>0.32527645685022089</v>
      </c>
      <c r="F164" s="163">
        <v>118135</v>
      </c>
      <c r="G164" s="135">
        <f t="shared" ref="G164:G167" si="16">F164/$F$169</f>
        <v>0.37311287979281155</v>
      </c>
      <c r="H164" s="135">
        <f t="shared" ref="H164:H167" si="17">(D164-F164)/F164</f>
        <v>-0.21716680069412114</v>
      </c>
      <c r="I164" s="114" t="s">
        <v>232</v>
      </c>
    </row>
    <row r="165" spans="1:9" ht="14.25" customHeight="1">
      <c r="B165" s="59" t="s">
        <v>233</v>
      </c>
      <c r="D165" s="163">
        <v>98343</v>
      </c>
      <c r="E165" s="135">
        <f t="shared" si="15"/>
        <v>0.34589816820957259</v>
      </c>
      <c r="F165" s="163">
        <v>99967</v>
      </c>
      <c r="G165" s="135">
        <f t="shared" si="16"/>
        <v>0.31573179205356577</v>
      </c>
      <c r="H165" s="135">
        <f t="shared" si="17"/>
        <v>-1.6245360969119809E-2</v>
      </c>
      <c r="I165" s="109"/>
    </row>
    <row r="166" spans="1:9" ht="14.25" customHeight="1">
      <c r="B166" s="59" t="s">
        <v>234</v>
      </c>
      <c r="D166" s="163">
        <v>65089</v>
      </c>
      <c r="E166" s="135">
        <f t="shared" si="15"/>
        <v>0.22893511353724078</v>
      </c>
      <c r="F166" s="163">
        <v>70291</v>
      </c>
      <c r="G166" s="135">
        <f t="shared" si="16"/>
        <v>0.22200429536984398</v>
      </c>
      <c r="H166" s="135">
        <f t="shared" si="17"/>
        <v>-7.4006629582734629E-2</v>
      </c>
      <c r="I166" s="109"/>
    </row>
    <row r="167" spans="1:9" ht="14.25" customHeight="1">
      <c r="B167" s="59" t="s">
        <v>235</v>
      </c>
      <c r="D167" s="163">
        <v>28400</v>
      </c>
      <c r="E167" s="135">
        <f t="shared" si="15"/>
        <v>9.9890261402965752E-2</v>
      </c>
      <c r="F167" s="163">
        <v>28227</v>
      </c>
      <c r="G167" s="135">
        <f t="shared" si="16"/>
        <v>8.9151032783778658E-2</v>
      </c>
      <c r="H167" s="135">
        <f t="shared" si="17"/>
        <v>6.1288836929181282E-3</v>
      </c>
      <c r="I167" s="109"/>
    </row>
    <row r="168" spans="1:9" ht="14.25" customHeight="1">
      <c r="D168" s="163"/>
      <c r="E168" s="135"/>
      <c r="F168" s="163"/>
      <c r="G168" s="135"/>
      <c r="H168" s="135"/>
      <c r="I168" s="109"/>
    </row>
    <row r="169" spans="1:9" ht="14.25" customHeight="1">
      <c r="D169" s="23">
        <f>SUM(D164:D168)</f>
        <v>284312</v>
      </c>
      <c r="E169" s="23"/>
      <c r="F169" s="23">
        <f>SUM(F164:F168)</f>
        <v>316620</v>
      </c>
      <c r="H169" s="165"/>
      <c r="I169" s="109"/>
    </row>
    <row r="170" spans="1:9" ht="14.25" customHeight="1">
      <c r="I170" s="109"/>
    </row>
    <row r="171" spans="1:9" ht="14.25" customHeight="1">
      <c r="I171" s="109"/>
    </row>
    <row r="172" spans="1:9" ht="14.25" customHeight="1">
      <c r="I172" s="109"/>
    </row>
    <row r="173" spans="1:9" ht="14.25" customHeight="1">
      <c r="I173" s="109"/>
    </row>
    <row r="174" spans="1:9" ht="14.25" customHeight="1">
      <c r="I174" s="109"/>
    </row>
    <row r="175" spans="1:9" ht="14.25" customHeight="1">
      <c r="I175" s="109"/>
    </row>
    <row r="176" spans="1:9" ht="14.25" customHeight="1">
      <c r="I176" s="109"/>
    </row>
    <row r="177" spans="9:9" ht="14.25" customHeight="1">
      <c r="I177" s="109"/>
    </row>
    <row r="178" spans="9:9" ht="14.25" customHeight="1">
      <c r="I178" s="109"/>
    </row>
    <row r="179" spans="9:9" ht="14.25" customHeight="1">
      <c r="I179" s="109"/>
    </row>
    <row r="180" spans="9:9" ht="14.25" customHeight="1">
      <c r="I180" s="109"/>
    </row>
    <row r="181" spans="9:9" ht="14.25" customHeight="1">
      <c r="I181" s="109"/>
    </row>
    <row r="182" spans="9:9" ht="14.25" customHeight="1">
      <c r="I182" s="109"/>
    </row>
    <row r="183" spans="9:9" ht="14.25" customHeight="1">
      <c r="I183" s="109"/>
    </row>
    <row r="184" spans="9:9" ht="14.25" customHeight="1">
      <c r="I184" s="109"/>
    </row>
    <row r="185" spans="9:9" ht="14.25" customHeight="1">
      <c r="I185" s="109"/>
    </row>
    <row r="186" spans="9:9" ht="14.25" customHeight="1">
      <c r="I186" s="109"/>
    </row>
    <row r="187" spans="9:9" ht="14.25" customHeight="1">
      <c r="I187" s="109"/>
    </row>
    <row r="188" spans="9:9" ht="14.25" customHeight="1">
      <c r="I188" s="109"/>
    </row>
    <row r="189" spans="9:9" ht="14.25" customHeight="1">
      <c r="I189" s="109"/>
    </row>
    <row r="190" spans="9:9" ht="14.25" customHeight="1">
      <c r="I190" s="109"/>
    </row>
    <row r="191" spans="9:9" ht="14.25" customHeight="1">
      <c r="I191" s="109"/>
    </row>
    <row r="192" spans="9:9" ht="14.25" customHeight="1">
      <c r="I192" s="109"/>
    </row>
    <row r="193" spans="9:9" ht="14.25" customHeight="1">
      <c r="I193" s="109"/>
    </row>
    <row r="194" spans="9:9" ht="14.25" customHeight="1">
      <c r="I194" s="109"/>
    </row>
    <row r="195" spans="9:9" ht="14.25" customHeight="1">
      <c r="I195" s="109"/>
    </row>
    <row r="196" spans="9:9" ht="14.25" customHeight="1">
      <c r="I196" s="109"/>
    </row>
    <row r="197" spans="9:9" ht="14.25" customHeight="1">
      <c r="I197" s="109"/>
    </row>
    <row r="198" spans="9:9" ht="14.25" customHeight="1">
      <c r="I198" s="109"/>
    </row>
    <row r="199" spans="9:9" ht="14.25" customHeight="1">
      <c r="I199" s="109"/>
    </row>
    <row r="200" spans="9:9" ht="14.25" customHeight="1">
      <c r="I200" s="109"/>
    </row>
    <row r="201" spans="9:9" ht="14.25" customHeight="1">
      <c r="I201" s="109"/>
    </row>
    <row r="202" spans="9:9" ht="14.25" customHeight="1">
      <c r="I202" s="109"/>
    </row>
    <row r="203" spans="9:9" ht="14.25" customHeight="1">
      <c r="I203" s="109"/>
    </row>
    <row r="204" spans="9:9" ht="14.25" customHeight="1">
      <c r="I204" s="109"/>
    </row>
    <row r="205" spans="9:9" ht="14.25" customHeight="1">
      <c r="I205" s="109"/>
    </row>
    <row r="206" spans="9:9" ht="14.25" customHeight="1">
      <c r="I206" s="109"/>
    </row>
    <row r="207" spans="9:9" ht="14.25" customHeight="1">
      <c r="I207" s="109"/>
    </row>
    <row r="208" spans="9:9" ht="14.25" customHeight="1">
      <c r="I208" s="109"/>
    </row>
    <row r="209" spans="9:9" ht="14.25" customHeight="1">
      <c r="I209" s="109"/>
    </row>
    <row r="210" spans="9:9" ht="14.25" customHeight="1">
      <c r="I210" s="109"/>
    </row>
    <row r="211" spans="9:9" ht="14.25" customHeight="1">
      <c r="I211" s="109"/>
    </row>
    <row r="212" spans="9:9" ht="14.25" customHeight="1">
      <c r="I212" s="109"/>
    </row>
    <row r="213" spans="9:9" ht="14.25" customHeight="1">
      <c r="I213" s="109"/>
    </row>
    <row r="214" spans="9:9" ht="14.25" customHeight="1">
      <c r="I214" s="109"/>
    </row>
    <row r="215" spans="9:9" ht="14.25" customHeight="1">
      <c r="I215" s="109"/>
    </row>
    <row r="216" spans="9:9" ht="14.25" customHeight="1">
      <c r="I216" s="109"/>
    </row>
    <row r="217" spans="9:9" ht="14.25" customHeight="1">
      <c r="I217" s="109"/>
    </row>
    <row r="218" spans="9:9" ht="14.25" customHeight="1">
      <c r="I218" s="109"/>
    </row>
    <row r="219" spans="9:9" ht="14.25" customHeight="1">
      <c r="I219" s="109"/>
    </row>
    <row r="220" spans="9:9" ht="14.25" customHeight="1">
      <c r="I220" s="109"/>
    </row>
    <row r="221" spans="9:9" ht="14.25" customHeight="1">
      <c r="I221" s="109"/>
    </row>
    <row r="222" spans="9:9" ht="14.25" customHeight="1">
      <c r="I222" s="109"/>
    </row>
    <row r="223" spans="9:9" ht="14.25" customHeight="1">
      <c r="I223" s="109"/>
    </row>
    <row r="224" spans="9:9" ht="14.25" customHeight="1">
      <c r="I224" s="109"/>
    </row>
    <row r="225" spans="9:9" ht="14.25" customHeight="1">
      <c r="I225" s="109"/>
    </row>
    <row r="226" spans="9:9" ht="14.25" customHeight="1">
      <c r="I226" s="109"/>
    </row>
    <row r="227" spans="9:9" ht="14.25" customHeight="1">
      <c r="I227" s="109"/>
    </row>
    <row r="228" spans="9:9" ht="14.25" customHeight="1">
      <c r="I228" s="109"/>
    </row>
    <row r="229" spans="9:9" ht="14.25" customHeight="1">
      <c r="I229" s="109"/>
    </row>
    <row r="230" spans="9:9" ht="14.25" customHeight="1">
      <c r="I230" s="109"/>
    </row>
    <row r="231" spans="9:9" ht="14.25" customHeight="1">
      <c r="I231" s="109"/>
    </row>
    <row r="232" spans="9:9" ht="14.25" customHeight="1">
      <c r="I232" s="109"/>
    </row>
    <row r="233" spans="9:9" ht="14.25" customHeight="1">
      <c r="I233" s="109"/>
    </row>
    <row r="234" spans="9:9" ht="14.25" customHeight="1">
      <c r="I234" s="109"/>
    </row>
    <row r="235" spans="9:9" ht="14.25" customHeight="1">
      <c r="I235" s="109"/>
    </row>
    <row r="236" spans="9:9" ht="14.25" customHeight="1">
      <c r="I236" s="109"/>
    </row>
    <row r="237" spans="9:9" ht="14.25" customHeight="1">
      <c r="I237" s="109"/>
    </row>
    <row r="238" spans="9:9" ht="14.25" customHeight="1">
      <c r="I238" s="109"/>
    </row>
    <row r="239" spans="9:9" ht="14.25" customHeight="1">
      <c r="I239" s="109"/>
    </row>
    <row r="240" spans="9:9" ht="14.25" customHeight="1">
      <c r="I240" s="109"/>
    </row>
    <row r="241" spans="9:9" ht="14.25" customHeight="1">
      <c r="I241" s="109"/>
    </row>
    <row r="242" spans="9:9" ht="14.25" customHeight="1">
      <c r="I242" s="109"/>
    </row>
    <row r="243" spans="9:9" ht="14.25" customHeight="1">
      <c r="I243" s="109"/>
    </row>
    <row r="244" spans="9:9" ht="14.25" customHeight="1">
      <c r="I244" s="109"/>
    </row>
    <row r="245" spans="9:9" ht="14.25" customHeight="1">
      <c r="I245" s="109"/>
    </row>
    <row r="246" spans="9:9" ht="14.25" customHeight="1">
      <c r="I246" s="109"/>
    </row>
    <row r="247" spans="9:9" ht="14.25" customHeight="1">
      <c r="I247" s="109"/>
    </row>
    <row r="248" spans="9:9" ht="14.25" customHeight="1">
      <c r="I248" s="109"/>
    </row>
    <row r="249" spans="9:9" ht="14.25" customHeight="1">
      <c r="I249" s="109"/>
    </row>
    <row r="250" spans="9:9" ht="14.25" customHeight="1">
      <c r="I250" s="109"/>
    </row>
    <row r="251" spans="9:9" ht="14.25" customHeight="1">
      <c r="I251" s="109"/>
    </row>
    <row r="252" spans="9:9" ht="14.25" customHeight="1">
      <c r="I252" s="109"/>
    </row>
    <row r="253" spans="9:9" ht="14.25" customHeight="1">
      <c r="I253" s="109"/>
    </row>
    <row r="254" spans="9:9" ht="14.25" customHeight="1">
      <c r="I254" s="109"/>
    </row>
    <row r="255" spans="9:9" ht="14.25" customHeight="1">
      <c r="I255" s="109"/>
    </row>
    <row r="256" spans="9:9" ht="14.25" customHeight="1">
      <c r="I256" s="109"/>
    </row>
    <row r="257" spans="9:9" ht="14.25" customHeight="1">
      <c r="I257" s="109"/>
    </row>
    <row r="258" spans="9:9" ht="14.25" customHeight="1">
      <c r="I258" s="109"/>
    </row>
    <row r="259" spans="9:9" ht="14.25" customHeight="1">
      <c r="I259" s="109"/>
    </row>
    <row r="260" spans="9:9" ht="14.25" customHeight="1">
      <c r="I260" s="109"/>
    </row>
    <row r="261" spans="9:9" ht="14.25" customHeight="1">
      <c r="I261" s="109"/>
    </row>
    <row r="262" spans="9:9" ht="14.25" customHeight="1">
      <c r="I262" s="109"/>
    </row>
    <row r="263" spans="9:9" ht="14.25" customHeight="1">
      <c r="I263" s="109"/>
    </row>
    <row r="264" spans="9:9" ht="14.25" customHeight="1">
      <c r="I264" s="109"/>
    </row>
    <row r="265" spans="9:9" ht="14.25" customHeight="1">
      <c r="I265" s="109"/>
    </row>
    <row r="266" spans="9:9" ht="14.25" customHeight="1">
      <c r="I266" s="109"/>
    </row>
    <row r="267" spans="9:9" ht="14.25" customHeight="1">
      <c r="I267" s="109"/>
    </row>
    <row r="268" spans="9:9" ht="14.25" customHeight="1">
      <c r="I268" s="109"/>
    </row>
    <row r="269" spans="9:9" ht="14.25" customHeight="1">
      <c r="I269" s="109"/>
    </row>
    <row r="270" spans="9:9" ht="14.25" customHeight="1">
      <c r="I270" s="109"/>
    </row>
    <row r="271" spans="9:9" ht="14.25" customHeight="1">
      <c r="I271" s="109"/>
    </row>
    <row r="272" spans="9:9" ht="14.25" customHeight="1">
      <c r="I272" s="109"/>
    </row>
    <row r="273" spans="9:9" ht="14.25" customHeight="1">
      <c r="I273" s="109"/>
    </row>
    <row r="274" spans="9:9" ht="14.25" customHeight="1">
      <c r="I274" s="109"/>
    </row>
    <row r="275" spans="9:9" ht="14.25" customHeight="1">
      <c r="I275" s="109"/>
    </row>
    <row r="276" spans="9:9" ht="14.25" customHeight="1">
      <c r="I276" s="109"/>
    </row>
    <row r="277" spans="9:9" ht="14.25" customHeight="1">
      <c r="I277" s="109"/>
    </row>
    <row r="278" spans="9:9" ht="14.25" customHeight="1">
      <c r="I278" s="109"/>
    </row>
    <row r="279" spans="9:9" ht="14.25" customHeight="1">
      <c r="I279" s="109"/>
    </row>
    <row r="280" spans="9:9" ht="14.25" customHeight="1">
      <c r="I280" s="109"/>
    </row>
    <row r="281" spans="9:9" ht="14.25" customHeight="1">
      <c r="I281" s="109"/>
    </row>
    <row r="282" spans="9:9" ht="14.25" customHeight="1">
      <c r="I282" s="109"/>
    </row>
    <row r="283" spans="9:9" ht="14.25" customHeight="1">
      <c r="I283" s="109"/>
    </row>
    <row r="284" spans="9:9" ht="14.25" customHeight="1">
      <c r="I284" s="109"/>
    </row>
    <row r="285" spans="9:9" ht="14.25" customHeight="1">
      <c r="I285" s="109"/>
    </row>
    <row r="286" spans="9:9" ht="14.25" customHeight="1">
      <c r="I286" s="109"/>
    </row>
    <row r="287" spans="9:9" ht="14.25" customHeight="1">
      <c r="I287" s="109"/>
    </row>
    <row r="288" spans="9:9" ht="14.25" customHeight="1">
      <c r="I288" s="109"/>
    </row>
    <row r="289" spans="9:9" ht="14.25" customHeight="1">
      <c r="I289" s="109"/>
    </row>
    <row r="290" spans="9:9" ht="14.25" customHeight="1">
      <c r="I290" s="109"/>
    </row>
    <row r="291" spans="9:9" ht="14.25" customHeight="1">
      <c r="I291" s="109"/>
    </row>
    <row r="292" spans="9:9" ht="14.25" customHeight="1">
      <c r="I292" s="109"/>
    </row>
    <row r="293" spans="9:9" ht="14.25" customHeight="1">
      <c r="I293" s="109"/>
    </row>
    <row r="294" spans="9:9" ht="14.25" customHeight="1">
      <c r="I294" s="109"/>
    </row>
    <row r="295" spans="9:9" ht="14.25" customHeight="1">
      <c r="I295" s="109"/>
    </row>
    <row r="296" spans="9:9" ht="14.25" customHeight="1">
      <c r="I296" s="109"/>
    </row>
    <row r="297" spans="9:9" ht="14.25" customHeight="1">
      <c r="I297" s="109"/>
    </row>
    <row r="298" spans="9:9" ht="14.25" customHeight="1">
      <c r="I298" s="109"/>
    </row>
    <row r="299" spans="9:9" ht="14.25" customHeight="1">
      <c r="I299" s="109"/>
    </row>
    <row r="300" spans="9:9" ht="14.25" customHeight="1">
      <c r="I300" s="109"/>
    </row>
    <row r="301" spans="9:9" ht="14.25" customHeight="1">
      <c r="I301" s="109"/>
    </row>
    <row r="302" spans="9:9" ht="14.25" customHeight="1">
      <c r="I302" s="109"/>
    </row>
    <row r="303" spans="9:9" ht="14.25" customHeight="1">
      <c r="I303" s="109"/>
    </row>
    <row r="304" spans="9:9" ht="14.25" customHeight="1">
      <c r="I304" s="109"/>
    </row>
    <row r="305" spans="9:9" ht="14.25" customHeight="1">
      <c r="I305" s="109"/>
    </row>
    <row r="306" spans="9:9" ht="14.25" customHeight="1">
      <c r="I306" s="109"/>
    </row>
    <row r="307" spans="9:9" ht="14.25" customHeight="1">
      <c r="I307" s="109"/>
    </row>
    <row r="308" spans="9:9" ht="14.25" customHeight="1">
      <c r="I308" s="109"/>
    </row>
    <row r="309" spans="9:9" ht="14.25" customHeight="1">
      <c r="I309" s="109"/>
    </row>
    <row r="310" spans="9:9" ht="14.25" customHeight="1">
      <c r="I310" s="109"/>
    </row>
    <row r="311" spans="9:9" ht="14.25" customHeight="1">
      <c r="I311" s="109"/>
    </row>
    <row r="312" spans="9:9" ht="14.25" customHeight="1">
      <c r="I312" s="109"/>
    </row>
    <row r="313" spans="9:9" ht="14.25" customHeight="1">
      <c r="I313" s="109"/>
    </row>
    <row r="314" spans="9:9" ht="14.25" customHeight="1">
      <c r="I314" s="109"/>
    </row>
    <row r="315" spans="9:9" ht="14.25" customHeight="1">
      <c r="I315" s="109"/>
    </row>
    <row r="316" spans="9:9" ht="14.25" customHeight="1">
      <c r="I316" s="109"/>
    </row>
    <row r="317" spans="9:9" ht="14.25" customHeight="1">
      <c r="I317" s="109"/>
    </row>
    <row r="318" spans="9:9" ht="14.25" customHeight="1">
      <c r="I318" s="109"/>
    </row>
    <row r="319" spans="9:9" ht="14.25" customHeight="1">
      <c r="I319" s="109"/>
    </row>
    <row r="320" spans="9:9" ht="14.25" customHeight="1">
      <c r="I320" s="109"/>
    </row>
    <row r="321" spans="9:9" ht="14.25" customHeight="1">
      <c r="I321" s="109"/>
    </row>
    <row r="322" spans="9:9" ht="14.25" customHeight="1">
      <c r="I322" s="109"/>
    </row>
    <row r="323" spans="9:9" ht="14.25" customHeight="1">
      <c r="I323" s="109"/>
    </row>
    <row r="324" spans="9:9" ht="14.25" customHeight="1">
      <c r="I324" s="109"/>
    </row>
    <row r="325" spans="9:9" ht="14.25" customHeight="1">
      <c r="I325" s="109"/>
    </row>
    <row r="326" spans="9:9" ht="14.25" customHeight="1">
      <c r="I326" s="109"/>
    </row>
    <row r="327" spans="9:9" ht="14.25" customHeight="1">
      <c r="I327" s="109"/>
    </row>
    <row r="328" spans="9:9" ht="14.25" customHeight="1">
      <c r="I328" s="109"/>
    </row>
    <row r="329" spans="9:9" ht="14.25" customHeight="1">
      <c r="I329" s="109"/>
    </row>
    <row r="330" spans="9:9" ht="14.25" customHeight="1">
      <c r="I330" s="109"/>
    </row>
    <row r="331" spans="9:9" ht="14.25" customHeight="1">
      <c r="I331" s="109"/>
    </row>
    <row r="332" spans="9:9" ht="14.25" customHeight="1">
      <c r="I332" s="109"/>
    </row>
    <row r="333" spans="9:9" ht="14.25" customHeight="1">
      <c r="I333" s="109"/>
    </row>
    <row r="334" spans="9:9" ht="14.25" customHeight="1">
      <c r="I334" s="109"/>
    </row>
    <row r="335" spans="9:9" ht="14.25" customHeight="1">
      <c r="I335" s="109"/>
    </row>
    <row r="336" spans="9:9" ht="14.25" customHeight="1">
      <c r="I336" s="109"/>
    </row>
    <row r="337" spans="9:9" ht="14.25" customHeight="1">
      <c r="I337" s="109"/>
    </row>
    <row r="338" spans="9:9" ht="14.25" customHeight="1">
      <c r="I338" s="109"/>
    </row>
    <row r="339" spans="9:9" ht="14.25" customHeight="1">
      <c r="I339" s="109"/>
    </row>
    <row r="340" spans="9:9" ht="14.25" customHeight="1">
      <c r="I340" s="109"/>
    </row>
    <row r="341" spans="9:9" ht="14.25" customHeight="1">
      <c r="I341" s="109"/>
    </row>
    <row r="342" spans="9:9" ht="14.25" customHeight="1">
      <c r="I342" s="109"/>
    </row>
    <row r="343" spans="9:9" ht="14.25" customHeight="1">
      <c r="I343" s="109"/>
    </row>
    <row r="344" spans="9:9" ht="14.25" customHeight="1">
      <c r="I344" s="109"/>
    </row>
    <row r="345" spans="9:9" ht="14.25" customHeight="1">
      <c r="I345" s="109"/>
    </row>
    <row r="346" spans="9:9" ht="14.25" customHeight="1">
      <c r="I346" s="109"/>
    </row>
    <row r="347" spans="9:9" ht="14.25" customHeight="1">
      <c r="I347" s="109"/>
    </row>
    <row r="348" spans="9:9" ht="14.25" customHeight="1">
      <c r="I348" s="109"/>
    </row>
    <row r="349" spans="9:9" ht="14.25" customHeight="1">
      <c r="I349" s="109"/>
    </row>
    <row r="350" spans="9:9" ht="14.25" customHeight="1">
      <c r="I350" s="109"/>
    </row>
    <row r="351" spans="9:9" ht="14.25" customHeight="1">
      <c r="I351" s="109"/>
    </row>
    <row r="352" spans="9:9" ht="14.25" customHeight="1">
      <c r="I352" s="109"/>
    </row>
    <row r="353" spans="9:9" ht="14.25" customHeight="1">
      <c r="I353" s="109"/>
    </row>
    <row r="354" spans="9:9" ht="14.25" customHeight="1">
      <c r="I354" s="109"/>
    </row>
    <row r="355" spans="9:9" ht="14.25" customHeight="1">
      <c r="I355" s="109"/>
    </row>
    <row r="356" spans="9:9" ht="14.25" customHeight="1">
      <c r="I356" s="109"/>
    </row>
    <row r="357" spans="9:9" ht="14.25" customHeight="1">
      <c r="I357" s="109"/>
    </row>
    <row r="358" spans="9:9" ht="14.25" customHeight="1">
      <c r="I358" s="109"/>
    </row>
    <row r="359" spans="9:9" ht="14.25" customHeight="1">
      <c r="I359" s="109"/>
    </row>
    <row r="360" spans="9:9" ht="14.25" customHeight="1">
      <c r="I360" s="109"/>
    </row>
    <row r="361" spans="9:9" ht="14.25" customHeight="1">
      <c r="I361" s="109"/>
    </row>
    <row r="362" spans="9:9" ht="14.25" customHeight="1">
      <c r="I362" s="109"/>
    </row>
    <row r="363" spans="9:9" ht="14.25" customHeight="1">
      <c r="I363" s="109"/>
    </row>
    <row r="364" spans="9:9" ht="14.25" customHeight="1">
      <c r="I364" s="109"/>
    </row>
    <row r="365" spans="9:9" ht="14.25" customHeight="1">
      <c r="I365" s="109"/>
    </row>
    <row r="366" spans="9:9" ht="14.25" customHeight="1">
      <c r="I366" s="109"/>
    </row>
    <row r="367" spans="9:9" ht="14.25" customHeight="1">
      <c r="I367" s="109"/>
    </row>
    <row r="368" spans="9:9" ht="14.25" customHeight="1">
      <c r="I368" s="109"/>
    </row>
    <row r="369" spans="9:9" ht="14.25" customHeight="1">
      <c r="I369" s="109"/>
    </row>
    <row r="370" spans="9:9" ht="14.25" customHeight="1">
      <c r="I370" s="109"/>
    </row>
    <row r="371" spans="9:9" ht="14.25" customHeight="1">
      <c r="I371" s="109"/>
    </row>
    <row r="372" spans="9:9" ht="14.25" customHeight="1">
      <c r="I372" s="109"/>
    </row>
    <row r="373" spans="9:9" ht="14.25" customHeight="1">
      <c r="I373" s="109"/>
    </row>
    <row r="374" spans="9:9" ht="14.25" customHeight="1">
      <c r="I374" s="109"/>
    </row>
    <row r="375" spans="9:9" ht="14.25" customHeight="1">
      <c r="I375" s="109"/>
    </row>
    <row r="376" spans="9:9" ht="14.25" customHeight="1">
      <c r="I376" s="109"/>
    </row>
    <row r="377" spans="9:9" ht="14.25" customHeight="1">
      <c r="I377" s="109"/>
    </row>
    <row r="378" spans="9:9" ht="14.25" customHeight="1">
      <c r="I378" s="109"/>
    </row>
    <row r="379" spans="9:9" ht="14.25" customHeight="1">
      <c r="I379" s="109"/>
    </row>
    <row r="380" spans="9:9" ht="14.25" customHeight="1">
      <c r="I380" s="109"/>
    </row>
    <row r="381" spans="9:9" ht="14.25" customHeight="1">
      <c r="I381" s="109"/>
    </row>
    <row r="382" spans="9:9" ht="14.25" customHeight="1">
      <c r="I382" s="109"/>
    </row>
    <row r="383" spans="9:9" ht="14.25" customHeight="1">
      <c r="I383" s="109"/>
    </row>
    <row r="384" spans="9:9" ht="14.25" customHeight="1">
      <c r="I384" s="109"/>
    </row>
    <row r="385" spans="9:9" ht="14.25" customHeight="1">
      <c r="I385" s="109"/>
    </row>
    <row r="386" spans="9:9" ht="14.25" customHeight="1">
      <c r="I386" s="109"/>
    </row>
    <row r="387" spans="9:9" ht="14.25" customHeight="1">
      <c r="I387" s="109"/>
    </row>
    <row r="388" spans="9:9" ht="14.25" customHeight="1">
      <c r="I388" s="109"/>
    </row>
    <row r="389" spans="9:9" ht="14.25" customHeight="1">
      <c r="I389" s="109"/>
    </row>
    <row r="390" spans="9:9" ht="14.25" customHeight="1">
      <c r="I390" s="109"/>
    </row>
    <row r="391" spans="9:9" ht="14.25" customHeight="1">
      <c r="I391" s="109"/>
    </row>
    <row r="392" spans="9:9" ht="14.25" customHeight="1">
      <c r="I392" s="109"/>
    </row>
    <row r="393" spans="9:9" ht="14.25" customHeight="1">
      <c r="I393" s="109"/>
    </row>
    <row r="394" spans="9:9" ht="14.25" customHeight="1">
      <c r="I394" s="109"/>
    </row>
    <row r="395" spans="9:9" ht="14.25" customHeight="1">
      <c r="I395" s="109"/>
    </row>
    <row r="396" spans="9:9" ht="14.25" customHeight="1">
      <c r="I396" s="109"/>
    </row>
    <row r="397" spans="9:9" ht="14.25" customHeight="1">
      <c r="I397" s="109"/>
    </row>
    <row r="398" spans="9:9" ht="14.25" customHeight="1">
      <c r="I398" s="109"/>
    </row>
    <row r="399" spans="9:9" ht="14.25" customHeight="1">
      <c r="I399" s="109"/>
    </row>
    <row r="400" spans="9:9" ht="14.25" customHeight="1">
      <c r="I400" s="109"/>
    </row>
    <row r="401" spans="9:9" ht="14.25" customHeight="1">
      <c r="I401" s="109"/>
    </row>
    <row r="402" spans="9:9" ht="14.25" customHeight="1">
      <c r="I402" s="109"/>
    </row>
    <row r="403" spans="9:9" ht="14.25" customHeight="1">
      <c r="I403" s="109"/>
    </row>
    <row r="404" spans="9:9" ht="14.25" customHeight="1">
      <c r="I404" s="109"/>
    </row>
    <row r="405" spans="9:9" ht="14.25" customHeight="1">
      <c r="I405" s="109"/>
    </row>
    <row r="406" spans="9:9" ht="14.25" customHeight="1">
      <c r="I406" s="109"/>
    </row>
    <row r="407" spans="9:9" ht="14.25" customHeight="1">
      <c r="I407" s="109"/>
    </row>
    <row r="408" spans="9:9" ht="14.25" customHeight="1">
      <c r="I408" s="109"/>
    </row>
    <row r="409" spans="9:9" ht="14.25" customHeight="1">
      <c r="I409" s="109"/>
    </row>
    <row r="410" spans="9:9" ht="14.25" customHeight="1">
      <c r="I410" s="109"/>
    </row>
    <row r="411" spans="9:9" ht="14.25" customHeight="1">
      <c r="I411" s="109"/>
    </row>
    <row r="412" spans="9:9" ht="14.25" customHeight="1">
      <c r="I412" s="109"/>
    </row>
    <row r="413" spans="9:9" ht="14.25" customHeight="1">
      <c r="I413" s="109"/>
    </row>
    <row r="414" spans="9:9" ht="14.25" customHeight="1">
      <c r="I414" s="109"/>
    </row>
    <row r="415" spans="9:9" ht="14.25" customHeight="1">
      <c r="I415" s="109"/>
    </row>
    <row r="416" spans="9:9" ht="14.25" customHeight="1">
      <c r="I416" s="109"/>
    </row>
    <row r="417" spans="9:9" ht="14.25" customHeight="1">
      <c r="I417" s="109"/>
    </row>
    <row r="418" spans="9:9" ht="14.25" customHeight="1">
      <c r="I418" s="109"/>
    </row>
    <row r="419" spans="9:9" ht="14.25" customHeight="1">
      <c r="I419" s="109"/>
    </row>
    <row r="420" spans="9:9" ht="14.25" customHeight="1">
      <c r="I420" s="109"/>
    </row>
    <row r="421" spans="9:9" ht="14.25" customHeight="1">
      <c r="I421" s="109"/>
    </row>
    <row r="422" spans="9:9" ht="14.25" customHeight="1">
      <c r="I422" s="109"/>
    </row>
    <row r="423" spans="9:9" ht="14.25" customHeight="1">
      <c r="I423" s="109"/>
    </row>
    <row r="424" spans="9:9" ht="14.25" customHeight="1">
      <c r="I424" s="109"/>
    </row>
    <row r="425" spans="9:9" ht="14.25" customHeight="1">
      <c r="I425" s="109"/>
    </row>
    <row r="426" spans="9:9" ht="14.25" customHeight="1">
      <c r="I426" s="109"/>
    </row>
    <row r="427" spans="9:9" ht="14.25" customHeight="1">
      <c r="I427" s="109"/>
    </row>
    <row r="428" spans="9:9" ht="14.25" customHeight="1">
      <c r="I428" s="109"/>
    </row>
    <row r="429" spans="9:9" ht="14.25" customHeight="1">
      <c r="I429" s="109"/>
    </row>
    <row r="430" spans="9:9" ht="14.25" customHeight="1">
      <c r="I430" s="109"/>
    </row>
    <row r="431" spans="9:9" ht="14.25" customHeight="1">
      <c r="I431" s="109"/>
    </row>
    <row r="432" spans="9:9" ht="14.25" customHeight="1">
      <c r="I432" s="109"/>
    </row>
    <row r="433" spans="9:9" ht="14.25" customHeight="1">
      <c r="I433" s="109"/>
    </row>
    <row r="434" spans="9:9" ht="14.25" customHeight="1">
      <c r="I434" s="109"/>
    </row>
    <row r="435" spans="9:9" ht="14.25" customHeight="1">
      <c r="I435" s="109"/>
    </row>
    <row r="436" spans="9:9" ht="14.25" customHeight="1">
      <c r="I436" s="109"/>
    </row>
    <row r="437" spans="9:9" ht="14.25" customHeight="1">
      <c r="I437" s="109"/>
    </row>
    <row r="438" spans="9:9" ht="14.25" customHeight="1">
      <c r="I438" s="109"/>
    </row>
    <row r="439" spans="9:9" ht="14.25" customHeight="1">
      <c r="I439" s="109"/>
    </row>
    <row r="440" spans="9:9" ht="14.25" customHeight="1">
      <c r="I440" s="109"/>
    </row>
    <row r="441" spans="9:9" ht="14.25" customHeight="1">
      <c r="I441" s="109"/>
    </row>
    <row r="442" spans="9:9" ht="14.25" customHeight="1">
      <c r="I442" s="109"/>
    </row>
    <row r="443" spans="9:9" ht="14.25" customHeight="1">
      <c r="I443" s="109"/>
    </row>
    <row r="444" spans="9:9" ht="14.25" customHeight="1">
      <c r="I444" s="109"/>
    </row>
    <row r="445" spans="9:9" ht="14.25" customHeight="1">
      <c r="I445" s="109"/>
    </row>
    <row r="446" spans="9:9" ht="14.25" customHeight="1">
      <c r="I446" s="109"/>
    </row>
    <row r="447" spans="9:9" ht="14.25" customHeight="1">
      <c r="I447" s="109"/>
    </row>
    <row r="448" spans="9:9" ht="14.25" customHeight="1">
      <c r="I448" s="109"/>
    </row>
    <row r="449" spans="9:9" ht="14.25" customHeight="1">
      <c r="I449" s="109"/>
    </row>
    <row r="450" spans="9:9" ht="14.25" customHeight="1">
      <c r="I450" s="109"/>
    </row>
    <row r="451" spans="9:9" ht="14.25" customHeight="1">
      <c r="I451" s="109"/>
    </row>
    <row r="452" spans="9:9" ht="14.25" customHeight="1">
      <c r="I452" s="109"/>
    </row>
    <row r="453" spans="9:9" ht="14.25" customHeight="1">
      <c r="I453" s="109"/>
    </row>
    <row r="454" spans="9:9" ht="14.25" customHeight="1">
      <c r="I454" s="109"/>
    </row>
    <row r="455" spans="9:9" ht="14.25" customHeight="1">
      <c r="I455" s="109"/>
    </row>
    <row r="456" spans="9:9" ht="14.25" customHeight="1">
      <c r="I456" s="109"/>
    </row>
    <row r="457" spans="9:9" ht="14.25" customHeight="1">
      <c r="I457" s="109"/>
    </row>
    <row r="458" spans="9:9" ht="14.25" customHeight="1">
      <c r="I458" s="109"/>
    </row>
    <row r="459" spans="9:9" ht="14.25" customHeight="1">
      <c r="I459" s="109"/>
    </row>
    <row r="460" spans="9:9" ht="14.25" customHeight="1">
      <c r="I460" s="109"/>
    </row>
    <row r="461" spans="9:9" ht="14.25" customHeight="1">
      <c r="I461" s="109"/>
    </row>
    <row r="462" spans="9:9" ht="14.25" customHeight="1">
      <c r="I462" s="109"/>
    </row>
    <row r="463" spans="9:9" ht="14.25" customHeight="1">
      <c r="I463" s="109"/>
    </row>
    <row r="464" spans="9:9" ht="14.25" customHeight="1">
      <c r="I464" s="109"/>
    </row>
    <row r="465" spans="9:9" ht="14.25" customHeight="1">
      <c r="I465" s="109"/>
    </row>
    <row r="466" spans="9:9" ht="14.25" customHeight="1">
      <c r="I466" s="109"/>
    </row>
    <row r="467" spans="9:9" ht="14.25" customHeight="1">
      <c r="I467" s="109"/>
    </row>
    <row r="468" spans="9:9" ht="14.25" customHeight="1">
      <c r="I468" s="109"/>
    </row>
    <row r="469" spans="9:9" ht="14.25" customHeight="1">
      <c r="I469" s="109"/>
    </row>
    <row r="470" spans="9:9" ht="14.25" customHeight="1">
      <c r="I470" s="109"/>
    </row>
    <row r="471" spans="9:9" ht="14.25" customHeight="1">
      <c r="I471" s="109"/>
    </row>
    <row r="472" spans="9:9" ht="14.25" customHeight="1">
      <c r="I472" s="109"/>
    </row>
    <row r="473" spans="9:9" ht="14.25" customHeight="1">
      <c r="I473" s="109"/>
    </row>
    <row r="474" spans="9:9" ht="14.25" customHeight="1">
      <c r="I474" s="109"/>
    </row>
    <row r="475" spans="9:9" ht="14.25" customHeight="1">
      <c r="I475" s="109"/>
    </row>
    <row r="476" spans="9:9" ht="14.25" customHeight="1">
      <c r="I476" s="109"/>
    </row>
    <row r="477" spans="9:9" ht="14.25" customHeight="1">
      <c r="I477" s="109"/>
    </row>
    <row r="478" spans="9:9" ht="14.25" customHeight="1">
      <c r="I478" s="109"/>
    </row>
    <row r="479" spans="9:9" ht="14.25" customHeight="1">
      <c r="I479" s="109"/>
    </row>
    <row r="480" spans="9:9" ht="14.25" customHeight="1">
      <c r="I480" s="109"/>
    </row>
    <row r="481" spans="9:9" ht="14.25" customHeight="1">
      <c r="I481" s="109"/>
    </row>
    <row r="482" spans="9:9" ht="14.25" customHeight="1">
      <c r="I482" s="109"/>
    </row>
    <row r="483" spans="9:9" ht="14.25" customHeight="1">
      <c r="I483" s="109"/>
    </row>
    <row r="484" spans="9:9" ht="14.25" customHeight="1">
      <c r="I484" s="109"/>
    </row>
    <row r="485" spans="9:9" ht="14.25" customHeight="1">
      <c r="I485" s="109"/>
    </row>
    <row r="486" spans="9:9" ht="14.25" customHeight="1">
      <c r="I486" s="109"/>
    </row>
    <row r="487" spans="9:9" ht="14.25" customHeight="1">
      <c r="I487" s="109"/>
    </row>
    <row r="488" spans="9:9" ht="14.25" customHeight="1">
      <c r="I488" s="109"/>
    </row>
    <row r="489" spans="9:9" ht="14.25" customHeight="1">
      <c r="I489" s="109"/>
    </row>
    <row r="490" spans="9:9" ht="14.25" customHeight="1">
      <c r="I490" s="109"/>
    </row>
    <row r="491" spans="9:9" ht="14.25" customHeight="1">
      <c r="I491" s="109"/>
    </row>
    <row r="492" spans="9:9" ht="14.25" customHeight="1">
      <c r="I492" s="109"/>
    </row>
    <row r="493" spans="9:9" ht="14.25" customHeight="1">
      <c r="I493" s="109"/>
    </row>
    <row r="494" spans="9:9" ht="14.25" customHeight="1">
      <c r="I494" s="109"/>
    </row>
    <row r="495" spans="9:9" ht="14.25" customHeight="1">
      <c r="I495" s="109"/>
    </row>
    <row r="496" spans="9:9" ht="14.25" customHeight="1">
      <c r="I496" s="109"/>
    </row>
    <row r="497" spans="9:9" ht="14.25" customHeight="1">
      <c r="I497" s="109"/>
    </row>
    <row r="498" spans="9:9" ht="14.25" customHeight="1">
      <c r="I498" s="109"/>
    </row>
    <row r="499" spans="9:9" ht="14.25" customHeight="1">
      <c r="I499" s="109"/>
    </row>
    <row r="500" spans="9:9" ht="14.25" customHeight="1">
      <c r="I500" s="109"/>
    </row>
    <row r="501" spans="9:9" ht="14.25" customHeight="1">
      <c r="I501" s="109"/>
    </row>
    <row r="502" spans="9:9" ht="14.25" customHeight="1">
      <c r="I502" s="109"/>
    </row>
    <row r="503" spans="9:9" ht="14.25" customHeight="1">
      <c r="I503" s="109"/>
    </row>
    <row r="504" spans="9:9" ht="14.25" customHeight="1">
      <c r="I504" s="109"/>
    </row>
    <row r="505" spans="9:9" ht="14.25" customHeight="1">
      <c r="I505" s="109"/>
    </row>
    <row r="506" spans="9:9" ht="14.25" customHeight="1">
      <c r="I506" s="109"/>
    </row>
    <row r="507" spans="9:9" ht="14.25" customHeight="1">
      <c r="I507" s="109"/>
    </row>
    <row r="508" spans="9:9" ht="14.25" customHeight="1">
      <c r="I508" s="109"/>
    </row>
    <row r="509" spans="9:9" ht="14.25" customHeight="1">
      <c r="I509" s="109"/>
    </row>
    <row r="510" spans="9:9" ht="14.25" customHeight="1">
      <c r="I510" s="109"/>
    </row>
    <row r="511" spans="9:9" ht="14.25" customHeight="1">
      <c r="I511" s="109"/>
    </row>
    <row r="512" spans="9:9" ht="14.25" customHeight="1">
      <c r="I512" s="109"/>
    </row>
    <row r="513" spans="9:9" ht="14.25" customHeight="1">
      <c r="I513" s="109"/>
    </row>
    <row r="514" spans="9:9" ht="14.25" customHeight="1">
      <c r="I514" s="109"/>
    </row>
    <row r="515" spans="9:9" ht="14.25" customHeight="1">
      <c r="I515" s="109"/>
    </row>
    <row r="516" spans="9:9" ht="14.25" customHeight="1">
      <c r="I516" s="109"/>
    </row>
    <row r="517" spans="9:9" ht="14.25" customHeight="1">
      <c r="I517" s="109"/>
    </row>
    <row r="518" spans="9:9" ht="14.25" customHeight="1">
      <c r="I518" s="109"/>
    </row>
    <row r="519" spans="9:9" ht="14.25" customHeight="1">
      <c r="I519" s="109"/>
    </row>
    <row r="520" spans="9:9" ht="14.25" customHeight="1">
      <c r="I520" s="109"/>
    </row>
    <row r="521" spans="9:9" ht="14.25" customHeight="1">
      <c r="I521" s="109"/>
    </row>
    <row r="522" spans="9:9" ht="14.25" customHeight="1">
      <c r="I522" s="109"/>
    </row>
    <row r="523" spans="9:9" ht="14.25" customHeight="1">
      <c r="I523" s="109"/>
    </row>
    <row r="524" spans="9:9" ht="14.25" customHeight="1">
      <c r="I524" s="109"/>
    </row>
    <row r="525" spans="9:9" ht="14.25" customHeight="1">
      <c r="I525" s="109"/>
    </row>
    <row r="526" spans="9:9" ht="14.25" customHeight="1">
      <c r="I526" s="109"/>
    </row>
    <row r="527" spans="9:9" ht="14.25" customHeight="1">
      <c r="I527" s="109"/>
    </row>
    <row r="528" spans="9:9" ht="14.25" customHeight="1">
      <c r="I528" s="109"/>
    </row>
    <row r="529" spans="9:9" ht="14.25" customHeight="1">
      <c r="I529" s="109"/>
    </row>
    <row r="530" spans="9:9" ht="14.25" customHeight="1">
      <c r="I530" s="109"/>
    </row>
    <row r="531" spans="9:9" ht="14.25" customHeight="1">
      <c r="I531" s="109"/>
    </row>
    <row r="532" spans="9:9" ht="14.25" customHeight="1">
      <c r="I532" s="109"/>
    </row>
    <row r="533" spans="9:9" ht="14.25" customHeight="1">
      <c r="I533" s="109"/>
    </row>
    <row r="534" spans="9:9" ht="14.25" customHeight="1">
      <c r="I534" s="109"/>
    </row>
    <row r="535" spans="9:9" ht="14.25" customHeight="1">
      <c r="I535" s="109"/>
    </row>
    <row r="536" spans="9:9" ht="14.25" customHeight="1">
      <c r="I536" s="109"/>
    </row>
    <row r="537" spans="9:9" ht="14.25" customHeight="1">
      <c r="I537" s="109"/>
    </row>
    <row r="538" spans="9:9" ht="14.25" customHeight="1">
      <c r="I538" s="109"/>
    </row>
    <row r="539" spans="9:9" ht="14.25" customHeight="1">
      <c r="I539" s="109"/>
    </row>
    <row r="540" spans="9:9" ht="14.25" customHeight="1">
      <c r="I540" s="109"/>
    </row>
    <row r="541" spans="9:9" ht="14.25" customHeight="1">
      <c r="I541" s="109"/>
    </row>
    <row r="542" spans="9:9" ht="14.25" customHeight="1">
      <c r="I542" s="109"/>
    </row>
    <row r="543" spans="9:9" ht="14.25" customHeight="1">
      <c r="I543" s="109"/>
    </row>
    <row r="544" spans="9:9" ht="14.25" customHeight="1">
      <c r="I544" s="109"/>
    </row>
    <row r="545" spans="9:9" ht="14.25" customHeight="1">
      <c r="I545" s="109"/>
    </row>
    <row r="546" spans="9:9" ht="14.25" customHeight="1">
      <c r="I546" s="109"/>
    </row>
    <row r="547" spans="9:9" ht="14.25" customHeight="1">
      <c r="I547" s="109"/>
    </row>
    <row r="548" spans="9:9" ht="14.25" customHeight="1">
      <c r="I548" s="109"/>
    </row>
    <row r="549" spans="9:9" ht="14.25" customHeight="1">
      <c r="I549" s="109"/>
    </row>
    <row r="550" spans="9:9" ht="14.25" customHeight="1">
      <c r="I550" s="109"/>
    </row>
    <row r="551" spans="9:9" ht="14.25" customHeight="1">
      <c r="I551" s="109"/>
    </row>
    <row r="552" spans="9:9" ht="14.25" customHeight="1">
      <c r="I552" s="109"/>
    </row>
    <row r="553" spans="9:9" ht="14.25" customHeight="1">
      <c r="I553" s="109"/>
    </row>
    <row r="554" spans="9:9" ht="14.25" customHeight="1">
      <c r="I554" s="109"/>
    </row>
    <row r="555" spans="9:9" ht="14.25" customHeight="1">
      <c r="I555" s="109"/>
    </row>
    <row r="556" spans="9:9" ht="14.25" customHeight="1">
      <c r="I556" s="109"/>
    </row>
    <row r="557" spans="9:9" ht="14.25" customHeight="1">
      <c r="I557" s="109"/>
    </row>
    <row r="558" spans="9:9" ht="14.25" customHeight="1">
      <c r="I558" s="109"/>
    </row>
    <row r="559" spans="9:9" ht="14.25" customHeight="1">
      <c r="I559" s="109"/>
    </row>
    <row r="560" spans="9:9" ht="14.25" customHeight="1">
      <c r="I560" s="109"/>
    </row>
    <row r="561" spans="9:9" ht="14.25" customHeight="1">
      <c r="I561" s="109"/>
    </row>
    <row r="562" spans="9:9" ht="14.25" customHeight="1">
      <c r="I562" s="109"/>
    </row>
    <row r="563" spans="9:9" ht="14.25" customHeight="1">
      <c r="I563" s="109"/>
    </row>
    <row r="564" spans="9:9" ht="14.25" customHeight="1">
      <c r="I564" s="109"/>
    </row>
    <row r="565" spans="9:9" ht="14.25" customHeight="1">
      <c r="I565" s="109"/>
    </row>
    <row r="566" spans="9:9" ht="14.25" customHeight="1">
      <c r="I566" s="109"/>
    </row>
    <row r="567" spans="9:9" ht="14.25" customHeight="1">
      <c r="I567" s="109"/>
    </row>
    <row r="568" spans="9:9" ht="14.25" customHeight="1">
      <c r="I568" s="109"/>
    </row>
    <row r="569" spans="9:9" ht="14.25" customHeight="1">
      <c r="I569" s="109"/>
    </row>
    <row r="570" spans="9:9" ht="14.25" customHeight="1">
      <c r="I570" s="109"/>
    </row>
    <row r="571" spans="9:9" ht="14.25" customHeight="1">
      <c r="I571" s="109"/>
    </row>
    <row r="572" spans="9:9" ht="14.25" customHeight="1">
      <c r="I572" s="109"/>
    </row>
    <row r="573" spans="9:9" ht="14.25" customHeight="1">
      <c r="I573" s="109"/>
    </row>
    <row r="574" spans="9:9" ht="14.25" customHeight="1">
      <c r="I574" s="109"/>
    </row>
    <row r="575" spans="9:9" ht="14.25" customHeight="1">
      <c r="I575" s="109"/>
    </row>
    <row r="576" spans="9:9" ht="14.25" customHeight="1">
      <c r="I576" s="109"/>
    </row>
    <row r="577" spans="9:9" ht="14.25" customHeight="1">
      <c r="I577" s="109"/>
    </row>
    <row r="578" spans="9:9" ht="14.25" customHeight="1">
      <c r="I578" s="109"/>
    </row>
    <row r="579" spans="9:9" ht="14.25" customHeight="1">
      <c r="I579" s="109"/>
    </row>
    <row r="580" spans="9:9" ht="14.25" customHeight="1">
      <c r="I580" s="109"/>
    </row>
    <row r="581" spans="9:9" ht="14.25" customHeight="1">
      <c r="I581" s="109"/>
    </row>
    <row r="582" spans="9:9" ht="14.25" customHeight="1">
      <c r="I582" s="109"/>
    </row>
    <row r="583" spans="9:9" ht="14.25" customHeight="1">
      <c r="I583" s="109"/>
    </row>
    <row r="584" spans="9:9" ht="14.25" customHeight="1">
      <c r="I584" s="109"/>
    </row>
    <row r="585" spans="9:9" ht="14.25" customHeight="1">
      <c r="I585" s="109"/>
    </row>
    <row r="586" spans="9:9" ht="14.25" customHeight="1">
      <c r="I586" s="109"/>
    </row>
    <row r="587" spans="9:9" ht="14.25" customHeight="1">
      <c r="I587" s="109"/>
    </row>
    <row r="588" spans="9:9" ht="14.25" customHeight="1">
      <c r="I588" s="109"/>
    </row>
    <row r="589" spans="9:9" ht="14.25" customHeight="1">
      <c r="I589" s="109"/>
    </row>
    <row r="590" spans="9:9" ht="14.25" customHeight="1">
      <c r="I590" s="109"/>
    </row>
    <row r="591" spans="9:9" ht="14.25" customHeight="1">
      <c r="I591" s="109"/>
    </row>
    <row r="592" spans="9:9" ht="14.25" customHeight="1">
      <c r="I592" s="109"/>
    </row>
    <row r="593" spans="9:9" ht="14.25" customHeight="1">
      <c r="I593" s="109"/>
    </row>
    <row r="594" spans="9:9" ht="14.25" customHeight="1">
      <c r="I594" s="109"/>
    </row>
    <row r="595" spans="9:9" ht="14.25" customHeight="1">
      <c r="I595" s="109"/>
    </row>
    <row r="596" spans="9:9" ht="14.25" customHeight="1">
      <c r="I596" s="109"/>
    </row>
    <row r="597" spans="9:9" ht="14.25" customHeight="1">
      <c r="I597" s="109"/>
    </row>
    <row r="598" spans="9:9" ht="14.25" customHeight="1">
      <c r="I598" s="109"/>
    </row>
    <row r="599" spans="9:9" ht="14.25" customHeight="1">
      <c r="I599" s="109"/>
    </row>
    <row r="600" spans="9:9" ht="14.25" customHeight="1">
      <c r="I600" s="109"/>
    </row>
    <row r="601" spans="9:9" ht="14.25" customHeight="1">
      <c r="I601" s="109"/>
    </row>
    <row r="602" spans="9:9" ht="14.25" customHeight="1">
      <c r="I602" s="109"/>
    </row>
    <row r="603" spans="9:9" ht="14.25" customHeight="1">
      <c r="I603" s="109"/>
    </row>
    <row r="604" spans="9:9" ht="14.25" customHeight="1">
      <c r="I604" s="109"/>
    </row>
    <row r="605" spans="9:9" ht="14.25" customHeight="1">
      <c r="I605" s="109"/>
    </row>
    <row r="606" spans="9:9" ht="14.25" customHeight="1">
      <c r="I606" s="109"/>
    </row>
    <row r="607" spans="9:9" ht="14.25" customHeight="1">
      <c r="I607" s="109"/>
    </row>
    <row r="608" spans="9:9" ht="14.25" customHeight="1">
      <c r="I608" s="109"/>
    </row>
    <row r="609" spans="9:9" ht="14.25" customHeight="1">
      <c r="I609" s="109"/>
    </row>
    <row r="610" spans="9:9" ht="14.25" customHeight="1">
      <c r="I610" s="109"/>
    </row>
    <row r="611" spans="9:9" ht="14.25" customHeight="1">
      <c r="I611" s="109"/>
    </row>
    <row r="612" spans="9:9" ht="14.25" customHeight="1">
      <c r="I612" s="109"/>
    </row>
    <row r="613" spans="9:9" ht="14.25" customHeight="1">
      <c r="I613" s="109"/>
    </row>
    <row r="614" spans="9:9" ht="14.25" customHeight="1">
      <c r="I614" s="109"/>
    </row>
    <row r="615" spans="9:9" ht="14.25" customHeight="1">
      <c r="I615" s="109"/>
    </row>
    <row r="616" spans="9:9" ht="14.25" customHeight="1">
      <c r="I616" s="109"/>
    </row>
    <row r="617" spans="9:9" ht="14.25" customHeight="1">
      <c r="I617" s="109"/>
    </row>
    <row r="618" spans="9:9" ht="14.25" customHeight="1">
      <c r="I618" s="109"/>
    </row>
    <row r="619" spans="9:9" ht="14.25" customHeight="1">
      <c r="I619" s="109"/>
    </row>
    <row r="620" spans="9:9" ht="14.25" customHeight="1">
      <c r="I620" s="109"/>
    </row>
    <row r="621" spans="9:9" ht="14.25" customHeight="1">
      <c r="I621" s="109"/>
    </row>
    <row r="622" spans="9:9" ht="14.25" customHeight="1">
      <c r="I622" s="109"/>
    </row>
    <row r="623" spans="9:9" ht="14.25" customHeight="1">
      <c r="I623" s="109"/>
    </row>
    <row r="624" spans="9:9" ht="14.25" customHeight="1">
      <c r="I624" s="109"/>
    </row>
    <row r="625" spans="9:9" ht="14.25" customHeight="1">
      <c r="I625" s="109"/>
    </row>
    <row r="626" spans="9:9" ht="14.25" customHeight="1">
      <c r="I626" s="109"/>
    </row>
    <row r="627" spans="9:9" ht="14.25" customHeight="1">
      <c r="I627" s="109"/>
    </row>
    <row r="628" spans="9:9" ht="14.25" customHeight="1">
      <c r="I628" s="109"/>
    </row>
    <row r="629" spans="9:9" ht="14.25" customHeight="1">
      <c r="I629" s="109"/>
    </row>
    <row r="630" spans="9:9" ht="14.25" customHeight="1">
      <c r="I630" s="109"/>
    </row>
    <row r="631" spans="9:9" ht="14.25" customHeight="1">
      <c r="I631" s="109"/>
    </row>
    <row r="632" spans="9:9" ht="14.25" customHeight="1">
      <c r="I632" s="109"/>
    </row>
    <row r="633" spans="9:9" ht="14.25" customHeight="1">
      <c r="I633" s="109"/>
    </row>
    <row r="634" spans="9:9" ht="14.25" customHeight="1">
      <c r="I634" s="109"/>
    </row>
    <row r="635" spans="9:9" ht="14.25" customHeight="1">
      <c r="I635" s="109"/>
    </row>
    <row r="636" spans="9:9" ht="14.25" customHeight="1">
      <c r="I636" s="109"/>
    </row>
    <row r="637" spans="9:9" ht="14.25" customHeight="1">
      <c r="I637" s="109"/>
    </row>
    <row r="638" spans="9:9" ht="14.25" customHeight="1">
      <c r="I638" s="109"/>
    </row>
    <row r="639" spans="9:9" ht="14.25" customHeight="1">
      <c r="I639" s="109"/>
    </row>
    <row r="640" spans="9:9" ht="14.25" customHeight="1">
      <c r="I640" s="109"/>
    </row>
    <row r="641" spans="9:9" ht="14.25" customHeight="1">
      <c r="I641" s="109"/>
    </row>
    <row r="642" spans="9:9" ht="14.25" customHeight="1">
      <c r="I642" s="109"/>
    </row>
    <row r="643" spans="9:9" ht="14.25" customHeight="1">
      <c r="I643" s="109"/>
    </row>
    <row r="644" spans="9:9" ht="14.25" customHeight="1">
      <c r="I644" s="109"/>
    </row>
    <row r="645" spans="9:9" ht="14.25" customHeight="1">
      <c r="I645" s="109"/>
    </row>
    <row r="646" spans="9:9" ht="14.25" customHeight="1">
      <c r="I646" s="109"/>
    </row>
    <row r="647" spans="9:9" ht="14.25" customHeight="1">
      <c r="I647" s="109"/>
    </row>
    <row r="648" spans="9:9" ht="14.25" customHeight="1">
      <c r="I648" s="109"/>
    </row>
    <row r="649" spans="9:9" ht="14.25" customHeight="1">
      <c r="I649" s="109"/>
    </row>
    <row r="650" spans="9:9" ht="14.25" customHeight="1">
      <c r="I650" s="109"/>
    </row>
    <row r="651" spans="9:9" ht="14.25" customHeight="1">
      <c r="I651" s="109"/>
    </row>
    <row r="652" spans="9:9" ht="14.25" customHeight="1">
      <c r="I652" s="109"/>
    </row>
    <row r="653" spans="9:9" ht="14.25" customHeight="1">
      <c r="I653" s="109"/>
    </row>
    <row r="654" spans="9:9" ht="14.25" customHeight="1">
      <c r="I654" s="109"/>
    </row>
    <row r="655" spans="9:9" ht="14.25" customHeight="1">
      <c r="I655" s="109"/>
    </row>
    <row r="656" spans="9:9" ht="14.25" customHeight="1">
      <c r="I656" s="109"/>
    </row>
    <row r="657" spans="9:9" ht="14.25" customHeight="1">
      <c r="I657" s="109"/>
    </row>
    <row r="658" spans="9:9" ht="14.25" customHeight="1">
      <c r="I658" s="109"/>
    </row>
    <row r="659" spans="9:9" ht="14.25" customHeight="1">
      <c r="I659" s="109"/>
    </row>
    <row r="660" spans="9:9" ht="14.25" customHeight="1">
      <c r="I660" s="109"/>
    </row>
    <row r="661" spans="9:9" ht="14.25" customHeight="1">
      <c r="I661" s="109"/>
    </row>
    <row r="662" spans="9:9" ht="14.25" customHeight="1">
      <c r="I662" s="109"/>
    </row>
    <row r="663" spans="9:9" ht="14.25" customHeight="1">
      <c r="I663" s="109"/>
    </row>
    <row r="664" spans="9:9" ht="14.25" customHeight="1">
      <c r="I664" s="109"/>
    </row>
    <row r="665" spans="9:9" ht="14.25" customHeight="1">
      <c r="I665" s="109"/>
    </row>
    <row r="666" spans="9:9" ht="14.25" customHeight="1">
      <c r="I666" s="109"/>
    </row>
    <row r="667" spans="9:9" ht="14.25" customHeight="1">
      <c r="I667" s="109"/>
    </row>
    <row r="668" spans="9:9" ht="14.25" customHeight="1">
      <c r="I668" s="109"/>
    </row>
    <row r="669" spans="9:9" ht="14.25" customHeight="1">
      <c r="I669" s="109"/>
    </row>
    <row r="670" spans="9:9" ht="14.25" customHeight="1">
      <c r="I670" s="109"/>
    </row>
    <row r="671" spans="9:9" ht="14.25" customHeight="1">
      <c r="I671" s="109"/>
    </row>
    <row r="672" spans="9:9" ht="14.25" customHeight="1">
      <c r="I672" s="109"/>
    </row>
    <row r="673" spans="9:9" ht="14.25" customHeight="1">
      <c r="I673" s="109"/>
    </row>
    <row r="674" spans="9:9" ht="14.25" customHeight="1">
      <c r="I674" s="109"/>
    </row>
    <row r="675" spans="9:9" ht="14.25" customHeight="1">
      <c r="I675" s="109"/>
    </row>
    <row r="676" spans="9:9" ht="14.25" customHeight="1">
      <c r="I676" s="109"/>
    </row>
    <row r="677" spans="9:9" ht="14.25" customHeight="1">
      <c r="I677" s="109"/>
    </row>
    <row r="678" spans="9:9" ht="14.25" customHeight="1">
      <c r="I678" s="109"/>
    </row>
    <row r="679" spans="9:9" ht="14.25" customHeight="1">
      <c r="I679" s="109"/>
    </row>
    <row r="680" spans="9:9" ht="14.25" customHeight="1">
      <c r="I680" s="109"/>
    </row>
    <row r="681" spans="9:9" ht="14.25" customHeight="1">
      <c r="I681" s="109"/>
    </row>
    <row r="682" spans="9:9" ht="14.25" customHeight="1">
      <c r="I682" s="109"/>
    </row>
    <row r="683" spans="9:9" ht="14.25" customHeight="1">
      <c r="I683" s="109"/>
    </row>
    <row r="684" spans="9:9" ht="14.25" customHeight="1">
      <c r="I684" s="109"/>
    </row>
    <row r="685" spans="9:9" ht="14.25" customHeight="1">
      <c r="I685" s="109"/>
    </row>
    <row r="686" spans="9:9" ht="14.25" customHeight="1">
      <c r="I686" s="109"/>
    </row>
    <row r="687" spans="9:9" ht="14.25" customHeight="1">
      <c r="I687" s="109"/>
    </row>
    <row r="688" spans="9:9" ht="14.25" customHeight="1">
      <c r="I688" s="109"/>
    </row>
    <row r="689" spans="9:9" ht="14.25" customHeight="1">
      <c r="I689" s="109"/>
    </row>
    <row r="690" spans="9:9" ht="14.25" customHeight="1">
      <c r="I690" s="109"/>
    </row>
    <row r="691" spans="9:9" ht="14.25" customHeight="1">
      <c r="I691" s="109"/>
    </row>
    <row r="692" spans="9:9" ht="14.25" customHeight="1">
      <c r="I692" s="109"/>
    </row>
    <row r="693" spans="9:9" ht="14.25" customHeight="1">
      <c r="I693" s="109"/>
    </row>
    <row r="694" spans="9:9" ht="14.25" customHeight="1">
      <c r="I694" s="109"/>
    </row>
    <row r="695" spans="9:9" ht="14.25" customHeight="1">
      <c r="I695" s="109"/>
    </row>
    <row r="696" spans="9:9" ht="14.25" customHeight="1">
      <c r="I696" s="109"/>
    </row>
    <row r="697" spans="9:9" ht="14.25" customHeight="1">
      <c r="I697" s="109"/>
    </row>
    <row r="698" spans="9:9" ht="14.25" customHeight="1">
      <c r="I698" s="109"/>
    </row>
    <row r="699" spans="9:9" ht="14.25" customHeight="1">
      <c r="I699" s="109"/>
    </row>
    <row r="700" spans="9:9" ht="14.25" customHeight="1">
      <c r="I700" s="109"/>
    </row>
    <row r="701" spans="9:9" ht="14.25" customHeight="1">
      <c r="I701" s="109"/>
    </row>
    <row r="702" spans="9:9" ht="14.25" customHeight="1">
      <c r="I702" s="109"/>
    </row>
    <row r="703" spans="9:9" ht="14.25" customHeight="1">
      <c r="I703" s="109"/>
    </row>
    <row r="704" spans="9:9" ht="14.25" customHeight="1">
      <c r="I704" s="109"/>
    </row>
    <row r="705" spans="9:9" ht="14.25" customHeight="1">
      <c r="I705" s="109"/>
    </row>
    <row r="706" spans="9:9" ht="14.25" customHeight="1">
      <c r="I706" s="109"/>
    </row>
    <row r="707" spans="9:9" ht="14.25" customHeight="1">
      <c r="I707" s="109"/>
    </row>
    <row r="708" spans="9:9" ht="14.25" customHeight="1">
      <c r="I708" s="109"/>
    </row>
    <row r="709" spans="9:9" ht="14.25" customHeight="1">
      <c r="I709" s="109"/>
    </row>
    <row r="710" spans="9:9" ht="14.25" customHeight="1">
      <c r="I710" s="109"/>
    </row>
    <row r="711" spans="9:9" ht="14.25" customHeight="1">
      <c r="I711" s="109"/>
    </row>
    <row r="712" spans="9:9" ht="14.25" customHeight="1">
      <c r="I712" s="109"/>
    </row>
    <row r="713" spans="9:9" ht="14.25" customHeight="1">
      <c r="I713" s="109"/>
    </row>
    <row r="714" spans="9:9" ht="14.25" customHeight="1">
      <c r="I714" s="109"/>
    </row>
    <row r="715" spans="9:9" ht="14.25" customHeight="1">
      <c r="I715" s="109"/>
    </row>
    <row r="716" spans="9:9" ht="14.25" customHeight="1">
      <c r="I716" s="109"/>
    </row>
    <row r="717" spans="9:9" ht="14.25" customHeight="1">
      <c r="I717" s="109"/>
    </row>
    <row r="718" spans="9:9" ht="14.25" customHeight="1">
      <c r="I718" s="109"/>
    </row>
    <row r="719" spans="9:9" ht="14.25" customHeight="1">
      <c r="I719" s="109"/>
    </row>
    <row r="720" spans="9:9" ht="14.25" customHeight="1">
      <c r="I720" s="109"/>
    </row>
    <row r="721" spans="9:9" ht="14.25" customHeight="1">
      <c r="I721" s="109"/>
    </row>
    <row r="722" spans="9:9" ht="14.25" customHeight="1">
      <c r="I722" s="109"/>
    </row>
    <row r="723" spans="9:9" ht="14.25" customHeight="1">
      <c r="I723" s="109"/>
    </row>
    <row r="724" spans="9:9" ht="14.25" customHeight="1">
      <c r="I724" s="109"/>
    </row>
    <row r="725" spans="9:9" ht="14.25" customHeight="1">
      <c r="I725" s="109"/>
    </row>
    <row r="726" spans="9:9" ht="14.25" customHeight="1">
      <c r="I726" s="109"/>
    </row>
    <row r="727" spans="9:9" ht="14.25" customHeight="1">
      <c r="I727" s="109"/>
    </row>
    <row r="728" spans="9:9" ht="14.25" customHeight="1">
      <c r="I728" s="109"/>
    </row>
    <row r="729" spans="9:9" ht="14.25" customHeight="1">
      <c r="I729" s="109"/>
    </row>
    <row r="730" spans="9:9" ht="14.25" customHeight="1">
      <c r="I730" s="109"/>
    </row>
    <row r="731" spans="9:9" ht="14.25" customHeight="1">
      <c r="I731" s="109"/>
    </row>
    <row r="732" spans="9:9" ht="14.25" customHeight="1">
      <c r="I732" s="109"/>
    </row>
    <row r="733" spans="9:9" ht="14.25" customHeight="1">
      <c r="I733" s="109"/>
    </row>
    <row r="734" spans="9:9" ht="14.25" customHeight="1">
      <c r="I734" s="109"/>
    </row>
    <row r="735" spans="9:9" ht="14.25" customHeight="1">
      <c r="I735" s="109"/>
    </row>
    <row r="736" spans="9:9" ht="14.25" customHeight="1">
      <c r="I736" s="109"/>
    </row>
    <row r="737" spans="9:9" ht="14.25" customHeight="1">
      <c r="I737" s="109"/>
    </row>
    <row r="738" spans="9:9" ht="14.25" customHeight="1">
      <c r="I738" s="109"/>
    </row>
    <row r="739" spans="9:9" ht="14.25" customHeight="1">
      <c r="I739" s="109"/>
    </row>
    <row r="740" spans="9:9" ht="14.25" customHeight="1">
      <c r="I740" s="109"/>
    </row>
    <row r="741" spans="9:9" ht="14.25" customHeight="1">
      <c r="I741" s="109"/>
    </row>
    <row r="742" spans="9:9" ht="14.25" customHeight="1">
      <c r="I742" s="109"/>
    </row>
    <row r="743" spans="9:9" ht="14.25" customHeight="1">
      <c r="I743" s="109"/>
    </row>
    <row r="744" spans="9:9" ht="14.25" customHeight="1">
      <c r="I744" s="109"/>
    </row>
    <row r="745" spans="9:9" ht="14.25" customHeight="1">
      <c r="I745" s="109"/>
    </row>
    <row r="746" spans="9:9" ht="14.25" customHeight="1">
      <c r="I746" s="109"/>
    </row>
    <row r="747" spans="9:9" ht="14.25" customHeight="1">
      <c r="I747" s="109"/>
    </row>
    <row r="748" spans="9:9" ht="14.25" customHeight="1">
      <c r="I748" s="109"/>
    </row>
    <row r="749" spans="9:9" ht="14.25" customHeight="1">
      <c r="I749" s="109"/>
    </row>
    <row r="750" spans="9:9" ht="14.25" customHeight="1">
      <c r="I750" s="109"/>
    </row>
    <row r="751" spans="9:9" ht="14.25" customHeight="1">
      <c r="I751" s="109"/>
    </row>
    <row r="752" spans="9:9" ht="14.25" customHeight="1">
      <c r="I752" s="109"/>
    </row>
    <row r="753" spans="9:9" ht="14.25" customHeight="1">
      <c r="I753" s="109"/>
    </row>
    <row r="754" spans="9:9" ht="14.25" customHeight="1">
      <c r="I754" s="109"/>
    </row>
    <row r="755" spans="9:9" ht="14.25" customHeight="1">
      <c r="I755" s="109"/>
    </row>
    <row r="756" spans="9:9" ht="14.25" customHeight="1">
      <c r="I756" s="109"/>
    </row>
    <row r="757" spans="9:9" ht="14.25" customHeight="1">
      <c r="I757" s="109"/>
    </row>
    <row r="758" spans="9:9" ht="14.25" customHeight="1">
      <c r="I758" s="109"/>
    </row>
    <row r="759" spans="9:9" ht="14.25" customHeight="1">
      <c r="I759" s="109"/>
    </row>
    <row r="760" spans="9:9" ht="14.25" customHeight="1">
      <c r="I760" s="109"/>
    </row>
    <row r="761" spans="9:9" ht="14.25" customHeight="1">
      <c r="I761" s="109"/>
    </row>
    <row r="762" spans="9:9" ht="14.25" customHeight="1">
      <c r="I762" s="109"/>
    </row>
    <row r="763" spans="9:9" ht="14.25" customHeight="1">
      <c r="I763" s="109"/>
    </row>
    <row r="764" spans="9:9" ht="14.25" customHeight="1">
      <c r="I764" s="109"/>
    </row>
    <row r="765" spans="9:9" ht="14.25" customHeight="1">
      <c r="I765" s="109"/>
    </row>
    <row r="766" spans="9:9" ht="14.25" customHeight="1">
      <c r="I766" s="109"/>
    </row>
    <row r="767" spans="9:9" ht="14.25" customHeight="1">
      <c r="I767" s="109"/>
    </row>
    <row r="768" spans="9:9" ht="14.25" customHeight="1">
      <c r="I768" s="109"/>
    </row>
    <row r="769" spans="9:9" ht="14.25" customHeight="1">
      <c r="I769" s="109"/>
    </row>
    <row r="770" spans="9:9" ht="14.25" customHeight="1">
      <c r="I770" s="109"/>
    </row>
    <row r="771" spans="9:9" ht="14.25" customHeight="1">
      <c r="I771" s="109"/>
    </row>
    <row r="772" spans="9:9" ht="14.25" customHeight="1">
      <c r="I772" s="109"/>
    </row>
    <row r="773" spans="9:9" ht="14.25" customHeight="1">
      <c r="I773" s="109"/>
    </row>
    <row r="774" spans="9:9" ht="14.25" customHeight="1">
      <c r="I774" s="109"/>
    </row>
    <row r="775" spans="9:9" ht="14.25" customHeight="1">
      <c r="I775" s="109"/>
    </row>
    <row r="776" spans="9:9" ht="14.25" customHeight="1">
      <c r="I776" s="109"/>
    </row>
    <row r="777" spans="9:9" ht="14.25" customHeight="1">
      <c r="I777" s="109"/>
    </row>
    <row r="778" spans="9:9" ht="14.25" customHeight="1">
      <c r="I778" s="109"/>
    </row>
    <row r="779" spans="9:9" ht="14.25" customHeight="1">
      <c r="I779" s="109"/>
    </row>
    <row r="780" spans="9:9" ht="14.25" customHeight="1">
      <c r="I780" s="109"/>
    </row>
    <row r="781" spans="9:9" ht="14.25" customHeight="1">
      <c r="I781" s="109"/>
    </row>
    <row r="782" spans="9:9" ht="14.25" customHeight="1">
      <c r="I782" s="109"/>
    </row>
    <row r="783" spans="9:9" ht="14.25" customHeight="1">
      <c r="I783" s="109"/>
    </row>
    <row r="784" spans="9:9" ht="14.25" customHeight="1">
      <c r="I784" s="109"/>
    </row>
    <row r="785" spans="9:9" ht="14.25" customHeight="1">
      <c r="I785" s="109"/>
    </row>
    <row r="786" spans="9:9" ht="14.25" customHeight="1">
      <c r="I786" s="109"/>
    </row>
    <row r="787" spans="9:9" ht="14.25" customHeight="1">
      <c r="I787" s="109"/>
    </row>
    <row r="788" spans="9:9" ht="14.25" customHeight="1">
      <c r="I788" s="109"/>
    </row>
    <row r="789" spans="9:9" ht="14.25" customHeight="1">
      <c r="I789" s="109"/>
    </row>
    <row r="790" spans="9:9" ht="14.25" customHeight="1">
      <c r="I790" s="109"/>
    </row>
    <row r="791" spans="9:9" ht="14.25" customHeight="1">
      <c r="I791" s="109"/>
    </row>
    <row r="792" spans="9:9" ht="14.25" customHeight="1">
      <c r="I792" s="109"/>
    </row>
    <row r="793" spans="9:9" ht="14.25" customHeight="1">
      <c r="I793" s="109"/>
    </row>
    <row r="794" spans="9:9" ht="14.25" customHeight="1">
      <c r="I794" s="109"/>
    </row>
    <row r="795" spans="9:9" ht="14.25" customHeight="1">
      <c r="I795" s="109"/>
    </row>
    <row r="796" spans="9:9" ht="14.25" customHeight="1">
      <c r="I796" s="109"/>
    </row>
    <row r="797" spans="9:9" ht="14.25" customHeight="1">
      <c r="I797" s="109"/>
    </row>
    <row r="798" spans="9:9" ht="14.25" customHeight="1">
      <c r="I798" s="109"/>
    </row>
    <row r="799" spans="9:9" ht="14.25" customHeight="1">
      <c r="I799" s="109"/>
    </row>
    <row r="800" spans="9:9" ht="14.25" customHeight="1">
      <c r="I800" s="109"/>
    </row>
    <row r="801" spans="9:9" ht="14.25" customHeight="1">
      <c r="I801" s="109"/>
    </row>
    <row r="802" spans="9:9" ht="14.25" customHeight="1">
      <c r="I802" s="109"/>
    </row>
    <row r="803" spans="9:9" ht="14.25" customHeight="1">
      <c r="I803" s="109"/>
    </row>
    <row r="804" spans="9:9" ht="14.25" customHeight="1">
      <c r="I804" s="109"/>
    </row>
    <row r="805" spans="9:9" ht="14.25" customHeight="1">
      <c r="I805" s="109"/>
    </row>
    <row r="806" spans="9:9" ht="14.25" customHeight="1">
      <c r="I806" s="109"/>
    </row>
    <row r="807" spans="9:9" ht="14.25" customHeight="1">
      <c r="I807" s="109"/>
    </row>
    <row r="808" spans="9:9" ht="14.25" customHeight="1">
      <c r="I808" s="109"/>
    </row>
    <row r="809" spans="9:9" ht="14.25" customHeight="1">
      <c r="I809" s="109"/>
    </row>
    <row r="810" spans="9:9" ht="14.25" customHeight="1">
      <c r="I810" s="109"/>
    </row>
    <row r="811" spans="9:9" ht="14.25" customHeight="1">
      <c r="I811" s="109"/>
    </row>
    <row r="812" spans="9:9" ht="14.25" customHeight="1">
      <c r="I812" s="109"/>
    </row>
    <row r="813" spans="9:9" ht="14.25" customHeight="1">
      <c r="I813" s="109"/>
    </row>
    <row r="814" spans="9:9" ht="14.25" customHeight="1">
      <c r="I814" s="109"/>
    </row>
    <row r="815" spans="9:9" ht="14.25" customHeight="1">
      <c r="I815" s="109"/>
    </row>
    <row r="816" spans="9:9" ht="14.25" customHeight="1">
      <c r="I816" s="109"/>
    </row>
    <row r="817" spans="9:9" ht="14.25" customHeight="1">
      <c r="I817" s="109"/>
    </row>
    <row r="818" spans="9:9" ht="14.25" customHeight="1">
      <c r="I818" s="109"/>
    </row>
    <row r="819" spans="9:9" ht="14.25" customHeight="1">
      <c r="I819" s="109"/>
    </row>
    <row r="820" spans="9:9" ht="14.25" customHeight="1">
      <c r="I820" s="109"/>
    </row>
    <row r="821" spans="9:9" ht="14.25" customHeight="1">
      <c r="I821" s="109"/>
    </row>
    <row r="822" spans="9:9" ht="14.25" customHeight="1">
      <c r="I822" s="109"/>
    </row>
    <row r="823" spans="9:9" ht="14.25" customHeight="1">
      <c r="I823" s="109"/>
    </row>
    <row r="824" spans="9:9" ht="14.25" customHeight="1">
      <c r="I824" s="109"/>
    </row>
    <row r="825" spans="9:9" ht="14.25" customHeight="1">
      <c r="I825" s="109"/>
    </row>
    <row r="826" spans="9:9" ht="14.25" customHeight="1">
      <c r="I826" s="109"/>
    </row>
    <row r="827" spans="9:9" ht="14.25" customHeight="1">
      <c r="I827" s="109"/>
    </row>
    <row r="828" spans="9:9" ht="14.25" customHeight="1">
      <c r="I828" s="109"/>
    </row>
    <row r="829" spans="9:9" ht="14.25" customHeight="1">
      <c r="I829" s="109"/>
    </row>
    <row r="830" spans="9:9" ht="14.25" customHeight="1">
      <c r="I830" s="109"/>
    </row>
    <row r="831" spans="9:9" ht="14.25" customHeight="1">
      <c r="I831" s="109"/>
    </row>
    <row r="832" spans="9:9" ht="14.25" customHeight="1">
      <c r="I832" s="109"/>
    </row>
    <row r="833" spans="9:9" ht="14.25" customHeight="1">
      <c r="I833" s="109"/>
    </row>
    <row r="834" spans="9:9" ht="14.25" customHeight="1">
      <c r="I834" s="109"/>
    </row>
    <row r="835" spans="9:9" ht="14.25" customHeight="1">
      <c r="I835" s="109"/>
    </row>
    <row r="836" spans="9:9" ht="14.25" customHeight="1">
      <c r="I836" s="109"/>
    </row>
    <row r="837" spans="9:9" ht="14.25" customHeight="1">
      <c r="I837" s="109"/>
    </row>
    <row r="838" spans="9:9" ht="14.25" customHeight="1">
      <c r="I838" s="109"/>
    </row>
    <row r="839" spans="9:9" ht="14.25" customHeight="1">
      <c r="I839" s="109"/>
    </row>
    <row r="840" spans="9:9" ht="14.25" customHeight="1">
      <c r="I840" s="109"/>
    </row>
    <row r="841" spans="9:9" ht="14.25" customHeight="1">
      <c r="I841" s="109"/>
    </row>
    <row r="842" spans="9:9" ht="14.25" customHeight="1">
      <c r="I842" s="109"/>
    </row>
    <row r="843" spans="9:9" ht="14.25" customHeight="1">
      <c r="I843" s="109"/>
    </row>
    <row r="844" spans="9:9" ht="14.25" customHeight="1">
      <c r="I844" s="109"/>
    </row>
    <row r="845" spans="9:9" ht="14.25" customHeight="1">
      <c r="I845" s="109"/>
    </row>
    <row r="846" spans="9:9" ht="14.25" customHeight="1">
      <c r="I846" s="109"/>
    </row>
    <row r="847" spans="9:9" ht="14.25" customHeight="1">
      <c r="I847" s="109"/>
    </row>
    <row r="848" spans="9:9" ht="14.25" customHeight="1">
      <c r="I848" s="109"/>
    </row>
    <row r="849" spans="9:9" ht="14.25" customHeight="1">
      <c r="I849" s="109"/>
    </row>
    <row r="850" spans="9:9" ht="14.25" customHeight="1">
      <c r="I850" s="109"/>
    </row>
    <row r="851" spans="9:9" ht="14.25" customHeight="1">
      <c r="I851" s="109"/>
    </row>
    <row r="852" spans="9:9" ht="14.25" customHeight="1">
      <c r="I852" s="109"/>
    </row>
    <row r="853" spans="9:9" ht="14.25" customHeight="1">
      <c r="I853" s="109"/>
    </row>
    <row r="854" spans="9:9" ht="14.25" customHeight="1">
      <c r="I854" s="109"/>
    </row>
    <row r="855" spans="9:9" ht="14.25" customHeight="1">
      <c r="I855" s="109"/>
    </row>
    <row r="856" spans="9:9" ht="14.25" customHeight="1">
      <c r="I856" s="109"/>
    </row>
    <row r="857" spans="9:9" ht="14.25" customHeight="1">
      <c r="I857" s="109"/>
    </row>
    <row r="858" spans="9:9" ht="14.25" customHeight="1">
      <c r="I858" s="109"/>
    </row>
    <row r="859" spans="9:9" ht="14.25" customHeight="1">
      <c r="I859" s="109"/>
    </row>
    <row r="860" spans="9:9" ht="14.25" customHeight="1">
      <c r="I860" s="109"/>
    </row>
    <row r="861" spans="9:9" ht="14.25" customHeight="1">
      <c r="I861" s="109"/>
    </row>
    <row r="862" spans="9:9" ht="14.25" customHeight="1">
      <c r="I862" s="109"/>
    </row>
    <row r="863" spans="9:9" ht="14.25" customHeight="1">
      <c r="I863" s="109"/>
    </row>
    <row r="864" spans="9:9" ht="14.25" customHeight="1">
      <c r="I864" s="109"/>
    </row>
    <row r="865" spans="9:9" ht="14.25" customHeight="1">
      <c r="I865" s="109"/>
    </row>
    <row r="866" spans="9:9" ht="14.25" customHeight="1">
      <c r="I866" s="109"/>
    </row>
    <row r="867" spans="9:9" ht="14.25" customHeight="1">
      <c r="I867" s="109"/>
    </row>
    <row r="868" spans="9:9" ht="14.25" customHeight="1">
      <c r="I868" s="109"/>
    </row>
    <row r="869" spans="9:9" ht="14.25" customHeight="1">
      <c r="I869" s="109"/>
    </row>
    <row r="870" spans="9:9" ht="14.25" customHeight="1">
      <c r="I870" s="109"/>
    </row>
    <row r="871" spans="9:9" ht="14.25" customHeight="1">
      <c r="I871" s="109"/>
    </row>
    <row r="872" spans="9:9" ht="14.25" customHeight="1">
      <c r="I872" s="109"/>
    </row>
    <row r="873" spans="9:9" ht="14.25" customHeight="1">
      <c r="I873" s="109"/>
    </row>
    <row r="874" spans="9:9" ht="14.25" customHeight="1">
      <c r="I874" s="109"/>
    </row>
    <row r="875" spans="9:9" ht="14.25" customHeight="1">
      <c r="I875" s="109"/>
    </row>
    <row r="876" spans="9:9" ht="14.25" customHeight="1">
      <c r="I876" s="109"/>
    </row>
    <row r="877" spans="9:9" ht="14.25" customHeight="1">
      <c r="I877" s="109"/>
    </row>
    <row r="878" spans="9:9" ht="14.25" customHeight="1">
      <c r="I878" s="109"/>
    </row>
    <row r="879" spans="9:9" ht="14.25" customHeight="1">
      <c r="I879" s="109"/>
    </row>
    <row r="880" spans="9:9" ht="14.25" customHeight="1">
      <c r="I880" s="109"/>
    </row>
    <row r="881" spans="9:9" ht="14.25" customHeight="1">
      <c r="I881" s="109"/>
    </row>
    <row r="882" spans="9:9" ht="14.25" customHeight="1">
      <c r="I882" s="109"/>
    </row>
    <row r="883" spans="9:9" ht="14.25" customHeight="1">
      <c r="I883" s="109"/>
    </row>
    <row r="884" spans="9:9" ht="14.25" customHeight="1">
      <c r="I884" s="109"/>
    </row>
    <row r="885" spans="9:9" ht="14.25" customHeight="1">
      <c r="I885" s="109"/>
    </row>
    <row r="886" spans="9:9" ht="14.25" customHeight="1">
      <c r="I886" s="109"/>
    </row>
    <row r="887" spans="9:9" ht="14.25" customHeight="1">
      <c r="I887" s="109"/>
    </row>
    <row r="888" spans="9:9" ht="14.25" customHeight="1">
      <c r="I888" s="109"/>
    </row>
    <row r="889" spans="9:9" ht="14.25" customHeight="1">
      <c r="I889" s="109"/>
    </row>
    <row r="890" spans="9:9" ht="14.25" customHeight="1">
      <c r="I890" s="109"/>
    </row>
    <row r="891" spans="9:9" ht="14.25" customHeight="1">
      <c r="I891" s="109"/>
    </row>
    <row r="892" spans="9:9" ht="14.25" customHeight="1">
      <c r="I892" s="109"/>
    </row>
    <row r="893" spans="9:9" ht="14.25" customHeight="1">
      <c r="I893" s="109"/>
    </row>
    <row r="894" spans="9:9" ht="14.25" customHeight="1">
      <c r="I894" s="109"/>
    </row>
    <row r="895" spans="9:9" ht="14.25" customHeight="1">
      <c r="I895" s="109"/>
    </row>
    <row r="896" spans="9:9" ht="14.25" customHeight="1">
      <c r="I896" s="109"/>
    </row>
    <row r="897" spans="9:9" ht="14.25" customHeight="1">
      <c r="I897" s="109"/>
    </row>
    <row r="898" spans="9:9" ht="14.25" customHeight="1">
      <c r="I898" s="109"/>
    </row>
    <row r="899" spans="9:9" ht="14.25" customHeight="1">
      <c r="I899" s="109"/>
    </row>
    <row r="900" spans="9:9" ht="14.25" customHeight="1">
      <c r="I900" s="109"/>
    </row>
    <row r="901" spans="9:9" ht="14.25" customHeight="1">
      <c r="I901" s="109"/>
    </row>
    <row r="902" spans="9:9" ht="14.25" customHeight="1">
      <c r="I902" s="109"/>
    </row>
    <row r="903" spans="9:9" ht="14.25" customHeight="1">
      <c r="I903" s="109"/>
    </row>
    <row r="904" spans="9:9" ht="14.25" customHeight="1">
      <c r="I904" s="109"/>
    </row>
    <row r="905" spans="9:9" ht="14.25" customHeight="1">
      <c r="I905" s="109"/>
    </row>
    <row r="906" spans="9:9" ht="14.25" customHeight="1">
      <c r="I906" s="109"/>
    </row>
    <row r="907" spans="9:9" ht="14.25" customHeight="1">
      <c r="I907" s="109"/>
    </row>
    <row r="908" spans="9:9" ht="14.25" customHeight="1">
      <c r="I908" s="109"/>
    </row>
    <row r="909" spans="9:9" ht="14.25" customHeight="1">
      <c r="I909" s="109"/>
    </row>
    <row r="910" spans="9:9" ht="14.25" customHeight="1">
      <c r="I910" s="109"/>
    </row>
    <row r="911" spans="9:9" ht="14.25" customHeight="1">
      <c r="I911" s="109"/>
    </row>
    <row r="912" spans="9:9" ht="14.25" customHeight="1">
      <c r="I912" s="109"/>
    </row>
    <row r="913" spans="9:9" ht="14.25" customHeight="1">
      <c r="I913" s="109"/>
    </row>
    <row r="914" spans="9:9" ht="14.25" customHeight="1">
      <c r="I914" s="109"/>
    </row>
    <row r="915" spans="9:9" ht="14.25" customHeight="1">
      <c r="I915" s="109"/>
    </row>
    <row r="916" spans="9:9" ht="14.25" customHeight="1">
      <c r="I916" s="109"/>
    </row>
    <row r="917" spans="9:9" ht="14.25" customHeight="1">
      <c r="I917" s="109"/>
    </row>
    <row r="918" spans="9:9" ht="14.25" customHeight="1">
      <c r="I918" s="109"/>
    </row>
    <row r="919" spans="9:9" ht="14.25" customHeight="1">
      <c r="I919" s="109"/>
    </row>
    <row r="920" spans="9:9" ht="14.25" customHeight="1">
      <c r="I920" s="109"/>
    </row>
    <row r="921" spans="9:9" ht="14.25" customHeight="1">
      <c r="I921" s="109"/>
    </row>
    <row r="922" spans="9:9" ht="14.25" customHeight="1">
      <c r="I922" s="109"/>
    </row>
    <row r="923" spans="9:9" ht="14.25" customHeight="1">
      <c r="I923" s="109"/>
    </row>
    <row r="924" spans="9:9" ht="14.25" customHeight="1">
      <c r="I924" s="109"/>
    </row>
    <row r="925" spans="9:9" ht="14.25" customHeight="1">
      <c r="I925" s="109"/>
    </row>
    <row r="926" spans="9:9" ht="14.25" customHeight="1">
      <c r="I926" s="109"/>
    </row>
    <row r="927" spans="9:9" ht="14.25" customHeight="1">
      <c r="I927" s="109"/>
    </row>
    <row r="928" spans="9:9" ht="14.25" customHeight="1">
      <c r="I928" s="109"/>
    </row>
    <row r="929" spans="9:9" ht="14.25" customHeight="1">
      <c r="I929" s="109"/>
    </row>
    <row r="930" spans="9:9" ht="14.25" customHeight="1">
      <c r="I930" s="109"/>
    </row>
    <row r="931" spans="9:9" ht="14.25" customHeight="1">
      <c r="I931" s="109"/>
    </row>
    <row r="932" spans="9:9" ht="14.25" customHeight="1">
      <c r="I932" s="109"/>
    </row>
    <row r="933" spans="9:9" ht="14.25" customHeight="1">
      <c r="I933" s="109"/>
    </row>
    <row r="934" spans="9:9" ht="14.25" customHeight="1">
      <c r="I934" s="109"/>
    </row>
    <row r="935" spans="9:9" ht="14.25" customHeight="1">
      <c r="I935" s="109"/>
    </row>
    <row r="936" spans="9:9" ht="14.25" customHeight="1">
      <c r="I936" s="109"/>
    </row>
    <row r="937" spans="9:9" ht="14.25" customHeight="1">
      <c r="I937" s="109"/>
    </row>
    <row r="938" spans="9:9" ht="14.25" customHeight="1">
      <c r="I938" s="109"/>
    </row>
    <row r="939" spans="9:9" ht="14.25" customHeight="1">
      <c r="I939" s="109"/>
    </row>
    <row r="940" spans="9:9" ht="14.25" customHeight="1">
      <c r="I940" s="109"/>
    </row>
    <row r="941" spans="9:9" ht="14.25" customHeight="1">
      <c r="I941" s="109"/>
    </row>
    <row r="942" spans="9:9" ht="14.25" customHeight="1">
      <c r="I942" s="109"/>
    </row>
    <row r="943" spans="9:9" ht="14.25" customHeight="1">
      <c r="I943" s="109"/>
    </row>
    <row r="944" spans="9:9" ht="14.25" customHeight="1">
      <c r="I944" s="109"/>
    </row>
    <row r="945" spans="9:9" ht="14.25" customHeight="1">
      <c r="I945" s="109"/>
    </row>
    <row r="946" spans="9:9" ht="14.25" customHeight="1">
      <c r="I946" s="109"/>
    </row>
    <row r="947" spans="9:9" ht="14.25" customHeight="1">
      <c r="I947" s="109"/>
    </row>
    <row r="948" spans="9:9" ht="14.25" customHeight="1">
      <c r="I948" s="109"/>
    </row>
    <row r="949" spans="9:9" ht="14.25" customHeight="1">
      <c r="I949" s="109"/>
    </row>
    <row r="950" spans="9:9" ht="14.25" customHeight="1">
      <c r="I950" s="109"/>
    </row>
    <row r="951" spans="9:9" ht="14.25" customHeight="1">
      <c r="I951" s="109"/>
    </row>
    <row r="952" spans="9:9" ht="14.25" customHeight="1">
      <c r="I952" s="109"/>
    </row>
    <row r="953" spans="9:9" ht="14.25" customHeight="1">
      <c r="I953" s="109"/>
    </row>
    <row r="954" spans="9:9" ht="14.25" customHeight="1">
      <c r="I954" s="109"/>
    </row>
    <row r="955" spans="9:9" ht="14.25" customHeight="1">
      <c r="I955" s="109"/>
    </row>
    <row r="956" spans="9:9" ht="14.25" customHeight="1">
      <c r="I956" s="109"/>
    </row>
    <row r="957" spans="9:9" ht="14.25" customHeight="1">
      <c r="I957" s="109"/>
    </row>
    <row r="958" spans="9:9" ht="14.25" customHeight="1">
      <c r="I958" s="109"/>
    </row>
    <row r="959" spans="9:9" ht="14.25" customHeight="1">
      <c r="I959" s="109"/>
    </row>
    <row r="960" spans="9:9" ht="14.25" customHeight="1">
      <c r="I960" s="109"/>
    </row>
    <row r="961" spans="9:9" ht="14.25" customHeight="1">
      <c r="I961" s="109"/>
    </row>
    <row r="962" spans="9:9" ht="14.25" customHeight="1">
      <c r="I962" s="109"/>
    </row>
    <row r="963" spans="9:9" ht="14.25" customHeight="1">
      <c r="I963" s="109"/>
    </row>
    <row r="964" spans="9:9" ht="14.25" customHeight="1">
      <c r="I964" s="109"/>
    </row>
    <row r="965" spans="9:9" ht="14.25" customHeight="1">
      <c r="I965" s="109"/>
    </row>
    <row r="966" spans="9:9" ht="14.25" customHeight="1">
      <c r="I966" s="109"/>
    </row>
    <row r="967" spans="9:9" ht="14.25" customHeight="1">
      <c r="I967" s="109"/>
    </row>
    <row r="968" spans="9:9" ht="14.25" customHeight="1">
      <c r="I968" s="109"/>
    </row>
    <row r="969" spans="9:9" ht="14.25" customHeight="1">
      <c r="I969" s="109"/>
    </row>
    <row r="970" spans="9:9" ht="14.25" customHeight="1">
      <c r="I970" s="109"/>
    </row>
    <row r="971" spans="9:9" ht="14.25" customHeight="1">
      <c r="I971" s="109"/>
    </row>
    <row r="972" spans="9:9" ht="14.25" customHeight="1">
      <c r="I972" s="109"/>
    </row>
    <row r="973" spans="9:9" ht="14.25" customHeight="1">
      <c r="I973" s="109"/>
    </row>
    <row r="974" spans="9:9" ht="14.25" customHeight="1">
      <c r="I974" s="109"/>
    </row>
    <row r="975" spans="9:9" ht="14.25" customHeight="1">
      <c r="I975" s="109"/>
    </row>
    <row r="976" spans="9:9" ht="14.25" customHeight="1">
      <c r="I976" s="109"/>
    </row>
    <row r="977" spans="9:9" ht="14.25" customHeight="1">
      <c r="I977" s="109"/>
    </row>
    <row r="978" spans="9:9" ht="14.25" customHeight="1">
      <c r="I978" s="109"/>
    </row>
    <row r="979" spans="9:9" ht="14.25" customHeight="1">
      <c r="I979" s="109"/>
    </row>
    <row r="980" spans="9:9" ht="14.25" customHeight="1">
      <c r="I980" s="109"/>
    </row>
    <row r="981" spans="9:9" ht="14.25" customHeight="1">
      <c r="I981" s="109"/>
    </row>
    <row r="982" spans="9:9" ht="14.25" customHeight="1">
      <c r="I982" s="109"/>
    </row>
    <row r="983" spans="9:9" ht="14.25" customHeight="1">
      <c r="I983" s="109"/>
    </row>
    <row r="984" spans="9:9" ht="14.25" customHeight="1">
      <c r="I984" s="109"/>
    </row>
    <row r="985" spans="9:9" ht="14.25" customHeight="1">
      <c r="I985" s="109"/>
    </row>
    <row r="986" spans="9:9" ht="14.25" customHeight="1">
      <c r="I986" s="109"/>
    </row>
    <row r="987" spans="9:9" ht="14.25" customHeight="1">
      <c r="I987" s="109"/>
    </row>
    <row r="988" spans="9:9" ht="14.25" customHeight="1">
      <c r="I988" s="109"/>
    </row>
  </sheetData>
  <mergeCells count="2">
    <mergeCell ref="B3:C3"/>
    <mergeCell ref="E3:E6"/>
  </mergeCells>
  <pageMargins left="0.7" right="0.7" top="0.75" bottom="0.75" header="0" footer="0"/>
  <pageSetup paperSize="9"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sheetPr>
  <dimension ref="A2:E2"/>
  <sheetViews>
    <sheetView topLeftCell="A97" workbookViewId="0">
      <selection activeCell="H125" sqref="H125"/>
    </sheetView>
  </sheetViews>
  <sheetFormatPr defaultColWidth="14.453125" defaultRowHeight="15" customHeight="1"/>
  <sheetData>
    <row r="2" spans="1:5" ht="15" customHeight="1">
      <c r="A2" s="328" t="s">
        <v>236</v>
      </c>
      <c r="B2" s="324"/>
      <c r="C2" s="324"/>
      <c r="D2" s="324"/>
      <c r="E2" s="324"/>
    </row>
  </sheetData>
  <mergeCells count="1">
    <mergeCell ref="A2:E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27BA0"/>
    <outlinePr summaryBelow="0" summaryRight="0"/>
  </sheetPr>
  <dimension ref="A1:S1000"/>
  <sheetViews>
    <sheetView workbookViewId="0">
      <selection activeCell="H126" sqref="H126:H135"/>
    </sheetView>
  </sheetViews>
  <sheetFormatPr defaultColWidth="14.453125" defaultRowHeight="15" customHeight="1"/>
  <cols>
    <col min="2" max="2" width="18.54296875" customWidth="1"/>
    <col min="3" max="3" width="20.08984375" customWidth="1"/>
    <col min="10" max="10" width="17" customWidth="1"/>
  </cols>
  <sheetData>
    <row r="1" spans="1:19" ht="15.5">
      <c r="A1" s="166"/>
      <c r="B1" s="167" t="s">
        <v>0</v>
      </c>
      <c r="C1" s="168"/>
      <c r="D1" s="166"/>
      <c r="E1" s="169"/>
      <c r="F1" s="166"/>
      <c r="G1" s="169"/>
      <c r="H1" s="166"/>
      <c r="I1" s="170"/>
      <c r="J1" s="171"/>
      <c r="K1" s="172"/>
    </row>
    <row r="2" spans="1:19" ht="15.5">
      <c r="A2" s="166"/>
      <c r="B2" s="166"/>
      <c r="C2" s="166"/>
      <c r="D2" s="166"/>
      <c r="E2" s="169"/>
      <c r="F2" s="166"/>
      <c r="G2" s="169"/>
      <c r="H2" s="166"/>
      <c r="I2" s="170"/>
      <c r="J2" s="171"/>
      <c r="K2" s="172"/>
    </row>
    <row r="3" spans="1:19" ht="15.5">
      <c r="A3" s="166"/>
      <c r="B3" s="173" t="s">
        <v>237</v>
      </c>
      <c r="C3" s="174"/>
      <c r="D3" s="175"/>
      <c r="E3" s="176"/>
      <c r="F3" s="329" t="s">
        <v>4</v>
      </c>
      <c r="G3" s="169"/>
      <c r="H3" s="166"/>
      <c r="I3" s="170"/>
      <c r="J3" s="171"/>
      <c r="K3" s="172"/>
    </row>
    <row r="4" spans="1:19" ht="15.5">
      <c r="A4" s="166"/>
      <c r="B4" s="177" t="s">
        <v>2</v>
      </c>
      <c r="C4" s="178"/>
      <c r="D4" s="179" t="s">
        <v>3</v>
      </c>
      <c r="E4" s="180"/>
      <c r="F4" s="324"/>
      <c r="G4" s="181"/>
      <c r="H4" s="182"/>
      <c r="I4" s="183"/>
      <c r="J4" s="171"/>
      <c r="K4" s="172"/>
    </row>
    <row r="5" spans="1:19" ht="15.5">
      <c r="A5" s="166"/>
      <c r="B5" s="177" t="s">
        <v>5</v>
      </c>
      <c r="C5" s="178"/>
      <c r="D5" s="179" t="s">
        <v>6</v>
      </c>
      <c r="E5" s="180"/>
      <c r="F5" s="324"/>
      <c r="G5" s="181"/>
      <c r="H5" s="182"/>
      <c r="I5" s="183"/>
      <c r="J5" s="171"/>
      <c r="K5" s="172"/>
    </row>
    <row r="6" spans="1:19" ht="15.5">
      <c r="A6" s="166"/>
      <c r="B6" s="184" t="s">
        <v>238</v>
      </c>
      <c r="C6" s="185"/>
      <c r="D6" s="186" t="s">
        <v>8</v>
      </c>
      <c r="E6" s="180"/>
      <c r="F6" s="324"/>
      <c r="G6" s="181"/>
      <c r="H6" s="181"/>
      <c r="I6" s="183"/>
      <c r="J6" s="171"/>
      <c r="K6" s="172"/>
    </row>
    <row r="7" spans="1:19" ht="15.5">
      <c r="A7" s="166"/>
      <c r="B7" s="182"/>
      <c r="C7" s="182"/>
      <c r="D7" s="182"/>
      <c r="E7" s="181"/>
      <c r="F7" s="187"/>
      <c r="G7" s="181"/>
      <c r="H7" s="182"/>
      <c r="I7" s="183"/>
      <c r="J7" s="171"/>
      <c r="K7" s="172"/>
    </row>
    <row r="8" spans="1:19" ht="15.5">
      <c r="A8" s="166"/>
      <c r="B8" s="330" t="s">
        <v>9</v>
      </c>
      <c r="C8" s="324"/>
      <c r="D8" s="182"/>
      <c r="E8" s="181"/>
      <c r="F8" s="187"/>
      <c r="G8" s="181"/>
      <c r="H8" s="182"/>
      <c r="I8" s="183"/>
      <c r="J8" s="171"/>
      <c r="K8" s="172"/>
    </row>
    <row r="9" spans="1:19" ht="15.5">
      <c r="A9" s="166"/>
      <c r="B9" s="331"/>
      <c r="C9" s="324"/>
      <c r="D9" s="324"/>
      <c r="E9" s="324"/>
      <c r="F9" s="324"/>
      <c r="G9" s="324"/>
      <c r="H9" s="324"/>
      <c r="I9" s="324"/>
      <c r="J9" s="324"/>
      <c r="K9" s="324"/>
      <c r="L9" s="324"/>
      <c r="M9" s="324"/>
      <c r="N9" s="324"/>
      <c r="O9" s="324"/>
      <c r="P9" s="324"/>
      <c r="Q9" s="324"/>
      <c r="R9" s="324"/>
      <c r="S9" s="172"/>
    </row>
    <row r="10" spans="1:19" ht="15.5">
      <c r="A10" s="166"/>
      <c r="B10" s="188"/>
      <c r="C10" s="188"/>
      <c r="D10" s="182"/>
      <c r="E10" s="182"/>
      <c r="F10" s="187"/>
      <c r="G10" s="181"/>
      <c r="H10" s="182"/>
      <c r="I10" s="183"/>
      <c r="J10" s="171"/>
      <c r="K10" s="172"/>
    </row>
    <row r="11" spans="1:19" ht="15.5">
      <c r="A11" s="166"/>
      <c r="B11" s="182"/>
      <c r="C11" s="182"/>
      <c r="D11" s="182"/>
      <c r="E11" s="181"/>
      <c r="F11" s="187"/>
      <c r="G11" s="181"/>
      <c r="H11" s="182"/>
      <c r="I11" s="183"/>
      <c r="J11" s="171"/>
      <c r="K11" s="172"/>
    </row>
    <row r="12" spans="1:19" ht="15.5">
      <c r="A12" s="166"/>
      <c r="B12" s="167" t="s">
        <v>239</v>
      </c>
      <c r="C12" s="168"/>
      <c r="D12" s="182"/>
      <c r="E12" s="181"/>
      <c r="F12" s="187"/>
      <c r="G12" s="181"/>
      <c r="H12" s="182"/>
      <c r="I12" s="183"/>
      <c r="J12" s="171"/>
      <c r="K12" s="172"/>
    </row>
    <row r="13" spans="1:19" ht="15.5">
      <c r="A13" s="166"/>
      <c r="B13" s="166"/>
      <c r="C13" s="166"/>
      <c r="D13" s="166"/>
      <c r="E13" s="169"/>
      <c r="F13" s="166"/>
      <c r="G13" s="169"/>
      <c r="H13" s="166"/>
      <c r="I13" s="170"/>
      <c r="J13" s="171"/>
      <c r="K13" s="172"/>
    </row>
    <row r="14" spans="1:19" ht="15.5">
      <c r="A14" s="189" t="s">
        <v>240</v>
      </c>
      <c r="B14" s="190" t="s">
        <v>241</v>
      </c>
      <c r="C14" s="166"/>
      <c r="D14" s="191">
        <v>2024</v>
      </c>
      <c r="E14" s="169"/>
      <c r="F14" s="191">
        <v>2023</v>
      </c>
      <c r="G14" s="181"/>
      <c r="H14" s="182"/>
      <c r="I14" s="183"/>
      <c r="J14" s="171"/>
      <c r="K14" s="172"/>
    </row>
    <row r="15" spans="1:19" ht="15.5">
      <c r="A15" s="166"/>
      <c r="B15" s="192" t="s">
        <v>87</v>
      </c>
      <c r="C15" s="182"/>
      <c r="D15" s="193">
        <v>54687</v>
      </c>
      <c r="E15" s="181"/>
      <c r="F15" s="193">
        <v>54191</v>
      </c>
      <c r="G15" s="181"/>
      <c r="H15" s="182"/>
      <c r="I15" s="183"/>
      <c r="J15" s="194" t="s">
        <v>8</v>
      </c>
      <c r="K15" s="172"/>
    </row>
    <row r="16" spans="1:19" ht="46.5">
      <c r="A16" s="166"/>
      <c r="B16" s="195" t="s">
        <v>242</v>
      </c>
      <c r="C16" s="195"/>
      <c r="D16" s="196">
        <v>-15155</v>
      </c>
      <c r="E16" s="181"/>
      <c r="F16" s="193">
        <v>-17734</v>
      </c>
      <c r="G16" s="181"/>
      <c r="H16" s="182"/>
      <c r="I16" s="183"/>
      <c r="J16" s="194" t="s">
        <v>8</v>
      </c>
      <c r="K16" s="172"/>
    </row>
    <row r="17" spans="1:11" ht="15.5">
      <c r="A17" s="166"/>
      <c r="B17" s="192" t="s">
        <v>243</v>
      </c>
      <c r="C17" s="182"/>
      <c r="D17" s="197">
        <v>-38435</v>
      </c>
      <c r="E17" s="181"/>
      <c r="F17" s="197">
        <v>-38235</v>
      </c>
      <c r="G17" s="181"/>
      <c r="H17" s="182"/>
      <c r="I17" s="183"/>
      <c r="J17" s="194" t="s">
        <v>8</v>
      </c>
      <c r="K17" s="172"/>
    </row>
    <row r="18" spans="1:11" ht="15.5">
      <c r="A18" s="166"/>
      <c r="B18" s="190" t="s">
        <v>244</v>
      </c>
      <c r="C18" s="166"/>
      <c r="D18" s="198">
        <f>SUM(D15:D17)</f>
        <v>1097</v>
      </c>
      <c r="E18" s="169"/>
      <c r="F18" s="198">
        <f>SUM(F15:F17)</f>
        <v>-1778</v>
      </c>
      <c r="G18" s="181"/>
      <c r="H18" s="182"/>
      <c r="I18" s="183"/>
      <c r="J18" s="171"/>
      <c r="K18" s="172"/>
    </row>
    <row r="19" spans="1:11" ht="15.5">
      <c r="A19" s="166"/>
      <c r="B19" s="166"/>
      <c r="C19" s="166"/>
      <c r="D19" s="166"/>
      <c r="E19" s="169"/>
      <c r="F19" s="166"/>
      <c r="G19" s="169"/>
      <c r="H19" s="166"/>
      <c r="I19" s="183"/>
      <c r="J19" s="171"/>
      <c r="K19" s="172"/>
    </row>
    <row r="20" spans="1:11" ht="15.5">
      <c r="A20" s="199"/>
      <c r="B20" s="199"/>
      <c r="C20" s="199"/>
      <c r="D20" s="199"/>
      <c r="E20" s="200"/>
      <c r="F20" s="199"/>
      <c r="G20" s="200"/>
      <c r="H20" s="199"/>
      <c r="I20" s="201"/>
      <c r="J20" s="202"/>
      <c r="K20" s="203"/>
    </row>
    <row r="21" spans="1:11" ht="15.5">
      <c r="A21" s="166"/>
      <c r="B21" s="166"/>
      <c r="C21" s="166"/>
      <c r="D21" s="166"/>
      <c r="E21" s="169"/>
      <c r="F21" s="166"/>
      <c r="G21" s="169"/>
      <c r="H21" s="166"/>
      <c r="I21" s="183"/>
      <c r="J21" s="171"/>
      <c r="K21" s="172"/>
    </row>
    <row r="22" spans="1:11" ht="15.5">
      <c r="A22" s="166"/>
      <c r="B22" s="167" t="s">
        <v>245</v>
      </c>
      <c r="C22" s="168"/>
      <c r="D22" s="166"/>
      <c r="E22" s="169"/>
      <c r="F22" s="166"/>
      <c r="G22" s="169"/>
      <c r="H22" s="166"/>
      <c r="I22" s="170"/>
      <c r="J22" s="171"/>
      <c r="K22" s="172"/>
    </row>
    <row r="23" spans="1:11" ht="15.5">
      <c r="A23" s="166"/>
      <c r="B23" s="204"/>
      <c r="C23" s="204"/>
      <c r="D23" s="166"/>
      <c r="E23" s="169"/>
      <c r="F23" s="166"/>
      <c r="G23" s="169"/>
      <c r="H23" s="166"/>
      <c r="I23" s="170"/>
      <c r="J23" s="171"/>
      <c r="K23" s="172"/>
    </row>
    <row r="24" spans="1:11" ht="15.5">
      <c r="A24" s="189" t="s">
        <v>246</v>
      </c>
      <c r="B24" s="190" t="s">
        <v>247</v>
      </c>
      <c r="C24" s="166"/>
      <c r="D24" s="191">
        <v>2024</v>
      </c>
      <c r="E24" s="181"/>
      <c r="F24" s="191">
        <v>2023</v>
      </c>
      <c r="G24" s="169"/>
      <c r="H24" s="191">
        <v>2022</v>
      </c>
      <c r="I24" s="183"/>
      <c r="J24" s="205"/>
      <c r="K24" s="206"/>
    </row>
    <row r="25" spans="1:11" ht="15.5">
      <c r="A25" s="166"/>
      <c r="B25" s="192" t="s">
        <v>247</v>
      </c>
      <c r="C25" s="182"/>
      <c r="D25" s="207">
        <f>D15</f>
        <v>54687</v>
      </c>
      <c r="E25" s="169"/>
      <c r="F25" s="207">
        <f>F15</f>
        <v>54191</v>
      </c>
      <c r="G25" s="181"/>
      <c r="H25" s="208">
        <v>68414</v>
      </c>
      <c r="I25" s="170"/>
      <c r="J25" s="194" t="s">
        <v>8</v>
      </c>
      <c r="K25" s="172"/>
    </row>
    <row r="26" spans="1:11" ht="15.5">
      <c r="A26" s="166"/>
      <c r="B26" s="192" t="s">
        <v>248</v>
      </c>
      <c r="C26" s="182"/>
      <c r="D26" s="209">
        <f>D25/F25-1</f>
        <v>9.1528113524386168E-3</v>
      </c>
      <c r="E26" s="181"/>
      <c r="F26" s="209">
        <f>F25/H25-1</f>
        <v>-0.20789604466921974</v>
      </c>
      <c r="G26" s="181"/>
      <c r="H26" s="182"/>
      <c r="I26" s="183"/>
      <c r="J26" s="171"/>
      <c r="K26" s="172"/>
    </row>
    <row r="27" spans="1:11" ht="15.5">
      <c r="A27" s="166"/>
      <c r="B27" s="182"/>
      <c r="C27" s="182"/>
      <c r="D27" s="182"/>
      <c r="E27" s="181"/>
      <c r="F27" s="182"/>
      <c r="G27" s="181"/>
      <c r="H27" s="182"/>
      <c r="I27" s="183"/>
      <c r="J27" s="171"/>
      <c r="K27" s="172"/>
    </row>
    <row r="28" spans="1:11" ht="15.5">
      <c r="A28" s="166"/>
      <c r="B28" s="192" t="s">
        <v>247</v>
      </c>
      <c r="C28" s="182"/>
      <c r="D28" s="207">
        <f>D15</f>
        <v>54687</v>
      </c>
      <c r="E28" s="181"/>
      <c r="F28" s="207">
        <f>F15</f>
        <v>54191</v>
      </c>
      <c r="G28" s="181"/>
      <c r="H28" s="182"/>
      <c r="I28" s="183"/>
      <c r="J28" s="194" t="s">
        <v>8</v>
      </c>
      <c r="K28" s="172"/>
    </row>
    <row r="29" spans="1:11" ht="15.5">
      <c r="A29" s="166"/>
      <c r="B29" s="192" t="s">
        <v>249</v>
      </c>
      <c r="C29" s="182"/>
      <c r="D29" s="210">
        <f>'2. Assest and Operational Analy'!D71</f>
        <v>34709</v>
      </c>
      <c r="E29" s="181"/>
      <c r="F29" s="210">
        <f>'2. Assest and Operational Analy'!F71</f>
        <v>37300</v>
      </c>
      <c r="G29" s="181"/>
      <c r="H29" s="182"/>
      <c r="I29" s="183"/>
      <c r="J29" s="194" t="s">
        <v>6</v>
      </c>
      <c r="K29" s="172"/>
    </row>
    <row r="30" spans="1:11" ht="15.5">
      <c r="A30" s="166"/>
      <c r="B30" s="192" t="s">
        <v>250</v>
      </c>
      <c r="C30" s="182"/>
      <c r="D30" s="211" t="s">
        <v>251</v>
      </c>
      <c r="E30" s="181"/>
      <c r="F30" s="211" t="s">
        <v>251</v>
      </c>
      <c r="G30" s="181"/>
      <c r="H30" s="211" t="s">
        <v>251</v>
      </c>
      <c r="I30" s="183"/>
      <c r="J30" s="171"/>
      <c r="K30" s="212"/>
    </row>
    <row r="31" spans="1:11" ht="15.5">
      <c r="A31" s="166"/>
      <c r="B31" s="182"/>
      <c r="C31" s="182"/>
      <c r="D31" s="187"/>
      <c r="E31" s="181"/>
      <c r="F31" s="187"/>
      <c r="G31" s="181"/>
      <c r="H31" s="187"/>
      <c r="I31" s="183"/>
      <c r="J31" s="171"/>
      <c r="K31" s="212"/>
    </row>
    <row r="32" spans="1:11" ht="15.5">
      <c r="A32" s="199"/>
      <c r="B32" s="213"/>
      <c r="C32" s="213"/>
      <c r="D32" s="214"/>
      <c r="E32" s="215"/>
      <c r="F32" s="214"/>
      <c r="G32" s="215"/>
      <c r="H32" s="214"/>
      <c r="I32" s="201"/>
      <c r="J32" s="202"/>
      <c r="K32" s="216"/>
    </row>
    <row r="33" spans="1:11" ht="15.5">
      <c r="A33" s="166"/>
      <c r="B33" s="182"/>
      <c r="C33" s="182"/>
      <c r="D33" s="182"/>
      <c r="E33" s="181"/>
      <c r="F33" s="182"/>
      <c r="G33" s="181"/>
      <c r="H33" s="182"/>
      <c r="I33" s="183"/>
      <c r="J33" s="171"/>
      <c r="K33" s="172"/>
    </row>
    <row r="34" spans="1:11" ht="15.5">
      <c r="A34" s="189" t="s">
        <v>252</v>
      </c>
      <c r="B34" s="190" t="s">
        <v>253</v>
      </c>
      <c r="C34" s="166"/>
      <c r="D34" s="191">
        <v>2024</v>
      </c>
      <c r="E34" s="181"/>
      <c r="F34" s="191">
        <v>2023</v>
      </c>
      <c r="G34" s="169"/>
      <c r="H34" s="166"/>
      <c r="I34" s="170"/>
      <c r="J34" s="171"/>
      <c r="K34" s="206"/>
    </row>
    <row r="35" spans="1:11" ht="15.5">
      <c r="A35" s="166"/>
      <c r="B35" s="217" t="s">
        <v>254</v>
      </c>
      <c r="C35" s="182"/>
      <c r="D35" s="218">
        <f>D15</f>
        <v>54687</v>
      </c>
      <c r="E35" s="219">
        <f>D35/D36</f>
        <v>0.19234854666704185</v>
      </c>
      <c r="F35" s="218">
        <f>F15</f>
        <v>54191</v>
      </c>
      <c r="G35" s="219">
        <f>F35/F36</f>
        <v>0.17115469648158677</v>
      </c>
      <c r="H35" s="220"/>
      <c r="I35" s="183"/>
      <c r="J35" s="194" t="s">
        <v>8</v>
      </c>
      <c r="K35" s="172"/>
    </row>
    <row r="36" spans="1:11" ht="15.5">
      <c r="A36" s="166"/>
      <c r="B36" s="192" t="s">
        <v>114</v>
      </c>
      <c r="C36" s="182"/>
      <c r="D36" s="210">
        <f>'2. Assest and Operational Analy'!D89</f>
        <v>284312</v>
      </c>
      <c r="E36" s="181"/>
      <c r="F36" s="210">
        <f>'2. Assest and Operational Analy'!F89</f>
        <v>316620</v>
      </c>
      <c r="G36" s="181"/>
      <c r="H36" s="182"/>
      <c r="I36" s="183"/>
      <c r="J36" s="194" t="s">
        <v>6</v>
      </c>
      <c r="K36" s="172"/>
    </row>
    <row r="37" spans="1:11" ht="15.5">
      <c r="A37" s="166"/>
      <c r="B37" s="182"/>
      <c r="C37" s="182"/>
      <c r="D37" s="182"/>
      <c r="E37" s="181"/>
      <c r="F37" s="182"/>
      <c r="G37" s="181"/>
      <c r="H37" s="182"/>
      <c r="I37" s="183"/>
      <c r="J37" s="171"/>
      <c r="K37" s="172"/>
    </row>
    <row r="38" spans="1:11" ht="15.5">
      <c r="A38" s="199"/>
      <c r="B38" s="213"/>
      <c r="C38" s="213"/>
      <c r="D38" s="213"/>
      <c r="E38" s="215"/>
      <c r="F38" s="213"/>
      <c r="G38" s="215"/>
      <c r="H38" s="213"/>
      <c r="I38" s="201"/>
      <c r="J38" s="202"/>
      <c r="K38" s="203"/>
    </row>
    <row r="39" spans="1:11" ht="15.5">
      <c r="A39" s="166"/>
      <c r="B39" s="182"/>
      <c r="C39" s="182"/>
      <c r="D39" s="182"/>
      <c r="E39" s="181"/>
      <c r="F39" s="182"/>
      <c r="G39" s="181"/>
      <c r="H39" s="182"/>
      <c r="I39" s="183"/>
      <c r="J39" s="171"/>
      <c r="K39" s="172"/>
    </row>
    <row r="40" spans="1:11" ht="15.5">
      <c r="A40" s="189" t="s">
        <v>255</v>
      </c>
      <c r="B40" s="190" t="s">
        <v>256</v>
      </c>
      <c r="C40" s="166"/>
      <c r="D40" s="191">
        <v>2024</v>
      </c>
      <c r="E40" s="169"/>
      <c r="F40" s="191">
        <v>2023</v>
      </c>
      <c r="G40" s="169"/>
      <c r="H40" s="169"/>
      <c r="I40" s="170"/>
      <c r="J40" s="171"/>
      <c r="K40" s="172"/>
    </row>
    <row r="41" spans="1:11" ht="15.5">
      <c r="A41" s="221"/>
      <c r="B41" s="222" t="s">
        <v>20</v>
      </c>
      <c r="C41" s="223"/>
      <c r="D41" s="224">
        <f>'1. Financial Structure Analysis'!C18</f>
        <v>38809</v>
      </c>
      <c r="E41" s="225">
        <f>D41/D42</f>
        <v>0.70965677400479088</v>
      </c>
      <c r="F41" s="224">
        <f>'1. Financial Structure Analysis'!D18</f>
        <v>43542</v>
      </c>
      <c r="G41" s="225">
        <f>F41/F42</f>
        <v>0.80349135465298671</v>
      </c>
      <c r="H41" s="226"/>
      <c r="I41" s="227"/>
      <c r="J41" s="228" t="s">
        <v>257</v>
      </c>
      <c r="K41" s="229"/>
    </row>
    <row r="42" spans="1:11" ht="15.5">
      <c r="A42" s="166"/>
      <c r="B42" s="192" t="s">
        <v>258</v>
      </c>
      <c r="C42" s="182"/>
      <c r="D42" s="207">
        <f>D15</f>
        <v>54687</v>
      </c>
      <c r="E42" s="230" t="s">
        <v>259</v>
      </c>
      <c r="F42" s="207">
        <f>F15</f>
        <v>54191</v>
      </c>
      <c r="G42" s="230" t="s">
        <v>259</v>
      </c>
      <c r="H42" s="182"/>
      <c r="I42" s="183"/>
      <c r="J42" s="194" t="s">
        <v>8</v>
      </c>
      <c r="K42" s="172"/>
    </row>
    <row r="43" spans="1:11" ht="15.5">
      <c r="A43" s="166"/>
      <c r="B43" s="182"/>
      <c r="C43" s="182"/>
      <c r="D43" s="182"/>
      <c r="E43" s="181"/>
      <c r="F43" s="182"/>
      <c r="G43" s="181"/>
      <c r="H43" s="182"/>
      <c r="I43" s="183"/>
      <c r="J43" s="171"/>
      <c r="K43" s="172"/>
    </row>
    <row r="44" spans="1:11" ht="15.5">
      <c r="A44" s="166"/>
      <c r="B44" s="190" t="s">
        <v>260</v>
      </c>
      <c r="C44" s="166"/>
      <c r="D44" s="191">
        <v>2024</v>
      </c>
      <c r="E44" s="169"/>
      <c r="F44" s="191">
        <v>2023</v>
      </c>
      <c r="G44" s="169"/>
      <c r="H44" s="166"/>
      <c r="I44" s="170"/>
      <c r="J44" s="171"/>
      <c r="K44" s="206"/>
    </row>
    <row r="45" spans="1:11" ht="15.5">
      <c r="A45" s="221"/>
      <c r="B45" s="222" t="s">
        <v>261</v>
      </c>
      <c r="C45" s="223"/>
      <c r="D45" s="231">
        <v>4557</v>
      </c>
      <c r="E45" s="232">
        <f>D45/D46</f>
        <v>8.3328761862965603E-2</v>
      </c>
      <c r="F45" s="231">
        <v>4441</v>
      </c>
      <c r="G45" s="232">
        <f>F45/F46</f>
        <v>8.1950877451975421E-2</v>
      </c>
      <c r="H45" s="226"/>
      <c r="I45" s="233"/>
      <c r="J45" s="228"/>
      <c r="K45" s="229"/>
    </row>
    <row r="46" spans="1:11" ht="15.5">
      <c r="A46" s="166"/>
      <c r="B46" s="192" t="s">
        <v>254</v>
      </c>
      <c r="C46" s="182"/>
      <c r="D46" s="207">
        <f>D15</f>
        <v>54687</v>
      </c>
      <c r="E46" s="181"/>
      <c r="F46" s="207">
        <f>F15</f>
        <v>54191</v>
      </c>
      <c r="G46" s="181"/>
      <c r="H46" s="182"/>
      <c r="I46" s="183"/>
      <c r="J46" s="194" t="s">
        <v>8</v>
      </c>
      <c r="K46" s="172"/>
    </row>
    <row r="47" spans="1:11" ht="15.5">
      <c r="A47" s="166"/>
      <c r="B47" s="182"/>
      <c r="C47" s="182"/>
      <c r="D47" s="182"/>
      <c r="E47" s="181"/>
      <c r="F47" s="182"/>
      <c r="G47" s="181"/>
      <c r="H47" s="182"/>
      <c r="I47" s="183"/>
      <c r="J47" s="171"/>
      <c r="K47" s="172"/>
    </row>
    <row r="48" spans="1:11" ht="15.5">
      <c r="A48" s="166"/>
      <c r="B48" s="190" t="s">
        <v>262</v>
      </c>
      <c r="C48" s="166"/>
      <c r="D48" s="191">
        <v>2024</v>
      </c>
      <c r="E48" s="169"/>
      <c r="F48" s="191">
        <v>2023</v>
      </c>
      <c r="G48" s="169"/>
      <c r="H48" s="166"/>
      <c r="I48" s="170"/>
      <c r="J48" s="171"/>
      <c r="K48" s="206"/>
    </row>
    <row r="49" spans="1:11" ht="15.5">
      <c r="A49" s="221"/>
      <c r="B49" s="222" t="s">
        <v>261</v>
      </c>
      <c r="C49" s="223"/>
      <c r="D49" s="234">
        <f>D45</f>
        <v>4557</v>
      </c>
      <c r="E49" s="232">
        <f>D49/D50</f>
        <v>5.9121928436129637E-2</v>
      </c>
      <c r="F49" s="234">
        <f>F45</f>
        <v>4441</v>
      </c>
      <c r="G49" s="232">
        <f>F49/F50</f>
        <v>5.4463398780981345E-2</v>
      </c>
      <c r="H49" s="226"/>
      <c r="I49" s="233"/>
      <c r="J49" s="228"/>
      <c r="K49" s="229"/>
    </row>
    <row r="50" spans="1:11" ht="15.5">
      <c r="A50" s="166"/>
      <c r="B50" s="192" t="s">
        <v>18</v>
      </c>
      <c r="C50" s="182"/>
      <c r="D50" s="235">
        <f>'1. Financial Structure Analysis'!C16</f>
        <v>77078</v>
      </c>
      <c r="E50" s="181"/>
      <c r="F50" s="210">
        <f>'1. Financial Structure Analysis'!D16</f>
        <v>81541</v>
      </c>
      <c r="G50" s="181"/>
      <c r="H50" s="182"/>
      <c r="I50" s="183"/>
      <c r="J50" s="228"/>
      <c r="K50" s="172"/>
    </row>
    <row r="51" spans="1:11" ht="15.5">
      <c r="A51" s="166"/>
      <c r="B51" s="182"/>
      <c r="C51" s="182"/>
      <c r="D51" s="182"/>
      <c r="E51" s="181"/>
      <c r="F51" s="182"/>
      <c r="G51" s="181"/>
      <c r="H51" s="182"/>
      <c r="I51" s="183"/>
      <c r="J51" s="236"/>
      <c r="K51" s="172"/>
    </row>
    <row r="52" spans="1:11" ht="15.5">
      <c r="A52" s="199"/>
      <c r="B52" s="213"/>
      <c r="C52" s="213"/>
      <c r="D52" s="213"/>
      <c r="E52" s="215"/>
      <c r="F52" s="213"/>
      <c r="G52" s="215"/>
      <c r="H52" s="213"/>
      <c r="I52" s="201"/>
      <c r="J52" s="237"/>
      <c r="K52" s="203"/>
    </row>
    <row r="53" spans="1:11" ht="15.5">
      <c r="A53" s="166"/>
      <c r="B53" s="182"/>
      <c r="C53" s="182"/>
      <c r="D53" s="182"/>
      <c r="E53" s="181"/>
      <c r="F53" s="182"/>
      <c r="G53" s="181"/>
      <c r="H53" s="182"/>
      <c r="I53" s="183"/>
      <c r="J53" s="171"/>
      <c r="K53" s="172"/>
    </row>
    <row r="54" spans="1:11" ht="15.5">
      <c r="A54" s="166"/>
      <c r="B54" s="167" t="s">
        <v>263</v>
      </c>
      <c r="C54" s="168"/>
      <c r="D54" s="166"/>
      <c r="E54" s="169"/>
      <c r="F54" s="166"/>
      <c r="G54" s="169"/>
      <c r="H54" s="166"/>
      <c r="I54" s="170"/>
      <c r="J54" s="171"/>
      <c r="K54" s="172"/>
    </row>
    <row r="55" spans="1:11" ht="15.5">
      <c r="A55" s="166"/>
      <c r="B55" s="166"/>
      <c r="C55" s="166"/>
      <c r="D55" s="166"/>
      <c r="E55" s="169"/>
      <c r="F55" s="166"/>
      <c r="G55" s="169"/>
      <c r="H55" s="166"/>
      <c r="I55" s="170"/>
      <c r="J55" s="171"/>
      <c r="K55" s="172"/>
    </row>
    <row r="56" spans="1:11" ht="15.5">
      <c r="A56" s="189" t="s">
        <v>264</v>
      </c>
      <c r="B56" s="190" t="s">
        <v>265</v>
      </c>
      <c r="C56" s="166"/>
      <c r="D56" s="191">
        <v>2024</v>
      </c>
      <c r="E56" s="169"/>
      <c r="F56" s="191">
        <v>2023</v>
      </c>
      <c r="G56" s="169"/>
      <c r="H56" s="169"/>
      <c r="I56" s="170"/>
      <c r="J56" s="171"/>
      <c r="K56" s="206"/>
    </row>
    <row r="57" spans="1:11" ht="15.5">
      <c r="A57" s="221"/>
      <c r="B57" s="238" t="s">
        <v>266</v>
      </c>
      <c r="C57" s="223"/>
      <c r="D57" s="239">
        <v>185219</v>
      </c>
      <c r="E57" s="240"/>
      <c r="F57" s="239">
        <v>194835</v>
      </c>
      <c r="G57" s="240"/>
      <c r="H57" s="241" t="s">
        <v>3</v>
      </c>
      <c r="I57" s="242" t="s">
        <v>14</v>
      </c>
    </row>
    <row r="58" spans="1:11" ht="15.5">
      <c r="A58" s="221"/>
      <c r="B58" s="238" t="s">
        <v>267</v>
      </c>
      <c r="C58" s="223"/>
      <c r="D58" s="231">
        <v>9480</v>
      </c>
      <c r="E58" s="240"/>
      <c r="F58" s="231">
        <v>10253</v>
      </c>
      <c r="G58" s="240"/>
      <c r="H58" s="241" t="s">
        <v>3</v>
      </c>
      <c r="I58" s="242" t="s">
        <v>268</v>
      </c>
    </row>
    <row r="59" spans="1:11" ht="15.5">
      <c r="A59" s="166"/>
      <c r="B59" s="182"/>
      <c r="C59" s="182"/>
      <c r="D59" s="198">
        <f>SUM(D57:D58)</f>
        <v>194699</v>
      </c>
      <c r="E59" s="181"/>
      <c r="F59" s="198">
        <f>SUM(F57:F58)</f>
        <v>205088</v>
      </c>
      <c r="G59" s="181"/>
      <c r="H59" s="171"/>
      <c r="I59" s="172"/>
    </row>
    <row r="60" spans="1:11" ht="15.5">
      <c r="A60" s="166"/>
      <c r="B60" s="182"/>
      <c r="C60" s="182"/>
      <c r="D60" s="182"/>
      <c r="E60" s="181"/>
      <c r="F60" s="182"/>
      <c r="G60" s="181"/>
      <c r="H60" s="171"/>
      <c r="I60" s="172"/>
    </row>
    <row r="61" spans="1:11" ht="15.5">
      <c r="A61" s="166"/>
      <c r="B61" s="192" t="s">
        <v>269</v>
      </c>
      <c r="C61" s="182"/>
      <c r="D61" s="208">
        <v>26446</v>
      </c>
      <c r="E61" s="181"/>
      <c r="F61" s="208">
        <v>25831</v>
      </c>
      <c r="G61" s="181"/>
      <c r="H61" s="194" t="s">
        <v>270</v>
      </c>
      <c r="I61" s="243" t="s">
        <v>271</v>
      </c>
    </row>
    <row r="62" spans="1:11" ht="15.5">
      <c r="A62" s="221"/>
      <c r="B62" s="238" t="s">
        <v>272</v>
      </c>
      <c r="C62" s="223"/>
      <c r="D62" s="231">
        <v>4456</v>
      </c>
      <c r="E62" s="240"/>
      <c r="F62" s="231">
        <v>5558</v>
      </c>
      <c r="G62" s="240"/>
      <c r="H62" s="194" t="s">
        <v>270</v>
      </c>
      <c r="I62" s="229"/>
    </row>
    <row r="63" spans="1:11" ht="15.5">
      <c r="A63" s="166"/>
      <c r="B63" s="182"/>
      <c r="C63" s="182"/>
      <c r="D63" s="198">
        <f>SUM(D61:D62)</f>
        <v>30902</v>
      </c>
      <c r="E63" s="181"/>
      <c r="F63" s="198">
        <f>SUM(F61:F62)</f>
        <v>31389</v>
      </c>
      <c r="G63" s="181"/>
      <c r="H63" s="171"/>
      <c r="I63" s="172"/>
    </row>
    <row r="64" spans="1:11" ht="15.5">
      <c r="A64" s="166"/>
      <c r="B64" s="182"/>
      <c r="C64" s="182"/>
      <c r="D64" s="182"/>
      <c r="E64" s="181"/>
      <c r="F64" s="182"/>
      <c r="G64" s="181"/>
      <c r="H64" s="171"/>
      <c r="I64" s="172"/>
    </row>
    <row r="65" spans="1:9" ht="15.5">
      <c r="A65" s="166"/>
      <c r="B65" s="192" t="s">
        <v>273</v>
      </c>
      <c r="C65" s="182"/>
      <c r="D65" s="244">
        <f>D59/D63</f>
        <v>6.3005307099864085</v>
      </c>
      <c r="E65" s="245"/>
      <c r="F65" s="244">
        <f>F59/F63</f>
        <v>6.5337538628181848</v>
      </c>
      <c r="G65" s="245"/>
      <c r="H65" s="171"/>
      <c r="I65" s="172"/>
    </row>
    <row r="66" spans="1:9" ht="15.5">
      <c r="A66" s="166"/>
      <c r="B66" s="182"/>
      <c r="C66" s="182"/>
      <c r="D66" s="182"/>
      <c r="E66" s="181"/>
      <c r="F66" s="182"/>
      <c r="G66" s="181"/>
      <c r="H66" s="171"/>
      <c r="I66" s="172"/>
    </row>
    <row r="67" spans="1:9" ht="15.5">
      <c r="B67" s="192" t="s">
        <v>274</v>
      </c>
      <c r="C67" s="182"/>
      <c r="D67" s="208">
        <v>19601</v>
      </c>
      <c r="E67" s="181"/>
      <c r="F67" s="208">
        <v>22993</v>
      </c>
      <c r="G67" s="181"/>
      <c r="H67" s="194"/>
      <c r="I67" s="172"/>
    </row>
    <row r="68" spans="1:9" ht="15.5">
      <c r="B68" s="238"/>
      <c r="C68" s="223"/>
      <c r="D68" s="222"/>
      <c r="E68" s="240"/>
      <c r="F68" s="222"/>
      <c r="G68" s="240"/>
      <c r="H68" s="241"/>
      <c r="I68" s="229"/>
    </row>
    <row r="69" spans="1:9" ht="15.5">
      <c r="A69" s="166"/>
      <c r="B69" s="182"/>
      <c r="C69" s="182"/>
      <c r="D69" s="166"/>
      <c r="E69" s="181"/>
      <c r="F69" s="166"/>
      <c r="G69" s="181"/>
      <c r="H69" s="171"/>
      <c r="I69" s="172"/>
    </row>
    <row r="70" spans="1:9" ht="15.5">
      <c r="A70" s="166"/>
      <c r="B70" s="182"/>
      <c r="C70" s="182"/>
      <c r="D70" s="182"/>
      <c r="E70" s="181"/>
      <c r="F70" s="182"/>
      <c r="G70" s="181"/>
      <c r="H70" s="171"/>
      <c r="I70" s="172"/>
    </row>
    <row r="71" spans="1:9" ht="15.5">
      <c r="A71" s="166"/>
      <c r="B71" s="192"/>
      <c r="C71" s="182"/>
      <c r="D71" s="182"/>
      <c r="E71" s="245"/>
      <c r="F71" s="182"/>
      <c r="G71" s="245"/>
      <c r="H71" s="171"/>
      <c r="I71" s="172"/>
    </row>
    <row r="72" spans="1:9" ht="15.5">
      <c r="A72" s="166"/>
      <c r="B72" s="182"/>
      <c r="C72" s="182"/>
      <c r="D72" s="182"/>
      <c r="E72" s="181"/>
      <c r="F72" s="182"/>
      <c r="G72" s="181"/>
      <c r="H72" s="171"/>
      <c r="I72" s="172"/>
    </row>
    <row r="73" spans="1:9" ht="15.5">
      <c r="A73" s="166"/>
      <c r="B73" s="190" t="s">
        <v>275</v>
      </c>
      <c r="C73" s="166"/>
      <c r="D73" s="166"/>
      <c r="E73" s="169"/>
      <c r="F73" s="166"/>
      <c r="G73" s="169"/>
      <c r="H73" s="171"/>
      <c r="I73" s="206"/>
    </row>
    <row r="74" spans="1:9" ht="15.5">
      <c r="A74" s="166"/>
      <c r="B74" s="166"/>
      <c r="C74" s="166"/>
      <c r="D74" s="191">
        <v>2024</v>
      </c>
      <c r="E74" s="169"/>
      <c r="F74" s="191">
        <v>2023</v>
      </c>
      <c r="G74" s="169"/>
      <c r="H74" s="171"/>
      <c r="I74" s="206"/>
    </row>
    <row r="75" spans="1:9" ht="15.5">
      <c r="A75" s="166"/>
      <c r="B75" s="217" t="s">
        <v>247</v>
      </c>
      <c r="C75" s="220"/>
      <c r="D75" s="246">
        <f>D25</f>
        <v>54687</v>
      </c>
      <c r="E75" s="247"/>
      <c r="F75" s="246">
        <f>F25</f>
        <v>54191</v>
      </c>
      <c r="G75" s="181"/>
      <c r="H75" s="194" t="s">
        <v>8</v>
      </c>
      <c r="I75" s="172"/>
    </row>
    <row r="76" spans="1:9" ht="15.5">
      <c r="A76" s="166"/>
      <c r="B76" s="192" t="s">
        <v>276</v>
      </c>
      <c r="C76" s="182"/>
      <c r="D76" s="208">
        <f>D67</f>
        <v>19601</v>
      </c>
      <c r="E76" s="181"/>
      <c r="F76" s="208">
        <f>F67</f>
        <v>22993</v>
      </c>
      <c r="G76" s="181"/>
      <c r="H76" s="194" t="s">
        <v>8</v>
      </c>
      <c r="I76" s="172"/>
    </row>
    <row r="77" spans="1:9" ht="15.5">
      <c r="A77" s="166"/>
      <c r="B77" s="182"/>
      <c r="C77" s="182"/>
      <c r="D77" s="182"/>
      <c r="E77" s="181"/>
      <c r="F77" s="182"/>
      <c r="G77" s="181"/>
      <c r="H77" s="171"/>
      <c r="I77" s="172"/>
    </row>
    <row r="78" spans="1:9" ht="15.5">
      <c r="A78" s="166"/>
      <c r="B78" s="192" t="s">
        <v>277</v>
      </c>
      <c r="C78" s="182"/>
      <c r="D78" s="244">
        <f>D75/D76</f>
        <v>2.790010713739095</v>
      </c>
      <c r="E78" s="245"/>
      <c r="F78" s="244">
        <f>F75/F76</f>
        <v>2.3568477362675595</v>
      </c>
      <c r="G78" s="245"/>
      <c r="H78" s="171"/>
      <c r="I78" s="172"/>
    </row>
    <row r="79" spans="1:9" ht="15.5">
      <c r="A79" s="166"/>
      <c r="B79" s="182"/>
      <c r="C79" s="182"/>
      <c r="D79" s="182"/>
      <c r="E79" s="181"/>
      <c r="F79" s="182"/>
      <c r="G79" s="181"/>
      <c r="H79" s="171"/>
      <c r="I79" s="172"/>
    </row>
    <row r="80" spans="1:9" ht="15.5">
      <c r="A80" s="166"/>
      <c r="B80" s="182"/>
      <c r="C80" s="182"/>
      <c r="D80" s="182"/>
      <c r="E80" s="181"/>
      <c r="F80" s="182"/>
      <c r="G80" s="181"/>
      <c r="H80" s="171"/>
      <c r="I80" s="172"/>
    </row>
    <row r="81" spans="1:11" ht="15.5">
      <c r="A81" s="166"/>
      <c r="B81" s="190" t="s">
        <v>278</v>
      </c>
      <c r="C81" s="166"/>
      <c r="D81" s="191">
        <v>2024</v>
      </c>
      <c r="E81" s="169"/>
      <c r="F81" s="191">
        <v>2023</v>
      </c>
      <c r="G81" s="169"/>
      <c r="H81" s="171"/>
      <c r="I81" s="206"/>
    </row>
    <row r="82" spans="1:11" ht="15.5">
      <c r="B82" s="192" t="s">
        <v>279</v>
      </c>
      <c r="C82" s="182"/>
      <c r="D82" s="33">
        <v>-1404</v>
      </c>
      <c r="E82" s="181"/>
      <c r="F82" s="208">
        <v>-1202</v>
      </c>
      <c r="G82" s="181"/>
      <c r="H82" s="194" t="s">
        <v>8</v>
      </c>
      <c r="I82" s="172"/>
    </row>
    <row r="83" spans="1:11" ht="15.5">
      <c r="A83" s="166"/>
      <c r="B83" s="248" t="s">
        <v>280</v>
      </c>
      <c r="C83" s="182"/>
      <c r="D83" s="222">
        <v>590</v>
      </c>
      <c r="E83" s="240"/>
      <c r="F83" s="222">
        <v>474</v>
      </c>
      <c r="G83" s="181"/>
      <c r="H83" s="194" t="s">
        <v>8</v>
      </c>
      <c r="I83" s="172"/>
    </row>
    <row r="84" spans="1:11" ht="15.5">
      <c r="A84" s="166"/>
      <c r="B84" s="249" t="s">
        <v>281</v>
      </c>
      <c r="C84" s="182"/>
      <c r="D84" s="208">
        <v>-80</v>
      </c>
      <c r="E84" s="181"/>
      <c r="F84" s="208">
        <v>-197</v>
      </c>
      <c r="G84" s="181"/>
      <c r="H84" s="194" t="s">
        <v>8</v>
      </c>
      <c r="I84" s="172"/>
    </row>
    <row r="85" spans="1:11" ht="15.5">
      <c r="A85" s="221"/>
      <c r="B85" s="238" t="s">
        <v>282</v>
      </c>
      <c r="C85" s="223"/>
      <c r="D85" s="59">
        <v>582</v>
      </c>
      <c r="F85" s="59">
        <v>51</v>
      </c>
      <c r="G85" s="240"/>
      <c r="H85" s="241" t="s">
        <v>8</v>
      </c>
      <c r="I85" s="229"/>
    </row>
    <row r="86" spans="1:11" ht="15.5">
      <c r="A86" s="166"/>
      <c r="B86" s="182"/>
      <c r="C86" s="182"/>
      <c r="D86" s="198">
        <f>SUM(D82:D85)</f>
        <v>-312</v>
      </c>
      <c r="E86" s="166"/>
      <c r="F86" s="198">
        <f>SUM(F82:F85)</f>
        <v>-874</v>
      </c>
      <c r="G86" s="181"/>
      <c r="H86" s="171"/>
      <c r="I86" s="172"/>
    </row>
    <row r="87" spans="1:11" ht="15.5">
      <c r="A87" s="166"/>
      <c r="B87" s="182"/>
      <c r="C87" s="182"/>
      <c r="D87" s="182"/>
      <c r="E87" s="181"/>
      <c r="F87" s="166"/>
      <c r="G87" s="181"/>
      <c r="H87" s="166"/>
      <c r="I87" s="183"/>
      <c r="J87" s="171"/>
      <c r="K87" s="172"/>
    </row>
    <row r="88" spans="1:11" ht="15.5">
      <c r="A88" s="199"/>
      <c r="B88" s="213"/>
      <c r="C88" s="213"/>
      <c r="D88" s="213"/>
      <c r="E88" s="215"/>
      <c r="F88" s="199"/>
      <c r="G88" s="215"/>
      <c r="H88" s="199"/>
      <c r="I88" s="201"/>
      <c r="J88" s="202"/>
      <c r="K88" s="203"/>
    </row>
    <row r="89" spans="1:11" ht="15.5">
      <c r="A89" s="166"/>
      <c r="B89" s="182"/>
      <c r="C89" s="182"/>
      <c r="D89" s="182"/>
      <c r="E89" s="181"/>
      <c r="F89" s="166"/>
      <c r="G89" s="181"/>
      <c r="H89" s="166"/>
      <c r="I89" s="183"/>
      <c r="J89" s="171"/>
      <c r="K89" s="172"/>
    </row>
    <row r="90" spans="1:11" ht="15.5">
      <c r="A90" s="166"/>
      <c r="B90" s="167" t="s">
        <v>283</v>
      </c>
      <c r="C90" s="250"/>
      <c r="D90" s="166"/>
      <c r="E90" s="169"/>
      <c r="F90" s="166"/>
      <c r="G90" s="169"/>
      <c r="H90" s="166"/>
      <c r="I90" s="170"/>
      <c r="J90" s="171"/>
      <c r="K90" s="172"/>
    </row>
    <row r="91" spans="1:11" ht="15.5">
      <c r="A91" s="166"/>
      <c r="B91" s="204"/>
      <c r="C91" s="166"/>
      <c r="D91" s="166"/>
      <c r="E91" s="169"/>
      <c r="F91" s="166"/>
      <c r="G91" s="169"/>
      <c r="H91" s="166"/>
      <c r="I91" s="170"/>
      <c r="J91" s="171"/>
      <c r="K91" s="172"/>
    </row>
    <row r="92" spans="1:11" ht="15.5">
      <c r="A92" s="189" t="s">
        <v>284</v>
      </c>
      <c r="B92" s="190" t="s">
        <v>285</v>
      </c>
      <c r="C92" s="182"/>
      <c r="D92" s="191">
        <v>2024</v>
      </c>
      <c r="E92" s="240"/>
      <c r="F92" s="191">
        <v>2023</v>
      </c>
      <c r="G92" s="169"/>
      <c r="H92" s="169"/>
      <c r="I92" s="183"/>
      <c r="J92" s="171"/>
      <c r="K92" s="206"/>
    </row>
    <row r="93" spans="1:11" ht="15.5">
      <c r="A93" s="221"/>
      <c r="B93" s="238" t="s">
        <v>286</v>
      </c>
      <c r="C93" s="223"/>
      <c r="D93" s="15">
        <f>- D45</f>
        <v>-4557</v>
      </c>
      <c r="E93" s="15"/>
      <c r="F93" s="15">
        <f>- F45</f>
        <v>-4441</v>
      </c>
      <c r="G93" s="240"/>
      <c r="H93" s="241" t="s">
        <v>8</v>
      </c>
      <c r="I93" s="233"/>
      <c r="J93" s="228"/>
      <c r="K93" s="229"/>
    </row>
    <row r="94" spans="1:11" ht="15.5">
      <c r="A94" s="221"/>
      <c r="B94" s="238" t="s">
        <v>287</v>
      </c>
      <c r="C94" s="223"/>
      <c r="D94" s="239"/>
      <c r="E94" s="240"/>
      <c r="F94" s="239"/>
      <c r="G94" s="240"/>
      <c r="H94" s="241" t="s">
        <v>8</v>
      </c>
      <c r="I94" s="233"/>
      <c r="K94" s="229"/>
    </row>
    <row r="95" spans="1:11" ht="15.5">
      <c r="A95" s="221"/>
      <c r="B95" s="238" t="s">
        <v>288</v>
      </c>
      <c r="C95" s="223"/>
      <c r="D95" s="223"/>
      <c r="E95" s="240"/>
      <c r="F95" s="223"/>
      <c r="G95" s="240"/>
      <c r="H95" s="241" t="s">
        <v>8</v>
      </c>
      <c r="I95" s="233"/>
      <c r="K95" s="229"/>
    </row>
    <row r="96" spans="1:11" ht="15.5">
      <c r="A96" s="221"/>
      <c r="B96" s="238" t="s">
        <v>289</v>
      </c>
      <c r="C96" s="223"/>
      <c r="D96" s="231">
        <v>-9672</v>
      </c>
      <c r="E96" s="240"/>
      <c r="F96" s="231">
        <v>-10650</v>
      </c>
      <c r="G96" s="240"/>
      <c r="H96" s="255"/>
      <c r="I96" s="233"/>
      <c r="K96" s="229"/>
    </row>
    <row r="97" spans="1:11" ht="15.5">
      <c r="A97" s="221"/>
      <c r="B97" s="251" t="s">
        <v>18</v>
      </c>
      <c r="C97" s="221"/>
      <c r="D97" s="252">
        <f>SUM(D93:D96)</f>
        <v>-14229</v>
      </c>
      <c r="E97" s="253"/>
      <c r="F97" s="252">
        <f>SUM(F93:F96)</f>
        <v>-15091</v>
      </c>
      <c r="G97" s="253"/>
      <c r="H97" s="255"/>
      <c r="I97" s="254"/>
      <c r="K97" s="229"/>
    </row>
    <row r="98" spans="1:11" ht="15.5">
      <c r="A98" s="221"/>
      <c r="B98" s="221"/>
      <c r="C98" s="221"/>
      <c r="D98" s="221"/>
      <c r="E98" s="253"/>
      <c r="F98" s="221"/>
      <c r="G98" s="253"/>
      <c r="H98" s="241"/>
      <c r="I98" s="254"/>
      <c r="K98" s="229"/>
    </row>
    <row r="99" spans="1:11" ht="15.5">
      <c r="A99" s="221"/>
      <c r="B99" s="238" t="s">
        <v>290</v>
      </c>
      <c r="C99" s="223"/>
      <c r="D99" s="239">
        <v>-8668</v>
      </c>
      <c r="E99" s="240"/>
      <c r="F99" s="239">
        <v>-8393</v>
      </c>
      <c r="G99" s="240"/>
      <c r="H99" s="241" t="s">
        <v>8</v>
      </c>
      <c r="I99" s="233"/>
      <c r="K99" s="229"/>
    </row>
    <row r="100" spans="1:11" ht="15.5">
      <c r="A100" s="221"/>
      <c r="B100" s="238" t="s">
        <v>291</v>
      </c>
      <c r="C100" s="223"/>
      <c r="D100" s="239">
        <v>-13898</v>
      </c>
      <c r="E100" s="240"/>
      <c r="F100" s="239">
        <v>-14617</v>
      </c>
      <c r="G100" s="240"/>
      <c r="H100" s="241" t="s">
        <v>8</v>
      </c>
      <c r="I100" s="233"/>
      <c r="K100" s="229"/>
    </row>
    <row r="101" spans="1:11" ht="15.5">
      <c r="A101" s="221"/>
      <c r="B101" s="238" t="s">
        <v>292</v>
      </c>
      <c r="C101" s="223"/>
      <c r="D101" s="256"/>
      <c r="E101" s="240"/>
      <c r="F101" s="256"/>
      <c r="G101" s="240"/>
      <c r="H101" s="226"/>
      <c r="I101" s="233"/>
      <c r="K101" s="229"/>
    </row>
    <row r="102" spans="1:11" ht="15.5">
      <c r="A102" s="221"/>
      <c r="B102" s="251" t="s">
        <v>145</v>
      </c>
      <c r="C102" s="221"/>
      <c r="D102" s="257">
        <f>SUM(D99:D101)</f>
        <v>-22566</v>
      </c>
      <c r="E102" s="253"/>
      <c r="F102" s="257">
        <f>SUM(F99:F101)</f>
        <v>-23010</v>
      </c>
      <c r="G102" s="253"/>
      <c r="H102" s="221"/>
      <c r="I102" s="254"/>
      <c r="J102" s="255"/>
      <c r="K102" s="229"/>
    </row>
    <row r="103" spans="1:11" ht="15.5">
      <c r="A103" s="166"/>
      <c r="B103" s="166"/>
      <c r="C103" s="166"/>
      <c r="D103" s="166"/>
      <c r="E103" s="169"/>
      <c r="F103" s="166"/>
      <c r="G103" s="169"/>
      <c r="H103" s="166"/>
      <c r="I103" s="170"/>
      <c r="J103" s="171"/>
      <c r="K103" s="172"/>
    </row>
    <row r="104" spans="1:11" ht="15.5">
      <c r="A104" s="199"/>
      <c r="B104" s="213"/>
      <c r="C104" s="213"/>
      <c r="D104" s="213"/>
      <c r="E104" s="215"/>
      <c r="F104" s="213"/>
      <c r="G104" s="215"/>
      <c r="H104" s="213"/>
      <c r="I104" s="201"/>
      <c r="J104" s="202"/>
      <c r="K104" s="203"/>
    </row>
    <row r="105" spans="1:11" ht="15.5">
      <c r="A105" s="166"/>
      <c r="B105" s="182"/>
      <c r="C105" s="182"/>
      <c r="D105" s="182"/>
      <c r="E105" s="181"/>
      <c r="F105" s="182"/>
      <c r="G105" s="181"/>
      <c r="H105" s="182"/>
      <c r="I105" s="183"/>
      <c r="J105" s="171"/>
      <c r="K105" s="172"/>
    </row>
    <row r="106" spans="1:11" ht="15.5">
      <c r="A106" s="167" t="s">
        <v>293</v>
      </c>
      <c r="B106" s="190" t="s">
        <v>294</v>
      </c>
      <c r="C106" s="182"/>
      <c r="D106" s="191">
        <v>2024</v>
      </c>
      <c r="E106" s="181"/>
      <c r="F106" s="191">
        <v>2023</v>
      </c>
      <c r="G106" s="169"/>
      <c r="H106" s="169"/>
      <c r="I106" s="183"/>
      <c r="J106" s="171"/>
      <c r="K106" s="206"/>
    </row>
    <row r="107" spans="1:11" ht="15.5">
      <c r="A107" s="221"/>
      <c r="B107" s="238" t="s">
        <v>295</v>
      </c>
      <c r="C107" s="223"/>
      <c r="D107" s="239">
        <v>8668</v>
      </c>
      <c r="E107" s="240"/>
      <c r="F107" s="239">
        <v>8393</v>
      </c>
      <c r="G107" s="240"/>
      <c r="H107" s="241" t="s">
        <v>8</v>
      </c>
      <c r="I107" s="233"/>
      <c r="K107" s="229"/>
    </row>
    <row r="108" spans="1:11" ht="43.5">
      <c r="A108" s="221"/>
      <c r="B108" s="238" t="s">
        <v>296</v>
      </c>
      <c r="C108" s="223"/>
      <c r="D108" s="15">
        <f>'1. Financial Structure Analysis'!C139</f>
        <v>203180</v>
      </c>
      <c r="F108" s="33">
        <f>'1. Financial Structure Analysis'!D139</f>
        <v>229340</v>
      </c>
      <c r="G108" s="240"/>
      <c r="H108" s="258" t="s">
        <v>297</v>
      </c>
      <c r="I108" s="233"/>
      <c r="K108" s="229"/>
    </row>
    <row r="109" spans="1:11" ht="15.5">
      <c r="A109" s="221"/>
      <c r="B109" s="238"/>
      <c r="C109" s="223"/>
      <c r="D109" s="178"/>
      <c r="E109" s="240"/>
      <c r="F109" s="223"/>
      <c r="G109" s="240"/>
      <c r="H109" s="223"/>
      <c r="I109" s="233"/>
      <c r="J109" s="228"/>
      <c r="K109" s="229"/>
    </row>
    <row r="110" spans="1:11" ht="15.5">
      <c r="A110" s="221"/>
      <c r="B110" s="251" t="s">
        <v>298</v>
      </c>
      <c r="C110" s="223"/>
      <c r="D110" s="259">
        <f>D107/D108</f>
        <v>4.2661679299143614E-2</v>
      </c>
      <c r="E110" s="240"/>
      <c r="F110" s="260">
        <f>F107/F108</f>
        <v>3.6596319874422252E-2</v>
      </c>
      <c r="G110" s="240"/>
      <c r="H110" s="223"/>
      <c r="I110" s="233"/>
      <c r="J110" s="255"/>
      <c r="K110" s="229"/>
    </row>
    <row r="111" spans="1:11" ht="15.5">
      <c r="A111" s="166"/>
      <c r="B111" s="182"/>
      <c r="C111" s="182"/>
      <c r="D111" s="182"/>
      <c r="E111" s="181"/>
      <c r="F111" s="182"/>
      <c r="G111" s="181"/>
      <c r="H111" s="182"/>
      <c r="I111" s="183"/>
      <c r="J111" s="171"/>
      <c r="K111" s="172"/>
    </row>
    <row r="112" spans="1:11" ht="15.5">
      <c r="A112" s="261"/>
      <c r="B112" s="262"/>
      <c r="C112" s="262"/>
      <c r="D112" s="262"/>
      <c r="E112" s="263"/>
      <c r="F112" s="262"/>
      <c r="G112" s="263"/>
      <c r="H112" s="262"/>
      <c r="I112" s="264"/>
      <c r="J112" s="265"/>
      <c r="K112" s="266"/>
    </row>
    <row r="113" spans="1:13" ht="15.5">
      <c r="A113" s="166"/>
      <c r="B113" s="182"/>
      <c r="C113" s="182"/>
      <c r="D113" s="182"/>
      <c r="E113" s="181"/>
      <c r="F113" s="182"/>
      <c r="G113" s="181"/>
      <c r="H113" s="182"/>
      <c r="I113" s="183"/>
      <c r="J113" s="171"/>
      <c r="K113" s="172"/>
    </row>
    <row r="114" spans="1:13" ht="15.5">
      <c r="A114" s="167" t="s">
        <v>299</v>
      </c>
      <c r="B114" s="267" t="s">
        <v>86</v>
      </c>
      <c r="C114" s="268"/>
      <c r="D114" s="191">
        <v>2024</v>
      </c>
      <c r="E114" s="269"/>
      <c r="F114" s="191">
        <v>2023</v>
      </c>
      <c r="G114" s="169"/>
      <c r="H114" s="169"/>
      <c r="I114" s="270"/>
      <c r="J114" s="271"/>
      <c r="K114" s="206"/>
    </row>
    <row r="115" spans="1:13" ht="15.5">
      <c r="A115" s="166"/>
      <c r="B115" s="192" t="s">
        <v>87</v>
      </c>
      <c r="C115" s="182"/>
      <c r="D115" s="207">
        <f t="shared" ref="D115:F115" si="0">D25</f>
        <v>54687</v>
      </c>
      <c r="E115" s="182">
        <f t="shared" si="0"/>
        <v>0</v>
      </c>
      <c r="F115" s="207">
        <f t="shared" si="0"/>
        <v>54191</v>
      </c>
      <c r="G115" s="181"/>
      <c r="H115" s="194" t="s">
        <v>8</v>
      </c>
      <c r="I115" s="183"/>
      <c r="K115" s="172"/>
    </row>
    <row r="116" spans="1:13" ht="15.5">
      <c r="A116" s="166"/>
      <c r="B116" s="192" t="s">
        <v>300</v>
      </c>
      <c r="C116" s="192"/>
      <c r="D116" s="208">
        <f t="shared" ref="D116:F116" si="1">D16</f>
        <v>-15155</v>
      </c>
      <c r="E116" s="192">
        <f t="shared" si="1"/>
        <v>0</v>
      </c>
      <c r="F116" s="208">
        <f t="shared" si="1"/>
        <v>-17734</v>
      </c>
      <c r="G116" s="181"/>
      <c r="H116" s="194" t="s">
        <v>8</v>
      </c>
      <c r="I116" s="183"/>
      <c r="K116" s="172"/>
    </row>
    <row r="117" spans="1:13" ht="15.5">
      <c r="A117" s="166"/>
      <c r="B117" s="192"/>
      <c r="C117" s="182"/>
      <c r="D117" s="210"/>
      <c r="E117" s="210"/>
      <c r="F117" s="210"/>
      <c r="G117" s="181"/>
      <c r="H117" s="194" t="s">
        <v>8</v>
      </c>
      <c r="I117" s="183"/>
      <c r="K117" s="172"/>
    </row>
    <row r="118" spans="1:13" ht="15.5" hidden="1">
      <c r="A118" s="166"/>
      <c r="B118" s="272" t="s">
        <v>301</v>
      </c>
      <c r="C118" s="182"/>
      <c r="D118" s="42" t="s">
        <v>42</v>
      </c>
      <c r="E118" s="181"/>
      <c r="F118" s="42" t="s">
        <v>42</v>
      </c>
      <c r="G118" s="181"/>
      <c r="H118" s="316"/>
      <c r="I118" s="183"/>
      <c r="J118" s="194" t="s">
        <v>8</v>
      </c>
      <c r="K118" s="172"/>
    </row>
    <row r="119" spans="1:13" ht="15.5" hidden="1">
      <c r="A119" s="166"/>
      <c r="B119" s="272" t="s">
        <v>302</v>
      </c>
      <c r="C119" s="182"/>
      <c r="D119" s="42" t="s">
        <v>42</v>
      </c>
      <c r="E119" s="181"/>
      <c r="F119" s="42" t="s">
        <v>42</v>
      </c>
      <c r="G119" s="181"/>
      <c r="H119" s="316"/>
      <c r="I119" s="183"/>
      <c r="J119" s="194" t="s">
        <v>8</v>
      </c>
      <c r="K119" s="172"/>
    </row>
    <row r="120" spans="1:13" ht="15.5">
      <c r="A120" s="166"/>
      <c r="B120" s="182"/>
      <c r="C120" s="182"/>
      <c r="D120" s="198">
        <f>SUM(D115:D119)</f>
        <v>39532</v>
      </c>
      <c r="E120" s="166"/>
      <c r="F120" s="198">
        <f>SUM(F115:F119)</f>
        <v>36457</v>
      </c>
      <c r="G120" s="181"/>
      <c r="H120" s="317"/>
      <c r="I120" s="183"/>
      <c r="J120" s="171"/>
      <c r="K120" s="172"/>
    </row>
    <row r="121" spans="1:13" ht="15.5">
      <c r="A121" s="166"/>
      <c r="B121" s="332" t="s">
        <v>340</v>
      </c>
      <c r="C121" s="324"/>
      <c r="D121" s="324"/>
      <c r="E121" s="324"/>
      <c r="F121" s="324"/>
      <c r="G121" s="324"/>
      <c r="H121" s="317"/>
      <c r="I121" s="183"/>
      <c r="J121" s="171"/>
      <c r="K121" s="172"/>
    </row>
    <row r="122" spans="1:13" ht="15.5">
      <c r="A122" s="166"/>
      <c r="B122" s="182"/>
      <c r="C122" s="182"/>
      <c r="D122" s="182"/>
      <c r="E122" s="181"/>
      <c r="F122" s="182"/>
      <c r="G122" s="181"/>
      <c r="H122" s="182"/>
      <c r="I122" s="183"/>
      <c r="J122" s="171"/>
      <c r="K122" s="172"/>
      <c r="M122" s="273"/>
    </row>
    <row r="123" spans="1:13" ht="15.5">
      <c r="A123" s="199"/>
      <c r="B123" s="213"/>
      <c r="C123" s="213"/>
      <c r="D123" s="213"/>
      <c r="E123" s="215"/>
      <c r="F123" s="213"/>
      <c r="G123" s="215"/>
      <c r="H123" s="213"/>
      <c r="I123" s="201"/>
      <c r="J123" s="202"/>
      <c r="K123" s="203"/>
    </row>
    <row r="124" spans="1:13" ht="15.5">
      <c r="A124" s="166"/>
      <c r="B124" s="182"/>
      <c r="C124" s="182"/>
      <c r="D124" s="182"/>
      <c r="E124" s="181"/>
      <c r="F124" s="182"/>
      <c r="G124" s="181"/>
      <c r="H124" s="182"/>
      <c r="I124" s="183"/>
      <c r="J124" s="171"/>
      <c r="K124" s="172"/>
    </row>
    <row r="125" spans="1:13" ht="15.5">
      <c r="A125" s="167" t="s">
        <v>303</v>
      </c>
      <c r="B125" s="190" t="s">
        <v>304</v>
      </c>
      <c r="C125" s="166"/>
      <c r="D125" s="191">
        <v>2024</v>
      </c>
      <c r="E125" s="169"/>
      <c r="F125" s="191">
        <v>2023</v>
      </c>
      <c r="G125" s="169"/>
      <c r="H125" s="169"/>
      <c r="I125" s="170"/>
      <c r="J125" s="171"/>
      <c r="K125" s="206"/>
    </row>
    <row r="126" spans="1:13" ht="15.5">
      <c r="A126" s="221"/>
      <c r="B126" s="222" t="s">
        <v>305</v>
      </c>
      <c r="C126" s="223"/>
      <c r="D126" s="234">
        <f>D120</f>
        <v>39532</v>
      </c>
      <c r="E126" s="274">
        <f>D126/D127</f>
        <v>0.13904443006274797</v>
      </c>
      <c r="F126" s="234">
        <f>F120</f>
        <v>36457</v>
      </c>
      <c r="G126" s="232">
        <f>F126/F127</f>
        <v>0.11514433706019835</v>
      </c>
      <c r="H126" s="241" t="s">
        <v>77</v>
      </c>
      <c r="I126" s="233"/>
      <c r="K126" s="229"/>
    </row>
    <row r="127" spans="1:13" ht="15.5">
      <c r="A127" s="221"/>
      <c r="B127" s="238" t="s">
        <v>114</v>
      </c>
      <c r="C127" s="223"/>
      <c r="D127" s="275">
        <f t="shared" ref="D127:F127" si="2">D36</f>
        <v>284312</v>
      </c>
      <c r="E127" s="223">
        <f t="shared" si="2"/>
        <v>0</v>
      </c>
      <c r="F127" s="275">
        <f t="shared" si="2"/>
        <v>316620</v>
      </c>
      <c r="G127" s="240"/>
      <c r="H127" s="241" t="s">
        <v>6</v>
      </c>
      <c r="I127" s="233"/>
      <c r="K127" s="229"/>
    </row>
    <row r="128" spans="1:13" ht="15.5">
      <c r="A128" s="221"/>
      <c r="B128" s="223"/>
      <c r="C128" s="223"/>
      <c r="D128" s="223"/>
      <c r="E128" s="240"/>
      <c r="F128" s="223"/>
      <c r="G128" s="240"/>
      <c r="H128" s="255"/>
      <c r="I128" s="233"/>
      <c r="K128" s="229"/>
    </row>
    <row r="129" spans="1:11" ht="15.5">
      <c r="A129" s="221"/>
      <c r="B129" s="251" t="s">
        <v>306</v>
      </c>
      <c r="C129" s="221"/>
      <c r="D129" s="221"/>
      <c r="E129" s="253"/>
      <c r="F129" s="221"/>
      <c r="G129" s="253"/>
      <c r="H129" s="255"/>
      <c r="I129" s="254"/>
      <c r="K129" s="276"/>
    </row>
    <row r="130" spans="1:11" ht="15.5">
      <c r="A130" s="221"/>
      <c r="B130" s="222" t="s">
        <v>305</v>
      </c>
      <c r="C130" s="223"/>
      <c r="D130" s="234">
        <f>D120</f>
        <v>39532</v>
      </c>
      <c r="E130" s="232">
        <f>D130/D131</f>
        <v>0.16336279748253019</v>
      </c>
      <c r="F130" s="234">
        <f>F120</f>
        <v>36457</v>
      </c>
      <c r="G130" s="232">
        <f>F130/F131</f>
        <v>0.13359987100651563</v>
      </c>
      <c r="H130" s="255"/>
      <c r="I130" s="233"/>
      <c r="K130" s="229"/>
    </row>
    <row r="131" spans="1:11" ht="15.5">
      <c r="A131" s="221"/>
      <c r="B131" s="238" t="s">
        <v>307</v>
      </c>
      <c r="C131" s="223"/>
      <c r="D131" s="275">
        <f>D137</f>
        <v>241989</v>
      </c>
      <c r="E131" s="240"/>
      <c r="F131" s="277">
        <f>F137</f>
        <v>272882</v>
      </c>
      <c r="G131" s="240"/>
      <c r="H131" s="241" t="s">
        <v>308</v>
      </c>
      <c r="I131" s="233"/>
      <c r="K131" s="229"/>
    </row>
    <row r="132" spans="1:11" ht="15.5">
      <c r="A132" s="221"/>
      <c r="B132" s="223"/>
      <c r="C132" s="223"/>
      <c r="D132" s="223"/>
      <c r="E132" s="240"/>
      <c r="F132" s="223"/>
      <c r="G132" s="240"/>
      <c r="H132" s="255"/>
      <c r="I132" s="233"/>
      <c r="K132" s="229"/>
    </row>
    <row r="133" spans="1:11" ht="15.5">
      <c r="A133" s="221"/>
      <c r="B133" s="333" t="s">
        <v>309</v>
      </c>
      <c r="C133" s="324"/>
      <c r="D133" s="278">
        <v>2024</v>
      </c>
      <c r="E133" s="253"/>
      <c r="F133" s="278">
        <v>2023</v>
      </c>
      <c r="G133" s="253"/>
      <c r="H133" s="255"/>
      <c r="I133" s="254"/>
      <c r="K133" s="229"/>
    </row>
    <row r="134" spans="1:11" ht="15.5">
      <c r="A134" s="221"/>
      <c r="B134" s="238" t="s">
        <v>296</v>
      </c>
      <c r="C134" s="223"/>
      <c r="D134" s="275">
        <f>D108</f>
        <v>203180</v>
      </c>
      <c r="E134" s="240"/>
      <c r="F134" s="277">
        <f>F108</f>
        <v>229340</v>
      </c>
      <c r="G134" s="240"/>
      <c r="H134" s="279" t="s">
        <v>297</v>
      </c>
      <c r="I134" s="233"/>
      <c r="K134" s="229"/>
    </row>
    <row r="135" spans="1:11" ht="15.5">
      <c r="A135" s="221"/>
      <c r="B135" s="238" t="s">
        <v>310</v>
      </c>
      <c r="C135" s="223"/>
      <c r="D135" s="238" t="s">
        <v>311</v>
      </c>
      <c r="E135" s="240"/>
      <c r="F135" s="238" t="s">
        <v>311</v>
      </c>
      <c r="G135" s="240"/>
      <c r="H135" s="279" t="s">
        <v>297</v>
      </c>
      <c r="I135" s="233"/>
      <c r="K135" s="229"/>
    </row>
    <row r="136" spans="1:11" ht="15.5">
      <c r="A136" s="221"/>
      <c r="B136" s="238" t="s">
        <v>20</v>
      </c>
      <c r="C136" s="223"/>
      <c r="D136" s="224">
        <f>D41</f>
        <v>38809</v>
      </c>
      <c r="E136" s="240"/>
      <c r="F136" s="224">
        <f>F41</f>
        <v>43542</v>
      </c>
      <c r="G136" s="240"/>
      <c r="H136" s="226"/>
      <c r="I136" s="233"/>
      <c r="J136" s="228"/>
      <c r="K136" s="229"/>
    </row>
    <row r="137" spans="1:11" ht="15.5">
      <c r="A137" s="221"/>
      <c r="B137" s="251" t="s">
        <v>312</v>
      </c>
      <c r="C137" s="221"/>
      <c r="D137" s="252">
        <f>D134+D136</f>
        <v>241989</v>
      </c>
      <c r="E137" s="253"/>
      <c r="F137" s="257">
        <f>F134+F136</f>
        <v>272882</v>
      </c>
      <c r="G137" s="253"/>
      <c r="H137" s="221"/>
      <c r="I137" s="254"/>
      <c r="J137" s="255"/>
      <c r="K137" s="229"/>
    </row>
    <row r="138" spans="1:11" ht="15.5">
      <c r="A138" s="221"/>
      <c r="B138" s="223"/>
      <c r="C138" s="223"/>
      <c r="D138" s="223"/>
      <c r="E138" s="240"/>
      <c r="F138" s="223"/>
      <c r="G138" s="240"/>
      <c r="H138" s="223"/>
      <c r="I138" s="233"/>
      <c r="J138" s="255"/>
      <c r="K138" s="229"/>
    </row>
    <row r="139" spans="1:11" ht="15.5">
      <c r="A139" s="199"/>
      <c r="B139" s="213"/>
      <c r="C139" s="213"/>
      <c r="D139" s="213"/>
      <c r="E139" s="215"/>
      <c r="F139" s="213"/>
      <c r="G139" s="215"/>
      <c r="H139" s="213"/>
      <c r="I139" s="201"/>
      <c r="J139" s="202"/>
      <c r="K139" s="203"/>
    </row>
    <row r="140" spans="1:11" ht="15.5">
      <c r="A140" s="166"/>
      <c r="B140" s="182"/>
      <c r="C140" s="182"/>
      <c r="D140" s="182"/>
      <c r="E140" s="181"/>
      <c r="F140" s="182"/>
      <c r="G140" s="181"/>
      <c r="H140" s="182"/>
      <c r="I140" s="183"/>
      <c r="J140" s="171"/>
      <c r="K140" s="172"/>
    </row>
    <row r="141" spans="1:11" ht="15.5">
      <c r="A141" s="166"/>
      <c r="B141" s="182"/>
      <c r="C141" s="182"/>
      <c r="D141" s="182"/>
      <c r="E141" s="181"/>
      <c r="F141" s="182"/>
      <c r="G141" s="181"/>
      <c r="H141" s="182"/>
      <c r="I141" s="183"/>
      <c r="J141" s="171"/>
      <c r="K141" s="172"/>
    </row>
    <row r="142" spans="1:11" ht="15.5">
      <c r="A142" s="166"/>
      <c r="B142" s="182"/>
      <c r="C142" s="182"/>
      <c r="D142" s="182"/>
      <c r="E142" s="181"/>
      <c r="F142" s="182"/>
      <c r="G142" s="181"/>
      <c r="H142" s="182"/>
      <c r="I142" s="183"/>
      <c r="J142" s="171"/>
      <c r="K142" s="172"/>
    </row>
    <row r="143" spans="1:11" ht="15.5">
      <c r="A143" s="166"/>
      <c r="B143" s="182"/>
      <c r="C143" s="182"/>
      <c r="D143" s="182"/>
      <c r="E143" s="181"/>
      <c r="F143" s="182"/>
      <c r="G143" s="181"/>
      <c r="H143" s="182"/>
      <c r="I143" s="183"/>
      <c r="J143" s="171"/>
      <c r="K143" s="172"/>
    </row>
    <row r="144" spans="1:11" ht="15.5">
      <c r="A144" s="166"/>
      <c r="B144" s="182"/>
      <c r="C144" s="182"/>
      <c r="D144" s="182"/>
      <c r="E144" s="181"/>
      <c r="F144" s="182"/>
      <c r="G144" s="181"/>
      <c r="H144" s="182"/>
      <c r="I144" s="183"/>
      <c r="J144" s="171"/>
      <c r="K144" s="172"/>
    </row>
    <row r="145" spans="1:11" ht="15.5">
      <c r="A145" s="166"/>
      <c r="B145" s="182"/>
      <c r="C145" s="182"/>
      <c r="D145" s="182"/>
      <c r="E145" s="181"/>
      <c r="F145" s="182"/>
      <c r="G145" s="181"/>
      <c r="H145" s="182"/>
      <c r="I145" s="183"/>
      <c r="J145" s="171"/>
      <c r="K145" s="172"/>
    </row>
    <row r="146" spans="1:11" ht="15.5">
      <c r="A146" s="166"/>
      <c r="B146" s="182"/>
      <c r="C146" s="182"/>
      <c r="D146" s="182"/>
      <c r="E146" s="181"/>
      <c r="F146" s="182"/>
      <c r="G146" s="181"/>
      <c r="H146" s="182"/>
      <c r="I146" s="183"/>
      <c r="J146" s="171"/>
      <c r="K146" s="172"/>
    </row>
    <row r="147" spans="1:11" ht="15.5">
      <c r="A147" s="166"/>
      <c r="B147" s="182"/>
      <c r="C147" s="182"/>
      <c r="D147" s="182"/>
      <c r="E147" s="181"/>
      <c r="F147" s="182"/>
      <c r="G147" s="181"/>
      <c r="H147" s="182"/>
      <c r="I147" s="183"/>
      <c r="J147" s="171"/>
      <c r="K147" s="172"/>
    </row>
    <row r="148" spans="1:11" ht="15.5">
      <c r="A148" s="166"/>
      <c r="B148" s="182"/>
      <c r="C148" s="182"/>
      <c r="D148" s="182"/>
      <c r="E148" s="181"/>
      <c r="F148" s="182"/>
      <c r="G148" s="181"/>
      <c r="H148" s="182"/>
      <c r="I148" s="183"/>
      <c r="J148" s="171"/>
      <c r="K148" s="172"/>
    </row>
    <row r="149" spans="1:11" ht="15.5">
      <c r="A149" s="166"/>
      <c r="B149" s="182"/>
      <c r="C149" s="182"/>
      <c r="D149" s="182"/>
      <c r="E149" s="181"/>
      <c r="F149" s="182"/>
      <c r="G149" s="181"/>
      <c r="H149" s="182"/>
      <c r="I149" s="183"/>
      <c r="J149" s="171"/>
      <c r="K149" s="172"/>
    </row>
    <row r="150" spans="1:11" ht="15.5">
      <c r="A150" s="166"/>
      <c r="B150" s="182"/>
      <c r="C150" s="182"/>
      <c r="D150" s="182"/>
      <c r="E150" s="181"/>
      <c r="F150" s="182"/>
      <c r="G150" s="181"/>
      <c r="H150" s="182"/>
      <c r="I150" s="183"/>
      <c r="J150" s="171"/>
      <c r="K150" s="172"/>
    </row>
    <row r="151" spans="1:11" ht="15.5">
      <c r="A151" s="166"/>
      <c r="B151" s="182"/>
      <c r="C151" s="182"/>
      <c r="D151" s="182"/>
      <c r="E151" s="181"/>
      <c r="F151" s="182"/>
      <c r="G151" s="181"/>
      <c r="H151" s="182"/>
      <c r="I151" s="183"/>
      <c r="J151" s="171"/>
      <c r="K151" s="172"/>
    </row>
    <row r="152" spans="1:11" ht="15.5">
      <c r="A152" s="166"/>
      <c r="B152" s="182"/>
      <c r="C152" s="182"/>
      <c r="D152" s="182"/>
      <c r="E152" s="181"/>
      <c r="F152" s="182"/>
      <c r="G152" s="181"/>
      <c r="H152" s="182"/>
      <c r="I152" s="183"/>
      <c r="J152" s="171"/>
      <c r="K152" s="172"/>
    </row>
    <row r="153" spans="1:11" ht="15.5">
      <c r="A153" s="166"/>
      <c r="B153" s="182"/>
      <c r="C153" s="182"/>
      <c r="D153" s="182"/>
      <c r="E153" s="181"/>
      <c r="F153" s="182"/>
      <c r="G153" s="181"/>
      <c r="H153" s="182"/>
      <c r="I153" s="183"/>
      <c r="J153" s="171"/>
      <c r="K153" s="172"/>
    </row>
    <row r="154" spans="1:11" ht="15.5">
      <c r="A154" s="166"/>
      <c r="B154" s="182"/>
      <c r="C154" s="182"/>
      <c r="D154" s="182"/>
      <c r="E154" s="181"/>
      <c r="F154" s="182"/>
      <c r="G154" s="181"/>
      <c r="H154" s="182"/>
      <c r="I154" s="183"/>
      <c r="J154" s="171"/>
      <c r="K154" s="172"/>
    </row>
    <row r="155" spans="1:11" ht="15.5">
      <c r="A155" s="166"/>
      <c r="B155" s="182"/>
      <c r="C155" s="182"/>
      <c r="D155" s="182"/>
      <c r="E155" s="181"/>
      <c r="F155" s="182"/>
      <c r="G155" s="181"/>
      <c r="H155" s="182"/>
      <c r="I155" s="183"/>
      <c r="J155" s="171"/>
      <c r="K155" s="172"/>
    </row>
    <row r="156" spans="1:11" ht="15.5">
      <c r="A156" s="166"/>
      <c r="B156" s="182"/>
      <c r="C156" s="182"/>
      <c r="D156" s="182"/>
      <c r="E156" s="181"/>
      <c r="F156" s="182"/>
      <c r="G156" s="181"/>
      <c r="H156" s="182"/>
      <c r="I156" s="183"/>
      <c r="J156" s="171"/>
      <c r="K156" s="172"/>
    </row>
    <row r="157" spans="1:11" ht="15.5">
      <c r="A157" s="166"/>
      <c r="B157" s="182"/>
      <c r="C157" s="182"/>
      <c r="D157" s="182"/>
      <c r="E157" s="181"/>
      <c r="F157" s="182"/>
      <c r="G157" s="181"/>
      <c r="H157" s="182"/>
      <c r="I157" s="183"/>
      <c r="J157" s="171"/>
      <c r="K157" s="172"/>
    </row>
    <row r="158" spans="1:11" ht="15.5">
      <c r="A158" s="166"/>
      <c r="B158" s="182"/>
      <c r="C158" s="182"/>
      <c r="D158" s="182"/>
      <c r="E158" s="181"/>
      <c r="F158" s="182"/>
      <c r="G158" s="181"/>
      <c r="H158" s="182"/>
      <c r="I158" s="183"/>
      <c r="J158" s="171"/>
      <c r="K158" s="172"/>
    </row>
    <row r="159" spans="1:11" ht="15.5">
      <c r="A159" s="166"/>
      <c r="B159" s="182"/>
      <c r="C159" s="182"/>
      <c r="D159" s="182"/>
      <c r="E159" s="181"/>
      <c r="F159" s="182"/>
      <c r="G159" s="181"/>
      <c r="H159" s="182"/>
      <c r="I159" s="183"/>
      <c r="J159" s="171"/>
      <c r="K159" s="172"/>
    </row>
    <row r="160" spans="1:11" ht="15.5">
      <c r="A160" s="166"/>
      <c r="B160" s="182"/>
      <c r="C160" s="182"/>
      <c r="D160" s="182"/>
      <c r="E160" s="181"/>
      <c r="F160" s="182"/>
      <c r="G160" s="181"/>
      <c r="H160" s="182"/>
      <c r="I160" s="183"/>
      <c r="J160" s="171"/>
      <c r="K160" s="172"/>
    </row>
    <row r="161" spans="1:11" ht="15.5">
      <c r="A161" s="166"/>
      <c r="B161" s="182"/>
      <c r="C161" s="182"/>
      <c r="D161" s="182"/>
      <c r="E161" s="181"/>
      <c r="F161" s="182"/>
      <c r="G161" s="181"/>
      <c r="H161" s="182"/>
      <c r="I161" s="183"/>
      <c r="J161" s="171"/>
      <c r="K161" s="172"/>
    </row>
    <row r="162" spans="1:11" ht="15.5">
      <c r="A162" s="166"/>
      <c r="B162" s="182"/>
      <c r="C162" s="182"/>
      <c r="D162" s="182"/>
      <c r="E162" s="181"/>
      <c r="F162" s="182"/>
      <c r="G162" s="181"/>
      <c r="H162" s="182"/>
      <c r="I162" s="183"/>
      <c r="J162" s="171"/>
      <c r="K162" s="172"/>
    </row>
    <row r="163" spans="1:11" ht="15.5">
      <c r="A163" s="166"/>
      <c r="B163" s="182"/>
      <c r="C163" s="182"/>
      <c r="D163" s="182"/>
      <c r="E163" s="181"/>
      <c r="F163" s="182"/>
      <c r="G163" s="181"/>
      <c r="H163" s="182"/>
      <c r="I163" s="183"/>
      <c r="J163" s="171"/>
      <c r="K163" s="172"/>
    </row>
    <row r="164" spans="1:11" ht="15.5">
      <c r="A164" s="166"/>
      <c r="B164" s="182"/>
      <c r="C164" s="182"/>
      <c r="D164" s="182"/>
      <c r="E164" s="181"/>
      <c r="F164" s="182"/>
      <c r="G164" s="181"/>
      <c r="H164" s="182"/>
      <c r="I164" s="183"/>
      <c r="J164" s="171"/>
      <c r="K164" s="172"/>
    </row>
    <row r="165" spans="1:11" ht="15.5">
      <c r="A165" s="166"/>
      <c r="B165" s="182"/>
      <c r="C165" s="182"/>
      <c r="D165" s="182"/>
      <c r="E165" s="181"/>
      <c r="F165" s="182"/>
      <c r="G165" s="181"/>
      <c r="H165" s="182"/>
      <c r="I165" s="183"/>
      <c r="J165" s="171"/>
      <c r="K165" s="172"/>
    </row>
    <row r="166" spans="1:11" ht="15.5">
      <c r="A166" s="166"/>
      <c r="B166" s="182"/>
      <c r="C166" s="182"/>
      <c r="D166" s="182"/>
      <c r="E166" s="181"/>
      <c r="F166" s="182"/>
      <c r="G166" s="181"/>
      <c r="H166" s="182"/>
      <c r="I166" s="183"/>
      <c r="J166" s="171"/>
      <c r="K166" s="172"/>
    </row>
    <row r="167" spans="1:11" ht="15.5">
      <c r="A167" s="166"/>
      <c r="B167" s="182"/>
      <c r="C167" s="182"/>
      <c r="D167" s="182"/>
      <c r="E167" s="181"/>
      <c r="F167" s="182"/>
      <c r="G167" s="181"/>
      <c r="H167" s="182"/>
      <c r="I167" s="183"/>
      <c r="J167" s="171"/>
      <c r="K167" s="172"/>
    </row>
    <row r="168" spans="1:11" ht="15.5">
      <c r="A168" s="166"/>
      <c r="B168" s="182"/>
      <c r="C168" s="182"/>
      <c r="D168" s="182"/>
      <c r="E168" s="181"/>
      <c r="F168" s="182"/>
      <c r="G168" s="181"/>
      <c r="H168" s="182"/>
      <c r="I168" s="183"/>
      <c r="J168" s="171"/>
      <c r="K168" s="172"/>
    </row>
    <row r="169" spans="1:11" ht="15.5">
      <c r="A169" s="166"/>
      <c r="B169" s="182"/>
      <c r="C169" s="182"/>
      <c r="D169" s="182"/>
      <c r="E169" s="181"/>
      <c r="F169" s="182"/>
      <c r="G169" s="181"/>
      <c r="H169" s="182"/>
      <c r="I169" s="183"/>
      <c r="J169" s="171"/>
      <c r="K169" s="172"/>
    </row>
    <row r="170" spans="1:11" ht="15.5">
      <c r="A170" s="166"/>
      <c r="B170" s="182"/>
      <c r="C170" s="182"/>
      <c r="D170" s="182"/>
      <c r="E170" s="181"/>
      <c r="F170" s="182"/>
      <c r="G170" s="181"/>
      <c r="H170" s="182"/>
      <c r="I170" s="183"/>
      <c r="J170" s="171"/>
      <c r="K170" s="172"/>
    </row>
    <row r="171" spans="1:11" ht="15.5">
      <c r="A171" s="166"/>
      <c r="B171" s="182"/>
      <c r="C171" s="182"/>
      <c r="D171" s="182"/>
      <c r="E171" s="181"/>
      <c r="F171" s="182"/>
      <c r="G171" s="181"/>
      <c r="H171" s="182"/>
      <c r="I171" s="183"/>
      <c r="J171" s="171"/>
      <c r="K171" s="172"/>
    </row>
    <row r="172" spans="1:11" ht="15.5">
      <c r="A172" s="166"/>
      <c r="B172" s="182"/>
      <c r="C172" s="182"/>
      <c r="D172" s="182"/>
      <c r="E172" s="181"/>
      <c r="F172" s="182"/>
      <c r="G172" s="181"/>
      <c r="H172" s="182"/>
      <c r="I172" s="183"/>
      <c r="J172" s="171"/>
      <c r="K172" s="172"/>
    </row>
    <row r="173" spans="1:11" ht="15.5">
      <c r="A173" s="166"/>
      <c r="B173" s="182"/>
      <c r="C173" s="182"/>
      <c r="D173" s="182"/>
      <c r="E173" s="181"/>
      <c r="F173" s="182"/>
      <c r="G173" s="181"/>
      <c r="H173" s="182"/>
      <c r="I173" s="183"/>
      <c r="J173" s="171"/>
      <c r="K173" s="172"/>
    </row>
    <row r="174" spans="1:11" ht="15.5">
      <c r="A174" s="166"/>
      <c r="B174" s="182"/>
      <c r="C174" s="182"/>
      <c r="D174" s="182"/>
      <c r="E174" s="181"/>
      <c r="F174" s="182"/>
      <c r="G174" s="181"/>
      <c r="H174" s="182"/>
      <c r="I174" s="183"/>
      <c r="J174" s="171"/>
      <c r="K174" s="172"/>
    </row>
    <row r="175" spans="1:11" ht="15.5">
      <c r="A175" s="166"/>
      <c r="B175" s="182"/>
      <c r="C175" s="182"/>
      <c r="D175" s="182"/>
      <c r="E175" s="181"/>
      <c r="F175" s="182"/>
      <c r="G175" s="181"/>
      <c r="H175" s="182"/>
      <c r="I175" s="183"/>
      <c r="J175" s="171"/>
      <c r="K175" s="172"/>
    </row>
    <row r="176" spans="1:11" ht="15.5">
      <c r="A176" s="166"/>
      <c r="B176" s="182"/>
      <c r="C176" s="182"/>
      <c r="D176" s="182"/>
      <c r="E176" s="181"/>
      <c r="F176" s="182"/>
      <c r="G176" s="181"/>
      <c r="H176" s="182"/>
      <c r="I176" s="183"/>
      <c r="J176" s="171"/>
      <c r="K176" s="172"/>
    </row>
    <row r="177" spans="1:11" ht="15.5">
      <c r="A177" s="166"/>
      <c r="B177" s="182"/>
      <c r="C177" s="182"/>
      <c r="D177" s="182"/>
      <c r="E177" s="181"/>
      <c r="F177" s="182"/>
      <c r="G177" s="181"/>
      <c r="H177" s="182"/>
      <c r="I177" s="183"/>
      <c r="J177" s="171"/>
      <c r="K177" s="172"/>
    </row>
    <row r="178" spans="1:11" ht="14.5">
      <c r="H178" s="280"/>
      <c r="J178" s="24"/>
    </row>
    <row r="179" spans="1:11" ht="14.5">
      <c r="H179" s="280"/>
      <c r="J179" s="24"/>
    </row>
    <row r="180" spans="1:11" ht="14.5">
      <c r="H180" s="280"/>
      <c r="J180" s="24"/>
    </row>
    <row r="181" spans="1:11" ht="14.5">
      <c r="H181" s="280"/>
      <c r="J181" s="24"/>
    </row>
    <row r="182" spans="1:11" ht="14.5">
      <c r="H182" s="280"/>
      <c r="J182" s="24"/>
    </row>
    <row r="183" spans="1:11" ht="14.5">
      <c r="H183" s="280"/>
      <c r="J183" s="24"/>
    </row>
    <row r="184" spans="1:11" ht="14.5">
      <c r="H184" s="280"/>
      <c r="J184" s="24"/>
    </row>
    <row r="185" spans="1:11" ht="14.5">
      <c r="H185" s="280"/>
      <c r="J185" s="24"/>
    </row>
    <row r="186" spans="1:11" ht="14.5">
      <c r="H186" s="280"/>
      <c r="J186" s="24"/>
    </row>
    <row r="187" spans="1:11" ht="14.5">
      <c r="H187" s="280"/>
      <c r="J187" s="24"/>
    </row>
    <row r="188" spans="1:11" ht="14.5">
      <c r="H188" s="280"/>
      <c r="J188" s="24"/>
    </row>
    <row r="189" spans="1:11" ht="14.5">
      <c r="H189" s="280"/>
      <c r="J189" s="24"/>
    </row>
    <row r="190" spans="1:11" ht="14.5">
      <c r="H190" s="280"/>
      <c r="J190" s="24"/>
    </row>
    <row r="191" spans="1:11" ht="14.5">
      <c r="H191" s="280"/>
      <c r="J191" s="24"/>
    </row>
    <row r="192" spans="1:11" ht="14.5">
      <c r="H192" s="280"/>
      <c r="J192" s="24"/>
    </row>
    <row r="193" spans="8:10" ht="14.5">
      <c r="H193" s="280"/>
      <c r="J193" s="24"/>
    </row>
    <row r="194" spans="8:10" ht="14.5">
      <c r="H194" s="280"/>
      <c r="J194" s="24"/>
    </row>
    <row r="195" spans="8:10" ht="14.5">
      <c r="H195" s="280"/>
      <c r="J195" s="24"/>
    </row>
    <row r="196" spans="8:10" ht="14.5">
      <c r="H196" s="280"/>
      <c r="J196" s="24"/>
    </row>
    <row r="197" spans="8:10" ht="14.5">
      <c r="H197" s="280"/>
      <c r="J197" s="24"/>
    </row>
    <row r="198" spans="8:10" ht="14.5">
      <c r="H198" s="280"/>
      <c r="J198" s="24"/>
    </row>
    <row r="199" spans="8:10" ht="14.5">
      <c r="H199" s="280"/>
      <c r="J199" s="24"/>
    </row>
    <row r="200" spans="8:10" ht="14.5">
      <c r="H200" s="280"/>
      <c r="J200" s="24"/>
    </row>
    <row r="201" spans="8:10" ht="14.5">
      <c r="H201" s="280"/>
      <c r="J201" s="24"/>
    </row>
    <row r="202" spans="8:10" ht="14.5">
      <c r="H202" s="280"/>
      <c r="J202" s="24"/>
    </row>
    <row r="203" spans="8:10" ht="14.5">
      <c r="H203" s="280"/>
      <c r="J203" s="24"/>
    </row>
    <row r="204" spans="8:10" ht="14.5">
      <c r="H204" s="280"/>
      <c r="J204" s="24"/>
    </row>
    <row r="205" spans="8:10" ht="14.5">
      <c r="H205" s="280"/>
      <c r="J205" s="24"/>
    </row>
    <row r="206" spans="8:10" ht="14.5">
      <c r="H206" s="280"/>
      <c r="J206" s="24"/>
    </row>
    <row r="207" spans="8:10" ht="14.5">
      <c r="H207" s="280"/>
      <c r="J207" s="24"/>
    </row>
    <row r="208" spans="8:10" ht="14.5">
      <c r="H208" s="280"/>
      <c r="J208" s="24"/>
    </row>
    <row r="209" spans="8:10" ht="14.5">
      <c r="H209" s="280"/>
      <c r="J209" s="24"/>
    </row>
    <row r="210" spans="8:10" ht="14.5">
      <c r="H210" s="280"/>
      <c r="J210" s="24"/>
    </row>
    <row r="211" spans="8:10" ht="14.5">
      <c r="H211" s="280"/>
      <c r="J211" s="24"/>
    </row>
    <row r="212" spans="8:10" ht="14.5">
      <c r="H212" s="280"/>
      <c r="J212" s="24"/>
    </row>
    <row r="213" spans="8:10" ht="14.5">
      <c r="H213" s="280"/>
      <c r="J213" s="24"/>
    </row>
    <row r="214" spans="8:10" ht="14.5">
      <c r="H214" s="280"/>
      <c r="J214" s="24"/>
    </row>
    <row r="215" spans="8:10" ht="14.5">
      <c r="H215" s="280"/>
      <c r="J215" s="24"/>
    </row>
    <row r="216" spans="8:10" ht="14.5">
      <c r="H216" s="280"/>
      <c r="J216" s="24"/>
    </row>
    <row r="217" spans="8:10" ht="14.5">
      <c r="H217" s="280"/>
      <c r="J217" s="24"/>
    </row>
    <row r="218" spans="8:10" ht="14.5">
      <c r="H218" s="280"/>
      <c r="J218" s="24"/>
    </row>
    <row r="219" spans="8:10" ht="14.5">
      <c r="H219" s="280"/>
      <c r="J219" s="24"/>
    </row>
    <row r="220" spans="8:10" ht="14.5">
      <c r="H220" s="280"/>
      <c r="J220" s="24"/>
    </row>
    <row r="221" spans="8:10" ht="14.5">
      <c r="H221" s="280"/>
      <c r="J221" s="24"/>
    </row>
    <row r="222" spans="8:10" ht="14.5">
      <c r="H222" s="280"/>
      <c r="J222" s="24"/>
    </row>
    <row r="223" spans="8:10" ht="14.5">
      <c r="H223" s="280"/>
      <c r="J223" s="24"/>
    </row>
    <row r="224" spans="8:10" ht="14.5">
      <c r="H224" s="280"/>
      <c r="J224" s="24"/>
    </row>
    <row r="225" spans="8:10" ht="14.5">
      <c r="H225" s="280"/>
      <c r="J225" s="24"/>
    </row>
    <row r="226" spans="8:10" ht="14.5">
      <c r="H226" s="280"/>
      <c r="J226" s="24"/>
    </row>
    <row r="227" spans="8:10" ht="14.5">
      <c r="H227" s="280"/>
      <c r="J227" s="24"/>
    </row>
    <row r="228" spans="8:10" ht="14.5">
      <c r="H228" s="280"/>
      <c r="J228" s="24"/>
    </row>
    <row r="229" spans="8:10" ht="14.5">
      <c r="H229" s="280"/>
      <c r="J229" s="24"/>
    </row>
    <row r="230" spans="8:10" ht="14.5">
      <c r="H230" s="280"/>
      <c r="J230" s="24"/>
    </row>
    <row r="231" spans="8:10" ht="14.5">
      <c r="H231" s="280"/>
      <c r="J231" s="24"/>
    </row>
    <row r="232" spans="8:10" ht="14.5">
      <c r="H232" s="280"/>
      <c r="J232" s="24"/>
    </row>
    <row r="233" spans="8:10" ht="14.5">
      <c r="H233" s="280"/>
      <c r="J233" s="24"/>
    </row>
    <row r="234" spans="8:10" ht="14.5">
      <c r="H234" s="280"/>
      <c r="J234" s="24"/>
    </row>
    <row r="235" spans="8:10" ht="14.5">
      <c r="H235" s="280"/>
      <c r="J235" s="24"/>
    </row>
    <row r="236" spans="8:10" ht="14.5">
      <c r="H236" s="280"/>
      <c r="J236" s="24"/>
    </row>
    <row r="237" spans="8:10" ht="14.5">
      <c r="H237" s="280"/>
      <c r="J237" s="24"/>
    </row>
    <row r="238" spans="8:10" ht="14.5">
      <c r="H238" s="280"/>
      <c r="J238" s="24"/>
    </row>
    <row r="239" spans="8:10" ht="14.5">
      <c r="H239" s="280"/>
      <c r="J239" s="24"/>
    </row>
    <row r="240" spans="8:10" ht="14.5">
      <c r="H240" s="280"/>
      <c r="J240" s="24"/>
    </row>
    <row r="241" spans="8:10" ht="14.5">
      <c r="H241" s="280"/>
      <c r="J241" s="24"/>
    </row>
    <row r="242" spans="8:10" ht="14.5">
      <c r="H242" s="280"/>
      <c r="J242" s="24"/>
    </row>
    <row r="243" spans="8:10" ht="14.5">
      <c r="H243" s="280"/>
      <c r="J243" s="24"/>
    </row>
    <row r="244" spans="8:10" ht="14.5">
      <c r="H244" s="280"/>
      <c r="J244" s="24"/>
    </row>
    <row r="245" spans="8:10" ht="14.5">
      <c r="H245" s="280"/>
      <c r="J245" s="24"/>
    </row>
    <row r="246" spans="8:10" ht="14.5">
      <c r="H246" s="280"/>
      <c r="J246" s="24"/>
    </row>
    <row r="247" spans="8:10" ht="14.5">
      <c r="H247" s="280"/>
      <c r="J247" s="24"/>
    </row>
    <row r="248" spans="8:10" ht="14.5">
      <c r="H248" s="280"/>
      <c r="J248" s="24"/>
    </row>
    <row r="249" spans="8:10" ht="14.5">
      <c r="H249" s="280"/>
      <c r="J249" s="24"/>
    </row>
    <row r="250" spans="8:10" ht="14.5">
      <c r="H250" s="280"/>
      <c r="J250" s="24"/>
    </row>
    <row r="251" spans="8:10" ht="14.5">
      <c r="H251" s="280"/>
      <c r="J251" s="24"/>
    </row>
    <row r="252" spans="8:10" ht="14.5">
      <c r="H252" s="280"/>
      <c r="J252" s="24"/>
    </row>
    <row r="253" spans="8:10" ht="14.5">
      <c r="H253" s="280"/>
      <c r="J253" s="24"/>
    </row>
    <row r="254" spans="8:10" ht="14.5">
      <c r="H254" s="280"/>
      <c r="J254" s="24"/>
    </row>
    <row r="255" spans="8:10" ht="14.5">
      <c r="H255" s="280"/>
      <c r="J255" s="24"/>
    </row>
    <row r="256" spans="8:10" ht="14.5">
      <c r="H256" s="280"/>
      <c r="J256" s="24"/>
    </row>
    <row r="257" spans="8:10" ht="14.5">
      <c r="H257" s="280"/>
      <c r="J257" s="24"/>
    </row>
    <row r="258" spans="8:10" ht="14.5">
      <c r="H258" s="280"/>
      <c r="J258" s="24"/>
    </row>
    <row r="259" spans="8:10" ht="14.5">
      <c r="H259" s="280"/>
      <c r="J259" s="24"/>
    </row>
    <row r="260" spans="8:10" ht="14.5">
      <c r="H260" s="280"/>
      <c r="J260" s="24"/>
    </row>
    <row r="261" spans="8:10" ht="14.5">
      <c r="H261" s="280"/>
      <c r="J261" s="24"/>
    </row>
    <row r="262" spans="8:10" ht="14.5">
      <c r="H262" s="280"/>
      <c r="J262" s="24"/>
    </row>
    <row r="263" spans="8:10" ht="14.5">
      <c r="H263" s="280"/>
      <c r="J263" s="24"/>
    </row>
    <row r="264" spans="8:10" ht="14.5">
      <c r="H264" s="280"/>
      <c r="J264" s="24"/>
    </row>
    <row r="265" spans="8:10" ht="14.5">
      <c r="H265" s="280"/>
      <c r="J265" s="24"/>
    </row>
    <row r="266" spans="8:10" ht="14.5">
      <c r="H266" s="280"/>
      <c r="J266" s="24"/>
    </row>
    <row r="267" spans="8:10" ht="14.5">
      <c r="H267" s="280"/>
      <c r="J267" s="24"/>
    </row>
    <row r="268" spans="8:10" ht="14.5">
      <c r="H268" s="280"/>
      <c r="J268" s="24"/>
    </row>
    <row r="269" spans="8:10" ht="14.5">
      <c r="H269" s="280"/>
      <c r="J269" s="24"/>
    </row>
    <row r="270" spans="8:10" ht="14.5">
      <c r="H270" s="280"/>
      <c r="J270" s="24"/>
    </row>
    <row r="271" spans="8:10" ht="14.5">
      <c r="H271" s="280"/>
      <c r="J271" s="24"/>
    </row>
    <row r="272" spans="8:10" ht="14.5">
      <c r="H272" s="280"/>
      <c r="J272" s="24"/>
    </row>
    <row r="273" spans="8:10" ht="14.5">
      <c r="H273" s="280"/>
      <c r="J273" s="24"/>
    </row>
    <row r="274" spans="8:10" ht="14.5">
      <c r="H274" s="280"/>
      <c r="J274" s="24"/>
    </row>
    <row r="275" spans="8:10" ht="14.5">
      <c r="H275" s="280"/>
      <c r="J275" s="24"/>
    </row>
    <row r="276" spans="8:10" ht="14.5">
      <c r="H276" s="280"/>
      <c r="J276" s="24"/>
    </row>
    <row r="277" spans="8:10" ht="14.5">
      <c r="H277" s="280"/>
      <c r="J277" s="24"/>
    </row>
    <row r="278" spans="8:10" ht="14.5">
      <c r="H278" s="280"/>
      <c r="J278" s="24"/>
    </row>
    <row r="279" spans="8:10" ht="14.5">
      <c r="H279" s="280"/>
      <c r="J279" s="24"/>
    </row>
    <row r="280" spans="8:10" ht="14.5">
      <c r="H280" s="280"/>
      <c r="J280" s="24"/>
    </row>
    <row r="281" spans="8:10" ht="14.5">
      <c r="H281" s="280"/>
      <c r="J281" s="24"/>
    </row>
    <row r="282" spans="8:10" ht="14.5">
      <c r="H282" s="280"/>
      <c r="J282" s="24"/>
    </row>
    <row r="283" spans="8:10" ht="14.5">
      <c r="H283" s="280"/>
      <c r="J283" s="24"/>
    </row>
    <row r="284" spans="8:10" ht="14.5">
      <c r="H284" s="280"/>
      <c r="J284" s="24"/>
    </row>
    <row r="285" spans="8:10" ht="14.5">
      <c r="H285" s="280"/>
      <c r="J285" s="24"/>
    </row>
    <row r="286" spans="8:10" ht="14.5">
      <c r="H286" s="280"/>
      <c r="J286" s="24"/>
    </row>
    <row r="287" spans="8:10" ht="14.5">
      <c r="H287" s="280"/>
      <c r="J287" s="24"/>
    </row>
    <row r="288" spans="8:10" ht="14.5">
      <c r="H288" s="280"/>
      <c r="J288" s="24"/>
    </row>
    <row r="289" spans="8:10" ht="14.5">
      <c r="H289" s="280"/>
      <c r="J289" s="24"/>
    </row>
    <row r="290" spans="8:10" ht="14.5">
      <c r="H290" s="280"/>
      <c r="J290" s="24"/>
    </row>
    <row r="291" spans="8:10" ht="14.5">
      <c r="H291" s="280"/>
      <c r="J291" s="24"/>
    </row>
    <row r="292" spans="8:10" ht="14.5">
      <c r="H292" s="280"/>
      <c r="J292" s="24"/>
    </row>
    <row r="293" spans="8:10" ht="14.5">
      <c r="H293" s="280"/>
      <c r="J293" s="24"/>
    </row>
    <row r="294" spans="8:10" ht="14.5">
      <c r="H294" s="280"/>
      <c r="J294" s="24"/>
    </row>
    <row r="295" spans="8:10" ht="14.5">
      <c r="H295" s="280"/>
      <c r="J295" s="24"/>
    </row>
    <row r="296" spans="8:10" ht="14.5">
      <c r="H296" s="280"/>
      <c r="J296" s="24"/>
    </row>
    <row r="297" spans="8:10" ht="14.5">
      <c r="H297" s="280"/>
      <c r="J297" s="24"/>
    </row>
    <row r="298" spans="8:10" ht="14.5">
      <c r="H298" s="280"/>
      <c r="J298" s="24"/>
    </row>
    <row r="299" spans="8:10" ht="14.5">
      <c r="H299" s="280"/>
      <c r="J299" s="24"/>
    </row>
    <row r="300" spans="8:10" ht="14.5">
      <c r="H300" s="280"/>
      <c r="J300" s="24"/>
    </row>
    <row r="301" spans="8:10" ht="14.5">
      <c r="H301" s="280"/>
      <c r="J301" s="24"/>
    </row>
    <row r="302" spans="8:10" ht="14.5">
      <c r="H302" s="280"/>
      <c r="J302" s="24"/>
    </row>
    <row r="303" spans="8:10" ht="14.5">
      <c r="H303" s="280"/>
      <c r="J303" s="24"/>
    </row>
    <row r="304" spans="8:10" ht="14.5">
      <c r="H304" s="280"/>
      <c r="J304" s="24"/>
    </row>
    <row r="305" spans="8:10" ht="14.5">
      <c r="H305" s="280"/>
      <c r="J305" s="24"/>
    </row>
    <row r="306" spans="8:10" ht="14.5">
      <c r="H306" s="280"/>
      <c r="J306" s="24"/>
    </row>
    <row r="307" spans="8:10" ht="14.5">
      <c r="H307" s="280"/>
      <c r="J307" s="24"/>
    </row>
    <row r="308" spans="8:10" ht="14.5">
      <c r="H308" s="280"/>
      <c r="J308" s="24"/>
    </row>
    <row r="309" spans="8:10" ht="14.5">
      <c r="H309" s="280"/>
      <c r="J309" s="24"/>
    </row>
    <row r="310" spans="8:10" ht="14.5">
      <c r="H310" s="280"/>
      <c r="J310" s="24"/>
    </row>
    <row r="311" spans="8:10" ht="14.5">
      <c r="H311" s="280"/>
      <c r="J311" s="24"/>
    </row>
    <row r="312" spans="8:10" ht="14.5">
      <c r="H312" s="280"/>
      <c r="J312" s="24"/>
    </row>
    <row r="313" spans="8:10" ht="14.5">
      <c r="H313" s="280"/>
      <c r="J313" s="24"/>
    </row>
    <row r="314" spans="8:10" ht="14.5">
      <c r="H314" s="280"/>
      <c r="J314" s="24"/>
    </row>
    <row r="315" spans="8:10" ht="14.5">
      <c r="H315" s="280"/>
      <c r="J315" s="24"/>
    </row>
    <row r="316" spans="8:10" ht="14.5">
      <c r="H316" s="280"/>
      <c r="J316" s="24"/>
    </row>
    <row r="317" spans="8:10" ht="14.5">
      <c r="H317" s="280"/>
      <c r="J317" s="24"/>
    </row>
    <row r="318" spans="8:10" ht="14.5">
      <c r="H318" s="280"/>
      <c r="J318" s="24"/>
    </row>
    <row r="319" spans="8:10" ht="14.5">
      <c r="H319" s="280"/>
      <c r="J319" s="24"/>
    </row>
    <row r="320" spans="8:10" ht="14.5">
      <c r="H320" s="280"/>
      <c r="J320" s="24"/>
    </row>
    <row r="321" spans="8:10" ht="14.5">
      <c r="H321" s="280"/>
      <c r="J321" s="24"/>
    </row>
    <row r="322" spans="8:10" ht="14.5">
      <c r="H322" s="280"/>
      <c r="J322" s="24"/>
    </row>
    <row r="323" spans="8:10" ht="14.5">
      <c r="H323" s="280"/>
      <c r="J323" s="24"/>
    </row>
    <row r="324" spans="8:10" ht="14.5">
      <c r="H324" s="280"/>
      <c r="J324" s="24"/>
    </row>
    <row r="325" spans="8:10" ht="14.5">
      <c r="H325" s="280"/>
      <c r="J325" s="24"/>
    </row>
    <row r="326" spans="8:10" ht="14.5">
      <c r="H326" s="280"/>
      <c r="J326" s="24"/>
    </row>
    <row r="327" spans="8:10" ht="14.5">
      <c r="H327" s="280"/>
      <c r="J327" s="24"/>
    </row>
    <row r="328" spans="8:10" ht="14.5">
      <c r="H328" s="280"/>
      <c r="J328" s="24"/>
    </row>
    <row r="329" spans="8:10" ht="14.5">
      <c r="H329" s="280"/>
      <c r="J329" s="24"/>
    </row>
    <row r="330" spans="8:10" ht="14.5">
      <c r="H330" s="280"/>
      <c r="J330" s="24"/>
    </row>
    <row r="331" spans="8:10" ht="14.5">
      <c r="H331" s="280"/>
      <c r="J331" s="24"/>
    </row>
    <row r="332" spans="8:10" ht="14.5">
      <c r="H332" s="280"/>
      <c r="J332" s="24"/>
    </row>
    <row r="333" spans="8:10" ht="14.5">
      <c r="H333" s="280"/>
      <c r="J333" s="24"/>
    </row>
    <row r="334" spans="8:10" ht="14.5">
      <c r="H334" s="280"/>
      <c r="J334" s="24"/>
    </row>
    <row r="335" spans="8:10" ht="14.5">
      <c r="H335" s="280"/>
      <c r="J335" s="24"/>
    </row>
    <row r="336" spans="8:10" ht="14.5">
      <c r="H336" s="280"/>
      <c r="J336" s="24"/>
    </row>
    <row r="337" spans="8:10" ht="14.5">
      <c r="H337" s="280"/>
      <c r="J337" s="24"/>
    </row>
    <row r="338" spans="8:10" ht="14.5">
      <c r="H338" s="280"/>
      <c r="J338" s="24"/>
    </row>
    <row r="339" spans="8:10" ht="14.5">
      <c r="H339" s="280"/>
      <c r="J339" s="24"/>
    </row>
    <row r="340" spans="8:10" ht="14.5">
      <c r="H340" s="280"/>
      <c r="J340" s="24"/>
    </row>
    <row r="341" spans="8:10" ht="14.5">
      <c r="H341" s="280"/>
      <c r="J341" s="24"/>
    </row>
    <row r="342" spans="8:10" ht="14.5">
      <c r="H342" s="280"/>
      <c r="J342" s="24"/>
    </row>
    <row r="343" spans="8:10" ht="14.5">
      <c r="H343" s="280"/>
      <c r="J343" s="24"/>
    </row>
    <row r="344" spans="8:10" ht="14.5">
      <c r="H344" s="280"/>
      <c r="J344" s="24"/>
    </row>
    <row r="345" spans="8:10" ht="14.5">
      <c r="H345" s="280"/>
      <c r="J345" s="24"/>
    </row>
    <row r="346" spans="8:10" ht="14.5">
      <c r="H346" s="280"/>
      <c r="J346" s="24"/>
    </row>
    <row r="347" spans="8:10" ht="14.5">
      <c r="H347" s="280"/>
      <c r="J347" s="24"/>
    </row>
    <row r="348" spans="8:10" ht="14.5">
      <c r="H348" s="280"/>
      <c r="J348" s="24"/>
    </row>
    <row r="349" spans="8:10" ht="14.5">
      <c r="H349" s="280"/>
      <c r="J349" s="24"/>
    </row>
    <row r="350" spans="8:10" ht="14.5">
      <c r="H350" s="280"/>
      <c r="J350" s="24"/>
    </row>
    <row r="351" spans="8:10" ht="14.5">
      <c r="H351" s="280"/>
      <c r="J351" s="24"/>
    </row>
    <row r="352" spans="8:10" ht="14.5">
      <c r="H352" s="280"/>
      <c r="J352" s="24"/>
    </row>
    <row r="353" spans="8:10" ht="14.5">
      <c r="H353" s="280"/>
      <c r="J353" s="24"/>
    </row>
    <row r="354" spans="8:10" ht="14.5">
      <c r="H354" s="280"/>
      <c r="J354" s="24"/>
    </row>
    <row r="355" spans="8:10" ht="14.5">
      <c r="H355" s="280"/>
      <c r="J355" s="24"/>
    </row>
    <row r="356" spans="8:10" ht="14.5">
      <c r="H356" s="280"/>
      <c r="J356" s="24"/>
    </row>
    <row r="357" spans="8:10" ht="14.5">
      <c r="H357" s="280"/>
      <c r="J357" s="24"/>
    </row>
    <row r="358" spans="8:10" ht="14.5">
      <c r="H358" s="280"/>
      <c r="J358" s="24"/>
    </row>
    <row r="359" spans="8:10" ht="14.5">
      <c r="H359" s="280"/>
      <c r="J359" s="24"/>
    </row>
    <row r="360" spans="8:10" ht="14.5">
      <c r="H360" s="280"/>
      <c r="J360" s="24"/>
    </row>
    <row r="361" spans="8:10" ht="14.5">
      <c r="H361" s="280"/>
      <c r="J361" s="24"/>
    </row>
    <row r="362" spans="8:10" ht="14.5">
      <c r="H362" s="280"/>
      <c r="J362" s="24"/>
    </row>
    <row r="363" spans="8:10" ht="14.5">
      <c r="H363" s="280"/>
      <c r="J363" s="24"/>
    </row>
    <row r="364" spans="8:10" ht="14.5">
      <c r="H364" s="280"/>
      <c r="J364" s="24"/>
    </row>
    <row r="365" spans="8:10" ht="14.5">
      <c r="H365" s="280"/>
      <c r="J365" s="24"/>
    </row>
    <row r="366" spans="8:10" ht="14.5">
      <c r="H366" s="280"/>
      <c r="J366" s="24"/>
    </row>
    <row r="367" spans="8:10" ht="14.5">
      <c r="H367" s="280"/>
      <c r="J367" s="24"/>
    </row>
    <row r="368" spans="8:10" ht="14.5">
      <c r="H368" s="280"/>
      <c r="J368" s="24"/>
    </row>
    <row r="369" spans="8:10" ht="14.5">
      <c r="H369" s="280"/>
      <c r="J369" s="24"/>
    </row>
    <row r="370" spans="8:10" ht="14.5">
      <c r="H370" s="280"/>
      <c r="J370" s="24"/>
    </row>
    <row r="371" spans="8:10" ht="14.5">
      <c r="H371" s="280"/>
      <c r="J371" s="24"/>
    </row>
    <row r="372" spans="8:10" ht="14.5">
      <c r="H372" s="280"/>
      <c r="J372" s="24"/>
    </row>
    <row r="373" spans="8:10" ht="14.5">
      <c r="H373" s="280"/>
      <c r="J373" s="24"/>
    </row>
    <row r="374" spans="8:10" ht="14.5">
      <c r="H374" s="280"/>
      <c r="J374" s="24"/>
    </row>
    <row r="375" spans="8:10" ht="14.5">
      <c r="H375" s="280"/>
      <c r="J375" s="24"/>
    </row>
    <row r="376" spans="8:10" ht="14.5">
      <c r="H376" s="280"/>
      <c r="J376" s="24"/>
    </row>
    <row r="377" spans="8:10" ht="14.5">
      <c r="H377" s="280"/>
      <c r="J377" s="24"/>
    </row>
    <row r="378" spans="8:10" ht="14.5">
      <c r="H378" s="280"/>
      <c r="J378" s="24"/>
    </row>
    <row r="379" spans="8:10" ht="14.5">
      <c r="H379" s="280"/>
      <c r="J379" s="24"/>
    </row>
    <row r="380" spans="8:10" ht="14.5">
      <c r="H380" s="280"/>
      <c r="J380" s="24"/>
    </row>
    <row r="381" spans="8:10" ht="14.5">
      <c r="H381" s="280"/>
      <c r="J381" s="24"/>
    </row>
    <row r="382" spans="8:10" ht="14.5">
      <c r="H382" s="280"/>
      <c r="J382" s="24"/>
    </row>
    <row r="383" spans="8:10" ht="14.5">
      <c r="H383" s="280"/>
      <c r="J383" s="24"/>
    </row>
    <row r="384" spans="8:10" ht="14.5">
      <c r="H384" s="280"/>
      <c r="J384" s="24"/>
    </row>
    <row r="385" spans="8:10" ht="14.5">
      <c r="H385" s="280"/>
      <c r="J385" s="24"/>
    </row>
    <row r="386" spans="8:10" ht="14.5">
      <c r="H386" s="280"/>
      <c r="J386" s="24"/>
    </row>
    <row r="387" spans="8:10" ht="14.5">
      <c r="H387" s="280"/>
      <c r="J387" s="24"/>
    </row>
    <row r="388" spans="8:10" ht="14.5">
      <c r="H388" s="280"/>
      <c r="J388" s="24"/>
    </row>
    <row r="389" spans="8:10" ht="14.5">
      <c r="H389" s="280"/>
      <c r="J389" s="24"/>
    </row>
    <row r="390" spans="8:10" ht="14.5">
      <c r="H390" s="280"/>
      <c r="J390" s="24"/>
    </row>
    <row r="391" spans="8:10" ht="14.5">
      <c r="H391" s="280"/>
      <c r="J391" s="24"/>
    </row>
    <row r="392" spans="8:10" ht="14.5">
      <c r="H392" s="280"/>
      <c r="J392" s="24"/>
    </row>
    <row r="393" spans="8:10" ht="14.5">
      <c r="H393" s="280"/>
      <c r="J393" s="24"/>
    </row>
    <row r="394" spans="8:10" ht="14.5">
      <c r="H394" s="280"/>
      <c r="J394" s="24"/>
    </row>
    <row r="395" spans="8:10" ht="14.5">
      <c r="H395" s="280"/>
      <c r="J395" s="24"/>
    </row>
    <row r="396" spans="8:10" ht="14.5">
      <c r="H396" s="280"/>
      <c r="J396" s="24"/>
    </row>
    <row r="397" spans="8:10" ht="14.5">
      <c r="H397" s="280"/>
      <c r="J397" s="24"/>
    </row>
    <row r="398" spans="8:10" ht="14.5">
      <c r="H398" s="280"/>
      <c r="J398" s="24"/>
    </row>
    <row r="399" spans="8:10" ht="14.5">
      <c r="H399" s="280"/>
      <c r="J399" s="24"/>
    </row>
    <row r="400" spans="8:10" ht="14.5">
      <c r="H400" s="280"/>
      <c r="J400" s="24"/>
    </row>
    <row r="401" spans="8:10" ht="14.5">
      <c r="H401" s="280"/>
      <c r="J401" s="24"/>
    </row>
    <row r="402" spans="8:10" ht="14.5">
      <c r="H402" s="280"/>
      <c r="J402" s="24"/>
    </row>
    <row r="403" spans="8:10" ht="14.5">
      <c r="H403" s="280"/>
      <c r="J403" s="24"/>
    </row>
    <row r="404" spans="8:10" ht="14.5">
      <c r="H404" s="280"/>
      <c r="J404" s="24"/>
    </row>
    <row r="405" spans="8:10" ht="14.5">
      <c r="H405" s="280"/>
      <c r="J405" s="24"/>
    </row>
    <row r="406" spans="8:10" ht="14.5">
      <c r="H406" s="280"/>
      <c r="J406" s="24"/>
    </row>
    <row r="407" spans="8:10" ht="14.5">
      <c r="H407" s="280"/>
      <c r="J407" s="24"/>
    </row>
    <row r="408" spans="8:10" ht="14.5">
      <c r="H408" s="280"/>
      <c r="J408" s="24"/>
    </row>
    <row r="409" spans="8:10" ht="14.5">
      <c r="H409" s="280"/>
      <c r="J409" s="24"/>
    </row>
    <row r="410" spans="8:10" ht="14.5">
      <c r="H410" s="280"/>
      <c r="J410" s="24"/>
    </row>
    <row r="411" spans="8:10" ht="14.5">
      <c r="H411" s="280"/>
      <c r="J411" s="24"/>
    </row>
    <row r="412" spans="8:10" ht="14.5">
      <c r="H412" s="280"/>
      <c r="J412" s="24"/>
    </row>
    <row r="413" spans="8:10" ht="14.5">
      <c r="H413" s="280"/>
      <c r="J413" s="24"/>
    </row>
    <row r="414" spans="8:10" ht="14.5">
      <c r="H414" s="280"/>
      <c r="J414" s="24"/>
    </row>
    <row r="415" spans="8:10" ht="14.5">
      <c r="H415" s="280"/>
      <c r="J415" s="24"/>
    </row>
    <row r="416" spans="8:10" ht="14.5">
      <c r="H416" s="280"/>
      <c r="J416" s="24"/>
    </row>
    <row r="417" spans="8:10" ht="14.5">
      <c r="H417" s="280"/>
      <c r="J417" s="24"/>
    </row>
    <row r="418" spans="8:10" ht="14.5">
      <c r="H418" s="280"/>
      <c r="J418" s="24"/>
    </row>
    <row r="419" spans="8:10" ht="14.5">
      <c r="H419" s="280"/>
      <c r="J419" s="24"/>
    </row>
    <row r="420" spans="8:10" ht="14.5">
      <c r="H420" s="280"/>
      <c r="J420" s="24"/>
    </row>
    <row r="421" spans="8:10" ht="14.5">
      <c r="H421" s="280"/>
      <c r="J421" s="24"/>
    </row>
    <row r="422" spans="8:10" ht="14.5">
      <c r="H422" s="280"/>
      <c r="J422" s="24"/>
    </row>
    <row r="423" spans="8:10" ht="14.5">
      <c r="H423" s="280"/>
      <c r="J423" s="24"/>
    </row>
    <row r="424" spans="8:10" ht="14.5">
      <c r="H424" s="280"/>
      <c r="J424" s="24"/>
    </row>
    <row r="425" spans="8:10" ht="14.5">
      <c r="H425" s="280"/>
      <c r="J425" s="24"/>
    </row>
    <row r="426" spans="8:10" ht="14.5">
      <c r="H426" s="280"/>
      <c r="J426" s="24"/>
    </row>
    <row r="427" spans="8:10" ht="14.5">
      <c r="H427" s="280"/>
      <c r="J427" s="24"/>
    </row>
    <row r="428" spans="8:10" ht="14.5">
      <c r="H428" s="280"/>
      <c r="J428" s="24"/>
    </row>
    <row r="429" spans="8:10" ht="14.5">
      <c r="H429" s="280"/>
      <c r="J429" s="24"/>
    </row>
    <row r="430" spans="8:10" ht="14.5">
      <c r="H430" s="280"/>
      <c r="J430" s="24"/>
    </row>
    <row r="431" spans="8:10" ht="14.5">
      <c r="H431" s="280"/>
      <c r="J431" s="24"/>
    </row>
    <row r="432" spans="8:10" ht="14.5">
      <c r="H432" s="280"/>
      <c r="J432" s="24"/>
    </row>
    <row r="433" spans="8:10" ht="14.5">
      <c r="H433" s="280"/>
      <c r="J433" s="24"/>
    </row>
    <row r="434" spans="8:10" ht="14.5">
      <c r="H434" s="280"/>
      <c r="J434" s="24"/>
    </row>
    <row r="435" spans="8:10" ht="14.5">
      <c r="H435" s="280"/>
      <c r="J435" s="24"/>
    </row>
    <row r="436" spans="8:10" ht="14.5">
      <c r="H436" s="280"/>
      <c r="J436" s="24"/>
    </row>
    <row r="437" spans="8:10" ht="14.5">
      <c r="H437" s="280"/>
      <c r="J437" s="24"/>
    </row>
    <row r="438" spans="8:10" ht="14.5">
      <c r="H438" s="280"/>
      <c r="J438" s="24"/>
    </row>
    <row r="439" spans="8:10" ht="14.5">
      <c r="H439" s="280"/>
      <c r="J439" s="24"/>
    </row>
    <row r="440" spans="8:10" ht="14.5">
      <c r="H440" s="280"/>
      <c r="J440" s="24"/>
    </row>
    <row r="441" spans="8:10" ht="14.5">
      <c r="H441" s="280"/>
      <c r="J441" s="24"/>
    </row>
    <row r="442" spans="8:10" ht="14.5">
      <c r="H442" s="280"/>
      <c r="J442" s="24"/>
    </row>
    <row r="443" spans="8:10" ht="14.5">
      <c r="H443" s="280"/>
      <c r="J443" s="24"/>
    </row>
    <row r="444" spans="8:10" ht="14.5">
      <c r="H444" s="280"/>
      <c r="J444" s="24"/>
    </row>
    <row r="445" spans="8:10" ht="14.5">
      <c r="H445" s="280"/>
      <c r="J445" s="24"/>
    </row>
    <row r="446" spans="8:10" ht="14.5">
      <c r="H446" s="280"/>
      <c r="J446" s="24"/>
    </row>
    <row r="447" spans="8:10" ht="14.5">
      <c r="H447" s="280"/>
      <c r="J447" s="24"/>
    </row>
    <row r="448" spans="8:10" ht="14.5">
      <c r="H448" s="280"/>
      <c r="J448" s="24"/>
    </row>
    <row r="449" spans="8:10" ht="14.5">
      <c r="H449" s="280"/>
      <c r="J449" s="24"/>
    </row>
    <row r="450" spans="8:10" ht="14.5">
      <c r="H450" s="280"/>
      <c r="J450" s="24"/>
    </row>
    <row r="451" spans="8:10" ht="14.5">
      <c r="H451" s="280"/>
      <c r="J451" s="24"/>
    </row>
    <row r="452" spans="8:10" ht="14.5">
      <c r="H452" s="280"/>
      <c r="J452" s="24"/>
    </row>
    <row r="453" spans="8:10" ht="14.5">
      <c r="H453" s="280"/>
      <c r="J453" s="24"/>
    </row>
    <row r="454" spans="8:10" ht="14.5">
      <c r="H454" s="280"/>
      <c r="J454" s="24"/>
    </row>
    <row r="455" spans="8:10" ht="14.5">
      <c r="H455" s="280"/>
      <c r="J455" s="24"/>
    </row>
    <row r="456" spans="8:10" ht="14.5">
      <c r="H456" s="280"/>
      <c r="J456" s="24"/>
    </row>
    <row r="457" spans="8:10" ht="14.5">
      <c r="H457" s="280"/>
      <c r="J457" s="24"/>
    </row>
    <row r="458" spans="8:10" ht="14.5">
      <c r="H458" s="280"/>
      <c r="J458" s="24"/>
    </row>
    <row r="459" spans="8:10" ht="14.5">
      <c r="H459" s="280"/>
      <c r="J459" s="24"/>
    </row>
    <row r="460" spans="8:10" ht="14.5">
      <c r="H460" s="280"/>
      <c r="J460" s="24"/>
    </row>
    <row r="461" spans="8:10" ht="14.5">
      <c r="H461" s="280"/>
      <c r="J461" s="24"/>
    </row>
    <row r="462" spans="8:10" ht="14.5">
      <c r="H462" s="280"/>
      <c r="J462" s="24"/>
    </row>
    <row r="463" spans="8:10" ht="14.5">
      <c r="H463" s="280"/>
      <c r="J463" s="24"/>
    </row>
    <row r="464" spans="8:10" ht="14.5">
      <c r="H464" s="280"/>
      <c r="J464" s="24"/>
    </row>
    <row r="465" spans="8:10" ht="14.5">
      <c r="H465" s="280"/>
      <c r="J465" s="24"/>
    </row>
    <row r="466" spans="8:10" ht="14.5">
      <c r="H466" s="280"/>
      <c r="J466" s="24"/>
    </row>
    <row r="467" spans="8:10" ht="14.5">
      <c r="H467" s="280"/>
      <c r="J467" s="24"/>
    </row>
    <row r="468" spans="8:10" ht="14.5">
      <c r="H468" s="280"/>
      <c r="J468" s="24"/>
    </row>
    <row r="469" spans="8:10" ht="14.5">
      <c r="H469" s="280"/>
      <c r="J469" s="24"/>
    </row>
    <row r="470" spans="8:10" ht="14.5">
      <c r="H470" s="280"/>
      <c r="J470" s="24"/>
    </row>
    <row r="471" spans="8:10" ht="14.5">
      <c r="H471" s="280"/>
      <c r="J471" s="24"/>
    </row>
    <row r="472" spans="8:10" ht="14.5">
      <c r="H472" s="280"/>
      <c r="J472" s="24"/>
    </row>
    <row r="473" spans="8:10" ht="14.5">
      <c r="H473" s="280"/>
      <c r="J473" s="24"/>
    </row>
    <row r="474" spans="8:10" ht="14.5">
      <c r="H474" s="280"/>
      <c r="J474" s="24"/>
    </row>
    <row r="475" spans="8:10" ht="14.5">
      <c r="H475" s="280"/>
      <c r="J475" s="24"/>
    </row>
    <row r="476" spans="8:10" ht="14.5">
      <c r="H476" s="280"/>
      <c r="J476" s="24"/>
    </row>
    <row r="477" spans="8:10" ht="14.5">
      <c r="H477" s="280"/>
      <c r="J477" s="24"/>
    </row>
    <row r="478" spans="8:10" ht="14.5">
      <c r="H478" s="280"/>
      <c r="J478" s="24"/>
    </row>
    <row r="479" spans="8:10" ht="14.5">
      <c r="H479" s="280"/>
      <c r="J479" s="24"/>
    </row>
    <row r="480" spans="8:10" ht="14.5">
      <c r="H480" s="280"/>
      <c r="J480" s="24"/>
    </row>
    <row r="481" spans="8:10" ht="14.5">
      <c r="H481" s="280"/>
      <c r="J481" s="24"/>
    </row>
    <row r="482" spans="8:10" ht="14.5">
      <c r="H482" s="280"/>
      <c r="J482" s="24"/>
    </row>
    <row r="483" spans="8:10" ht="14.5">
      <c r="H483" s="280"/>
      <c r="J483" s="24"/>
    </row>
    <row r="484" spans="8:10" ht="14.5">
      <c r="H484" s="280"/>
      <c r="J484" s="24"/>
    </row>
    <row r="485" spans="8:10" ht="14.5">
      <c r="H485" s="280"/>
      <c r="J485" s="24"/>
    </row>
    <row r="486" spans="8:10" ht="14.5">
      <c r="H486" s="280"/>
      <c r="J486" s="24"/>
    </row>
    <row r="487" spans="8:10" ht="14.5">
      <c r="H487" s="280"/>
      <c r="J487" s="24"/>
    </row>
    <row r="488" spans="8:10" ht="14.5">
      <c r="H488" s="280"/>
      <c r="J488" s="24"/>
    </row>
    <row r="489" spans="8:10" ht="14.5">
      <c r="H489" s="280"/>
      <c r="J489" s="24"/>
    </row>
    <row r="490" spans="8:10" ht="14.5">
      <c r="H490" s="280"/>
      <c r="J490" s="24"/>
    </row>
    <row r="491" spans="8:10" ht="14.5">
      <c r="H491" s="280"/>
      <c r="J491" s="24"/>
    </row>
    <row r="492" spans="8:10" ht="14.5">
      <c r="H492" s="280"/>
      <c r="J492" s="24"/>
    </row>
    <row r="493" spans="8:10" ht="14.5">
      <c r="H493" s="280"/>
      <c r="J493" s="24"/>
    </row>
    <row r="494" spans="8:10" ht="14.5">
      <c r="H494" s="280"/>
      <c r="J494" s="24"/>
    </row>
    <row r="495" spans="8:10" ht="14.5">
      <c r="H495" s="280"/>
      <c r="J495" s="24"/>
    </row>
    <row r="496" spans="8:10" ht="14.5">
      <c r="H496" s="280"/>
      <c r="J496" s="24"/>
    </row>
    <row r="497" spans="8:10" ht="14.5">
      <c r="H497" s="280"/>
      <c r="J497" s="24"/>
    </row>
    <row r="498" spans="8:10" ht="14.5">
      <c r="H498" s="280"/>
      <c r="J498" s="24"/>
    </row>
    <row r="499" spans="8:10" ht="14.5">
      <c r="H499" s="280"/>
      <c r="J499" s="24"/>
    </row>
    <row r="500" spans="8:10" ht="14.5">
      <c r="H500" s="280"/>
      <c r="J500" s="24"/>
    </row>
    <row r="501" spans="8:10" ht="14.5">
      <c r="H501" s="280"/>
      <c r="J501" s="24"/>
    </row>
    <row r="502" spans="8:10" ht="14.5">
      <c r="H502" s="280"/>
      <c r="J502" s="24"/>
    </row>
    <row r="503" spans="8:10" ht="14.5">
      <c r="H503" s="280"/>
      <c r="J503" s="24"/>
    </row>
    <row r="504" spans="8:10" ht="14.5">
      <c r="H504" s="280"/>
      <c r="J504" s="24"/>
    </row>
    <row r="505" spans="8:10" ht="14.5">
      <c r="H505" s="280"/>
      <c r="J505" s="24"/>
    </row>
    <row r="506" spans="8:10" ht="14.5">
      <c r="H506" s="280"/>
      <c r="J506" s="24"/>
    </row>
    <row r="507" spans="8:10" ht="14.5">
      <c r="H507" s="280"/>
      <c r="J507" s="24"/>
    </row>
    <row r="508" spans="8:10" ht="14.5">
      <c r="H508" s="280"/>
      <c r="J508" s="24"/>
    </row>
    <row r="509" spans="8:10" ht="14.5">
      <c r="H509" s="280"/>
      <c r="J509" s="24"/>
    </row>
    <row r="510" spans="8:10" ht="14.5">
      <c r="H510" s="280"/>
      <c r="J510" s="24"/>
    </row>
    <row r="511" spans="8:10" ht="14.5">
      <c r="H511" s="280"/>
      <c r="J511" s="24"/>
    </row>
    <row r="512" spans="8:10" ht="14.5">
      <c r="H512" s="280"/>
      <c r="J512" s="24"/>
    </row>
    <row r="513" spans="8:10" ht="14.5">
      <c r="H513" s="280"/>
      <c r="J513" s="24"/>
    </row>
    <row r="514" spans="8:10" ht="14.5">
      <c r="H514" s="280"/>
      <c r="J514" s="24"/>
    </row>
    <row r="515" spans="8:10" ht="14.5">
      <c r="H515" s="280"/>
      <c r="J515" s="24"/>
    </row>
    <row r="516" spans="8:10" ht="14.5">
      <c r="H516" s="280"/>
      <c r="J516" s="24"/>
    </row>
    <row r="517" spans="8:10" ht="14.5">
      <c r="H517" s="280"/>
      <c r="J517" s="24"/>
    </row>
    <row r="518" spans="8:10" ht="14.5">
      <c r="H518" s="280"/>
      <c r="J518" s="24"/>
    </row>
    <row r="519" spans="8:10" ht="14.5">
      <c r="H519" s="280"/>
      <c r="J519" s="24"/>
    </row>
    <row r="520" spans="8:10" ht="14.5">
      <c r="H520" s="280"/>
      <c r="J520" s="24"/>
    </row>
    <row r="521" spans="8:10" ht="14.5">
      <c r="H521" s="280"/>
      <c r="J521" s="24"/>
    </row>
    <row r="522" spans="8:10" ht="14.5">
      <c r="H522" s="280"/>
      <c r="J522" s="24"/>
    </row>
    <row r="523" spans="8:10" ht="14.5">
      <c r="H523" s="280"/>
      <c r="J523" s="24"/>
    </row>
    <row r="524" spans="8:10" ht="14.5">
      <c r="H524" s="280"/>
      <c r="J524" s="24"/>
    </row>
    <row r="525" spans="8:10" ht="14.5">
      <c r="H525" s="280"/>
      <c r="J525" s="24"/>
    </row>
    <row r="526" spans="8:10" ht="14.5">
      <c r="H526" s="280"/>
      <c r="J526" s="24"/>
    </row>
    <row r="527" spans="8:10" ht="14.5">
      <c r="H527" s="280"/>
      <c r="J527" s="24"/>
    </row>
    <row r="528" spans="8:10" ht="14.5">
      <c r="H528" s="280"/>
      <c r="J528" s="24"/>
    </row>
    <row r="529" spans="8:10" ht="14.5">
      <c r="H529" s="280"/>
      <c r="J529" s="24"/>
    </row>
    <row r="530" spans="8:10" ht="14.5">
      <c r="H530" s="280"/>
      <c r="J530" s="24"/>
    </row>
    <row r="531" spans="8:10" ht="14.5">
      <c r="H531" s="280"/>
      <c r="J531" s="24"/>
    </row>
    <row r="532" spans="8:10" ht="14.5">
      <c r="H532" s="280"/>
      <c r="J532" s="24"/>
    </row>
    <row r="533" spans="8:10" ht="14.5">
      <c r="H533" s="280"/>
      <c r="J533" s="24"/>
    </row>
    <row r="534" spans="8:10" ht="14.5">
      <c r="H534" s="280"/>
      <c r="J534" s="24"/>
    </row>
    <row r="535" spans="8:10" ht="14.5">
      <c r="H535" s="280"/>
      <c r="J535" s="24"/>
    </row>
    <row r="536" spans="8:10" ht="14.5">
      <c r="H536" s="280"/>
      <c r="J536" s="24"/>
    </row>
    <row r="537" spans="8:10" ht="14.5">
      <c r="H537" s="280"/>
      <c r="J537" s="24"/>
    </row>
    <row r="538" spans="8:10" ht="14.5">
      <c r="H538" s="280"/>
      <c r="J538" s="24"/>
    </row>
    <row r="539" spans="8:10" ht="14.5">
      <c r="H539" s="280"/>
      <c r="J539" s="24"/>
    </row>
    <row r="540" spans="8:10" ht="14.5">
      <c r="H540" s="280"/>
      <c r="J540" s="24"/>
    </row>
    <row r="541" spans="8:10" ht="14.5">
      <c r="H541" s="280"/>
      <c r="J541" s="24"/>
    </row>
    <row r="542" spans="8:10" ht="14.5">
      <c r="H542" s="280"/>
      <c r="J542" s="24"/>
    </row>
    <row r="543" spans="8:10" ht="14.5">
      <c r="H543" s="280"/>
      <c r="J543" s="24"/>
    </row>
    <row r="544" spans="8:10" ht="14.5">
      <c r="H544" s="280"/>
      <c r="J544" s="24"/>
    </row>
    <row r="545" spans="8:10" ht="14.5">
      <c r="H545" s="280"/>
      <c r="J545" s="24"/>
    </row>
    <row r="546" spans="8:10" ht="14.5">
      <c r="H546" s="280"/>
      <c r="J546" s="24"/>
    </row>
    <row r="547" spans="8:10" ht="14.5">
      <c r="H547" s="280"/>
      <c r="J547" s="24"/>
    </row>
    <row r="548" spans="8:10" ht="14.5">
      <c r="H548" s="280"/>
      <c r="J548" s="24"/>
    </row>
    <row r="549" spans="8:10" ht="14.5">
      <c r="H549" s="280"/>
      <c r="J549" s="24"/>
    </row>
    <row r="550" spans="8:10" ht="14.5">
      <c r="H550" s="280"/>
      <c r="J550" s="24"/>
    </row>
    <row r="551" spans="8:10" ht="14.5">
      <c r="H551" s="280"/>
      <c r="J551" s="24"/>
    </row>
    <row r="552" spans="8:10" ht="14.5">
      <c r="H552" s="280"/>
      <c r="J552" s="24"/>
    </row>
    <row r="553" spans="8:10" ht="14.5">
      <c r="H553" s="280"/>
      <c r="J553" s="24"/>
    </row>
    <row r="554" spans="8:10" ht="14.5">
      <c r="H554" s="280"/>
      <c r="J554" s="24"/>
    </row>
    <row r="555" spans="8:10" ht="14.5">
      <c r="H555" s="280"/>
      <c r="J555" s="24"/>
    </row>
    <row r="556" spans="8:10" ht="14.5">
      <c r="H556" s="280"/>
      <c r="J556" s="24"/>
    </row>
    <row r="557" spans="8:10" ht="14.5">
      <c r="H557" s="280"/>
      <c r="J557" s="24"/>
    </row>
    <row r="558" spans="8:10" ht="14.5">
      <c r="H558" s="280"/>
      <c r="J558" s="24"/>
    </row>
    <row r="559" spans="8:10" ht="14.5">
      <c r="H559" s="280"/>
      <c r="J559" s="24"/>
    </row>
    <row r="560" spans="8:10" ht="14.5">
      <c r="H560" s="280"/>
      <c r="J560" s="24"/>
    </row>
    <row r="561" spans="8:10" ht="14.5">
      <c r="H561" s="280"/>
      <c r="J561" s="24"/>
    </row>
    <row r="562" spans="8:10" ht="14.5">
      <c r="H562" s="280"/>
      <c r="J562" s="24"/>
    </row>
    <row r="563" spans="8:10" ht="14.5">
      <c r="H563" s="280"/>
      <c r="J563" s="24"/>
    </row>
    <row r="564" spans="8:10" ht="14.5">
      <c r="H564" s="280"/>
      <c r="J564" s="24"/>
    </row>
    <row r="565" spans="8:10" ht="14.5">
      <c r="H565" s="280"/>
      <c r="J565" s="24"/>
    </row>
    <row r="566" spans="8:10" ht="14.5">
      <c r="H566" s="280"/>
      <c r="J566" s="24"/>
    </row>
    <row r="567" spans="8:10" ht="14.5">
      <c r="H567" s="280"/>
      <c r="J567" s="24"/>
    </row>
    <row r="568" spans="8:10" ht="14.5">
      <c r="H568" s="280"/>
      <c r="J568" s="24"/>
    </row>
    <row r="569" spans="8:10" ht="14.5">
      <c r="H569" s="280"/>
      <c r="J569" s="24"/>
    </row>
    <row r="570" spans="8:10" ht="14.5">
      <c r="H570" s="280"/>
      <c r="J570" s="24"/>
    </row>
    <row r="571" spans="8:10" ht="14.5">
      <c r="H571" s="280"/>
      <c r="J571" s="24"/>
    </row>
    <row r="572" spans="8:10" ht="14.5">
      <c r="H572" s="280"/>
      <c r="J572" s="24"/>
    </row>
    <row r="573" spans="8:10" ht="14.5">
      <c r="H573" s="280"/>
      <c r="J573" s="24"/>
    </row>
    <row r="574" spans="8:10" ht="14.5">
      <c r="H574" s="280"/>
      <c r="J574" s="24"/>
    </row>
    <row r="575" spans="8:10" ht="14.5">
      <c r="H575" s="280"/>
      <c r="J575" s="24"/>
    </row>
    <row r="576" spans="8:10" ht="14.5">
      <c r="H576" s="280"/>
      <c r="J576" s="24"/>
    </row>
    <row r="577" spans="8:10" ht="14.5">
      <c r="H577" s="280"/>
      <c r="J577" s="24"/>
    </row>
    <row r="578" spans="8:10" ht="14.5">
      <c r="H578" s="280"/>
      <c r="J578" s="24"/>
    </row>
    <row r="579" spans="8:10" ht="14.5">
      <c r="H579" s="280"/>
      <c r="J579" s="24"/>
    </row>
    <row r="580" spans="8:10" ht="14.5">
      <c r="H580" s="280"/>
      <c r="J580" s="24"/>
    </row>
    <row r="581" spans="8:10" ht="14.5">
      <c r="H581" s="280"/>
      <c r="J581" s="24"/>
    </row>
    <row r="582" spans="8:10" ht="14.5">
      <c r="H582" s="280"/>
      <c r="J582" s="24"/>
    </row>
    <row r="583" spans="8:10" ht="14.5">
      <c r="H583" s="280"/>
      <c r="J583" s="24"/>
    </row>
    <row r="584" spans="8:10" ht="14.5">
      <c r="H584" s="280"/>
      <c r="J584" s="24"/>
    </row>
    <row r="585" spans="8:10" ht="14.5">
      <c r="H585" s="280"/>
      <c r="J585" s="24"/>
    </row>
    <row r="586" spans="8:10" ht="14.5">
      <c r="H586" s="280"/>
      <c r="J586" s="24"/>
    </row>
    <row r="587" spans="8:10" ht="14.5">
      <c r="H587" s="280"/>
      <c r="J587" s="24"/>
    </row>
    <row r="588" spans="8:10" ht="14.5">
      <c r="H588" s="280"/>
      <c r="J588" s="24"/>
    </row>
    <row r="589" spans="8:10" ht="14.5">
      <c r="H589" s="280"/>
      <c r="J589" s="24"/>
    </row>
    <row r="590" spans="8:10" ht="14.5">
      <c r="H590" s="280"/>
      <c r="J590" s="24"/>
    </row>
    <row r="591" spans="8:10" ht="14.5">
      <c r="H591" s="280"/>
      <c r="J591" s="24"/>
    </row>
    <row r="592" spans="8:10" ht="14.5">
      <c r="H592" s="280"/>
      <c r="J592" s="24"/>
    </row>
    <row r="593" spans="8:10" ht="14.5">
      <c r="H593" s="280"/>
      <c r="J593" s="24"/>
    </row>
    <row r="594" spans="8:10" ht="14.5">
      <c r="H594" s="280"/>
      <c r="J594" s="24"/>
    </row>
    <row r="595" spans="8:10" ht="14.5">
      <c r="H595" s="280"/>
      <c r="J595" s="24"/>
    </row>
    <row r="596" spans="8:10" ht="14.5">
      <c r="H596" s="280"/>
      <c r="J596" s="24"/>
    </row>
    <row r="597" spans="8:10" ht="14.5">
      <c r="H597" s="280"/>
      <c r="J597" s="24"/>
    </row>
    <row r="598" spans="8:10" ht="14.5">
      <c r="H598" s="280"/>
      <c r="J598" s="24"/>
    </row>
    <row r="599" spans="8:10" ht="14.5">
      <c r="H599" s="280"/>
      <c r="J599" s="24"/>
    </row>
    <row r="600" spans="8:10" ht="14.5">
      <c r="H600" s="280"/>
      <c r="J600" s="24"/>
    </row>
    <row r="601" spans="8:10" ht="14.5">
      <c r="H601" s="280"/>
      <c r="J601" s="24"/>
    </row>
    <row r="602" spans="8:10" ht="14.5">
      <c r="H602" s="280"/>
      <c r="J602" s="24"/>
    </row>
    <row r="603" spans="8:10" ht="14.5">
      <c r="H603" s="280"/>
      <c r="J603" s="24"/>
    </row>
    <row r="604" spans="8:10" ht="14.5">
      <c r="H604" s="280"/>
      <c r="J604" s="24"/>
    </row>
    <row r="605" spans="8:10" ht="14.5">
      <c r="H605" s="280"/>
      <c r="J605" s="24"/>
    </row>
    <row r="606" spans="8:10" ht="14.5">
      <c r="H606" s="280"/>
      <c r="J606" s="24"/>
    </row>
    <row r="607" spans="8:10" ht="14.5">
      <c r="H607" s="280"/>
      <c r="J607" s="24"/>
    </row>
    <row r="608" spans="8:10" ht="14.5">
      <c r="H608" s="280"/>
      <c r="J608" s="24"/>
    </row>
    <row r="609" spans="8:10" ht="14.5">
      <c r="H609" s="280"/>
      <c r="J609" s="24"/>
    </row>
    <row r="610" spans="8:10" ht="14.5">
      <c r="H610" s="280"/>
      <c r="J610" s="24"/>
    </row>
    <row r="611" spans="8:10" ht="14.5">
      <c r="H611" s="280"/>
      <c r="J611" s="24"/>
    </row>
    <row r="612" spans="8:10" ht="14.5">
      <c r="H612" s="280"/>
      <c r="J612" s="24"/>
    </row>
    <row r="613" spans="8:10" ht="14.5">
      <c r="H613" s="280"/>
      <c r="J613" s="24"/>
    </row>
    <row r="614" spans="8:10" ht="14.5">
      <c r="H614" s="280"/>
      <c r="J614" s="24"/>
    </row>
    <row r="615" spans="8:10" ht="14.5">
      <c r="H615" s="280"/>
      <c r="J615" s="24"/>
    </row>
    <row r="616" spans="8:10" ht="14.5">
      <c r="H616" s="280"/>
      <c r="J616" s="24"/>
    </row>
    <row r="617" spans="8:10" ht="14.5">
      <c r="H617" s="280"/>
      <c r="J617" s="24"/>
    </row>
    <row r="618" spans="8:10" ht="14.5">
      <c r="H618" s="280"/>
      <c r="J618" s="24"/>
    </row>
    <row r="619" spans="8:10" ht="14.5">
      <c r="H619" s="280"/>
      <c r="J619" s="24"/>
    </row>
    <row r="620" spans="8:10" ht="14.5">
      <c r="H620" s="280"/>
      <c r="J620" s="24"/>
    </row>
    <row r="621" spans="8:10" ht="14.5">
      <c r="H621" s="280"/>
      <c r="J621" s="24"/>
    </row>
    <row r="622" spans="8:10" ht="14.5">
      <c r="H622" s="280"/>
      <c r="J622" s="24"/>
    </row>
    <row r="623" spans="8:10" ht="14.5">
      <c r="H623" s="280"/>
      <c r="J623" s="24"/>
    </row>
    <row r="624" spans="8:10" ht="14.5">
      <c r="H624" s="280"/>
      <c r="J624" s="24"/>
    </row>
    <row r="625" spans="8:10" ht="14.5">
      <c r="H625" s="280"/>
      <c r="J625" s="24"/>
    </row>
    <row r="626" spans="8:10" ht="14.5">
      <c r="H626" s="280"/>
      <c r="J626" s="24"/>
    </row>
    <row r="627" spans="8:10" ht="14.5">
      <c r="H627" s="280"/>
      <c r="J627" s="24"/>
    </row>
    <row r="628" spans="8:10" ht="14.5">
      <c r="H628" s="280"/>
      <c r="J628" s="24"/>
    </row>
    <row r="629" spans="8:10" ht="14.5">
      <c r="H629" s="280"/>
      <c r="J629" s="24"/>
    </row>
    <row r="630" spans="8:10" ht="14.5">
      <c r="H630" s="280"/>
      <c r="J630" s="24"/>
    </row>
    <row r="631" spans="8:10" ht="14.5">
      <c r="H631" s="280"/>
      <c r="J631" s="24"/>
    </row>
    <row r="632" spans="8:10" ht="14.5">
      <c r="H632" s="280"/>
      <c r="J632" s="24"/>
    </row>
    <row r="633" spans="8:10" ht="14.5">
      <c r="H633" s="280"/>
      <c r="J633" s="24"/>
    </row>
    <row r="634" spans="8:10" ht="14.5">
      <c r="H634" s="280"/>
      <c r="J634" s="24"/>
    </row>
    <row r="635" spans="8:10" ht="14.5">
      <c r="H635" s="280"/>
      <c r="J635" s="24"/>
    </row>
    <row r="636" spans="8:10" ht="14.5">
      <c r="H636" s="280"/>
      <c r="J636" s="24"/>
    </row>
    <row r="637" spans="8:10" ht="14.5">
      <c r="H637" s="280"/>
      <c r="J637" s="24"/>
    </row>
    <row r="638" spans="8:10" ht="14.5">
      <c r="H638" s="280"/>
      <c r="J638" s="24"/>
    </row>
    <row r="639" spans="8:10" ht="14.5">
      <c r="H639" s="280"/>
      <c r="J639" s="24"/>
    </row>
    <row r="640" spans="8:10" ht="14.5">
      <c r="H640" s="280"/>
      <c r="J640" s="24"/>
    </row>
    <row r="641" spans="8:10" ht="14.5">
      <c r="H641" s="280"/>
      <c r="J641" s="24"/>
    </row>
    <row r="642" spans="8:10" ht="14.5">
      <c r="H642" s="280"/>
      <c r="J642" s="24"/>
    </row>
    <row r="643" spans="8:10" ht="14.5">
      <c r="H643" s="280"/>
      <c r="J643" s="24"/>
    </row>
    <row r="644" spans="8:10" ht="14.5">
      <c r="H644" s="280"/>
      <c r="J644" s="24"/>
    </row>
    <row r="645" spans="8:10" ht="14.5">
      <c r="H645" s="280"/>
      <c r="J645" s="24"/>
    </row>
    <row r="646" spans="8:10" ht="14.5">
      <c r="H646" s="280"/>
      <c r="J646" s="24"/>
    </row>
    <row r="647" spans="8:10" ht="14.5">
      <c r="H647" s="280"/>
      <c r="J647" s="24"/>
    </row>
    <row r="648" spans="8:10" ht="14.5">
      <c r="H648" s="280"/>
      <c r="J648" s="24"/>
    </row>
    <row r="649" spans="8:10" ht="14.5">
      <c r="H649" s="280"/>
      <c r="J649" s="24"/>
    </row>
    <row r="650" spans="8:10" ht="14.5">
      <c r="H650" s="280"/>
      <c r="J650" s="24"/>
    </row>
    <row r="651" spans="8:10" ht="14.5">
      <c r="H651" s="280"/>
      <c r="J651" s="24"/>
    </row>
    <row r="652" spans="8:10" ht="14.5">
      <c r="H652" s="280"/>
      <c r="J652" s="24"/>
    </row>
    <row r="653" spans="8:10" ht="14.5">
      <c r="H653" s="280"/>
      <c r="J653" s="24"/>
    </row>
    <row r="654" spans="8:10" ht="14.5">
      <c r="H654" s="280"/>
      <c r="J654" s="24"/>
    </row>
    <row r="655" spans="8:10" ht="14.5">
      <c r="H655" s="280"/>
      <c r="J655" s="24"/>
    </row>
    <row r="656" spans="8:10" ht="14.5">
      <c r="H656" s="280"/>
      <c r="J656" s="24"/>
    </row>
    <row r="657" spans="8:10" ht="14.5">
      <c r="H657" s="280"/>
      <c r="J657" s="24"/>
    </row>
    <row r="658" spans="8:10" ht="14.5">
      <c r="H658" s="280"/>
      <c r="J658" s="24"/>
    </row>
    <row r="659" spans="8:10" ht="14.5">
      <c r="H659" s="280"/>
      <c r="J659" s="24"/>
    </row>
    <row r="660" spans="8:10" ht="14.5">
      <c r="H660" s="280"/>
      <c r="J660" s="24"/>
    </row>
    <row r="661" spans="8:10" ht="14.5">
      <c r="H661" s="280"/>
      <c r="J661" s="24"/>
    </row>
    <row r="662" spans="8:10" ht="14.5">
      <c r="H662" s="280"/>
      <c r="J662" s="24"/>
    </row>
    <row r="663" spans="8:10" ht="14.5">
      <c r="H663" s="280"/>
      <c r="J663" s="24"/>
    </row>
    <row r="664" spans="8:10" ht="14.5">
      <c r="H664" s="280"/>
      <c r="J664" s="24"/>
    </row>
    <row r="665" spans="8:10" ht="14.5">
      <c r="H665" s="280"/>
      <c r="J665" s="24"/>
    </row>
    <row r="666" spans="8:10" ht="14.5">
      <c r="H666" s="280"/>
      <c r="J666" s="24"/>
    </row>
    <row r="667" spans="8:10" ht="14.5">
      <c r="H667" s="280"/>
      <c r="J667" s="24"/>
    </row>
    <row r="668" spans="8:10" ht="14.5">
      <c r="H668" s="280"/>
      <c r="J668" s="24"/>
    </row>
    <row r="669" spans="8:10" ht="14.5">
      <c r="H669" s="280"/>
      <c r="J669" s="24"/>
    </row>
    <row r="670" spans="8:10" ht="14.5">
      <c r="H670" s="280"/>
      <c r="J670" s="24"/>
    </row>
    <row r="671" spans="8:10" ht="14.5">
      <c r="H671" s="280"/>
      <c r="J671" s="24"/>
    </row>
    <row r="672" spans="8:10" ht="14.5">
      <c r="H672" s="280"/>
      <c r="J672" s="24"/>
    </row>
    <row r="673" spans="8:10" ht="14.5">
      <c r="H673" s="280"/>
      <c r="J673" s="24"/>
    </row>
    <row r="674" spans="8:10" ht="14.5">
      <c r="H674" s="280"/>
      <c r="J674" s="24"/>
    </row>
    <row r="675" spans="8:10" ht="14.5">
      <c r="H675" s="280"/>
      <c r="J675" s="24"/>
    </row>
    <row r="676" spans="8:10" ht="14.5">
      <c r="H676" s="280"/>
      <c r="J676" s="24"/>
    </row>
    <row r="677" spans="8:10" ht="14.5">
      <c r="H677" s="280"/>
      <c r="J677" s="24"/>
    </row>
    <row r="678" spans="8:10" ht="14.5">
      <c r="H678" s="280"/>
      <c r="J678" s="24"/>
    </row>
    <row r="679" spans="8:10" ht="14.5">
      <c r="H679" s="280"/>
      <c r="J679" s="24"/>
    </row>
    <row r="680" spans="8:10" ht="14.5">
      <c r="H680" s="280"/>
      <c r="J680" s="24"/>
    </row>
    <row r="681" spans="8:10" ht="14.5">
      <c r="H681" s="280"/>
      <c r="J681" s="24"/>
    </row>
    <row r="682" spans="8:10" ht="14.5">
      <c r="H682" s="280"/>
      <c r="J682" s="24"/>
    </row>
    <row r="683" spans="8:10" ht="14.5">
      <c r="H683" s="280"/>
      <c r="J683" s="24"/>
    </row>
    <row r="684" spans="8:10" ht="14.5">
      <c r="H684" s="280"/>
      <c r="J684" s="24"/>
    </row>
    <row r="685" spans="8:10" ht="14.5">
      <c r="H685" s="280"/>
      <c r="J685" s="24"/>
    </row>
    <row r="686" spans="8:10" ht="14.5">
      <c r="H686" s="280"/>
      <c r="J686" s="24"/>
    </row>
    <row r="687" spans="8:10" ht="14.5">
      <c r="H687" s="280"/>
      <c r="J687" s="24"/>
    </row>
    <row r="688" spans="8:10" ht="14.5">
      <c r="H688" s="280"/>
      <c r="J688" s="24"/>
    </row>
    <row r="689" spans="8:10" ht="14.5">
      <c r="H689" s="280"/>
      <c r="J689" s="24"/>
    </row>
    <row r="690" spans="8:10" ht="14.5">
      <c r="H690" s="280"/>
      <c r="J690" s="24"/>
    </row>
    <row r="691" spans="8:10" ht="14.5">
      <c r="H691" s="280"/>
      <c r="J691" s="24"/>
    </row>
    <row r="692" spans="8:10" ht="14.5">
      <c r="H692" s="280"/>
      <c r="J692" s="24"/>
    </row>
    <row r="693" spans="8:10" ht="14.5">
      <c r="H693" s="280"/>
      <c r="J693" s="24"/>
    </row>
    <row r="694" spans="8:10" ht="14.5">
      <c r="H694" s="280"/>
      <c r="J694" s="24"/>
    </row>
    <row r="695" spans="8:10" ht="14.5">
      <c r="H695" s="280"/>
      <c r="J695" s="24"/>
    </row>
    <row r="696" spans="8:10" ht="14.5">
      <c r="H696" s="280"/>
      <c r="J696" s="24"/>
    </row>
    <row r="697" spans="8:10" ht="14.5">
      <c r="H697" s="280"/>
      <c r="J697" s="24"/>
    </row>
    <row r="698" spans="8:10" ht="14.5">
      <c r="H698" s="280"/>
      <c r="J698" s="24"/>
    </row>
    <row r="699" spans="8:10" ht="14.5">
      <c r="H699" s="280"/>
      <c r="J699" s="24"/>
    </row>
    <row r="700" spans="8:10" ht="14.5">
      <c r="H700" s="280"/>
      <c r="J700" s="24"/>
    </row>
    <row r="701" spans="8:10" ht="14.5">
      <c r="H701" s="280"/>
      <c r="J701" s="24"/>
    </row>
    <row r="702" spans="8:10" ht="14.5">
      <c r="H702" s="280"/>
      <c r="J702" s="24"/>
    </row>
    <row r="703" spans="8:10" ht="14.5">
      <c r="H703" s="280"/>
      <c r="J703" s="24"/>
    </row>
    <row r="704" spans="8:10" ht="14.5">
      <c r="H704" s="280"/>
      <c r="J704" s="24"/>
    </row>
    <row r="705" spans="8:10" ht="14.5">
      <c r="H705" s="280"/>
      <c r="J705" s="24"/>
    </row>
    <row r="706" spans="8:10" ht="14.5">
      <c r="H706" s="280"/>
      <c r="J706" s="24"/>
    </row>
    <row r="707" spans="8:10" ht="14.5">
      <c r="H707" s="280"/>
      <c r="J707" s="24"/>
    </row>
    <row r="708" spans="8:10" ht="14.5">
      <c r="H708" s="280"/>
      <c r="J708" s="24"/>
    </row>
    <row r="709" spans="8:10" ht="14.5">
      <c r="H709" s="280"/>
      <c r="J709" s="24"/>
    </row>
    <row r="710" spans="8:10" ht="14.5">
      <c r="H710" s="280"/>
      <c r="J710" s="24"/>
    </row>
    <row r="711" spans="8:10" ht="14.5">
      <c r="H711" s="280"/>
      <c r="J711" s="24"/>
    </row>
    <row r="712" spans="8:10" ht="14.5">
      <c r="H712" s="280"/>
      <c r="J712" s="24"/>
    </row>
    <row r="713" spans="8:10" ht="14.5">
      <c r="H713" s="280"/>
      <c r="J713" s="24"/>
    </row>
    <row r="714" spans="8:10" ht="14.5">
      <c r="H714" s="280"/>
      <c r="J714" s="24"/>
    </row>
    <row r="715" spans="8:10" ht="14.5">
      <c r="H715" s="280"/>
      <c r="J715" s="24"/>
    </row>
    <row r="716" spans="8:10" ht="14.5">
      <c r="H716" s="280"/>
      <c r="J716" s="24"/>
    </row>
    <row r="717" spans="8:10" ht="14.5">
      <c r="H717" s="280"/>
      <c r="J717" s="24"/>
    </row>
    <row r="718" spans="8:10" ht="14.5">
      <c r="H718" s="280"/>
      <c r="J718" s="24"/>
    </row>
    <row r="719" spans="8:10" ht="14.5">
      <c r="H719" s="280"/>
      <c r="J719" s="24"/>
    </row>
    <row r="720" spans="8:10" ht="14.5">
      <c r="H720" s="280"/>
      <c r="J720" s="24"/>
    </row>
    <row r="721" spans="8:10" ht="14.5">
      <c r="H721" s="280"/>
      <c r="J721" s="24"/>
    </row>
    <row r="722" spans="8:10" ht="14.5">
      <c r="H722" s="280"/>
      <c r="J722" s="24"/>
    </row>
    <row r="723" spans="8:10" ht="14.5">
      <c r="H723" s="280"/>
      <c r="J723" s="24"/>
    </row>
    <row r="724" spans="8:10" ht="14.5">
      <c r="H724" s="280"/>
      <c r="J724" s="24"/>
    </row>
    <row r="725" spans="8:10" ht="14.5">
      <c r="H725" s="280"/>
      <c r="J725" s="24"/>
    </row>
    <row r="726" spans="8:10" ht="14.5">
      <c r="H726" s="280"/>
      <c r="J726" s="24"/>
    </row>
    <row r="727" spans="8:10" ht="14.5">
      <c r="H727" s="280"/>
      <c r="J727" s="24"/>
    </row>
    <row r="728" spans="8:10" ht="14.5">
      <c r="H728" s="280"/>
      <c r="J728" s="24"/>
    </row>
    <row r="729" spans="8:10" ht="14.5">
      <c r="H729" s="280"/>
      <c r="J729" s="24"/>
    </row>
    <row r="730" spans="8:10" ht="14.5">
      <c r="H730" s="280"/>
      <c r="J730" s="24"/>
    </row>
    <row r="731" spans="8:10" ht="14.5">
      <c r="H731" s="280"/>
      <c r="J731" s="24"/>
    </row>
    <row r="732" spans="8:10" ht="14.5">
      <c r="H732" s="280"/>
      <c r="J732" s="24"/>
    </row>
    <row r="733" spans="8:10" ht="14.5">
      <c r="H733" s="280"/>
      <c r="J733" s="24"/>
    </row>
    <row r="734" spans="8:10" ht="14.5">
      <c r="H734" s="280"/>
      <c r="J734" s="24"/>
    </row>
    <row r="735" spans="8:10" ht="14.5">
      <c r="H735" s="280"/>
      <c r="J735" s="24"/>
    </row>
    <row r="736" spans="8:10" ht="14.5">
      <c r="H736" s="280"/>
      <c r="J736" s="24"/>
    </row>
    <row r="737" spans="8:10" ht="14.5">
      <c r="H737" s="280"/>
      <c r="J737" s="24"/>
    </row>
    <row r="738" spans="8:10" ht="14.5">
      <c r="H738" s="280"/>
      <c r="J738" s="24"/>
    </row>
    <row r="739" spans="8:10" ht="14.5">
      <c r="H739" s="280"/>
      <c r="J739" s="24"/>
    </row>
    <row r="740" spans="8:10" ht="14.5">
      <c r="H740" s="280"/>
      <c r="J740" s="24"/>
    </row>
    <row r="741" spans="8:10" ht="14.5">
      <c r="H741" s="280"/>
      <c r="J741" s="24"/>
    </row>
    <row r="742" spans="8:10" ht="14.5">
      <c r="H742" s="280"/>
      <c r="J742" s="24"/>
    </row>
    <row r="743" spans="8:10" ht="14.5">
      <c r="H743" s="280"/>
      <c r="J743" s="24"/>
    </row>
    <row r="744" spans="8:10" ht="14.5">
      <c r="H744" s="280"/>
      <c r="J744" s="24"/>
    </row>
    <row r="745" spans="8:10" ht="14.5">
      <c r="H745" s="280"/>
      <c r="J745" s="24"/>
    </row>
    <row r="746" spans="8:10" ht="14.5">
      <c r="H746" s="280"/>
      <c r="J746" s="24"/>
    </row>
    <row r="747" spans="8:10" ht="14.5">
      <c r="H747" s="280"/>
      <c r="J747" s="24"/>
    </row>
    <row r="748" spans="8:10" ht="14.5">
      <c r="H748" s="280"/>
      <c r="J748" s="24"/>
    </row>
    <row r="749" spans="8:10" ht="14.5">
      <c r="H749" s="280"/>
      <c r="J749" s="24"/>
    </row>
    <row r="750" spans="8:10" ht="14.5">
      <c r="H750" s="280"/>
      <c r="J750" s="24"/>
    </row>
    <row r="751" spans="8:10" ht="14.5">
      <c r="H751" s="280"/>
      <c r="J751" s="24"/>
    </row>
    <row r="752" spans="8:10" ht="14.5">
      <c r="H752" s="280"/>
      <c r="J752" s="24"/>
    </row>
    <row r="753" spans="8:10" ht="14.5">
      <c r="H753" s="280"/>
      <c r="J753" s="24"/>
    </row>
    <row r="754" spans="8:10" ht="14.5">
      <c r="H754" s="280"/>
      <c r="J754" s="24"/>
    </row>
    <row r="755" spans="8:10" ht="14.5">
      <c r="H755" s="280"/>
      <c r="J755" s="24"/>
    </row>
    <row r="756" spans="8:10" ht="14.5">
      <c r="H756" s="280"/>
      <c r="J756" s="24"/>
    </row>
    <row r="757" spans="8:10" ht="14.5">
      <c r="H757" s="280"/>
      <c r="J757" s="24"/>
    </row>
    <row r="758" spans="8:10" ht="14.5">
      <c r="H758" s="280"/>
      <c r="J758" s="24"/>
    </row>
    <row r="759" spans="8:10" ht="14.5">
      <c r="H759" s="280"/>
      <c r="J759" s="24"/>
    </row>
    <row r="760" spans="8:10" ht="14.5">
      <c r="H760" s="280"/>
      <c r="J760" s="24"/>
    </row>
    <row r="761" spans="8:10" ht="14.5">
      <c r="H761" s="280"/>
      <c r="J761" s="24"/>
    </row>
    <row r="762" spans="8:10" ht="14.5">
      <c r="H762" s="280"/>
      <c r="J762" s="24"/>
    </row>
    <row r="763" spans="8:10" ht="14.5">
      <c r="H763" s="280"/>
      <c r="J763" s="24"/>
    </row>
    <row r="764" spans="8:10" ht="14.5">
      <c r="H764" s="280"/>
      <c r="J764" s="24"/>
    </row>
    <row r="765" spans="8:10" ht="14.5">
      <c r="H765" s="280"/>
      <c r="J765" s="24"/>
    </row>
    <row r="766" spans="8:10" ht="14.5">
      <c r="H766" s="280"/>
      <c r="J766" s="24"/>
    </row>
    <row r="767" spans="8:10" ht="14.5">
      <c r="H767" s="280"/>
      <c r="J767" s="24"/>
    </row>
    <row r="768" spans="8:10" ht="14.5">
      <c r="H768" s="280"/>
      <c r="J768" s="24"/>
    </row>
    <row r="769" spans="8:10" ht="14.5">
      <c r="H769" s="280"/>
      <c r="J769" s="24"/>
    </row>
    <row r="770" spans="8:10" ht="14.5">
      <c r="H770" s="280"/>
      <c r="J770" s="24"/>
    </row>
    <row r="771" spans="8:10" ht="14.5">
      <c r="H771" s="280"/>
      <c r="J771" s="24"/>
    </row>
    <row r="772" spans="8:10" ht="14.5">
      <c r="H772" s="280"/>
      <c r="J772" s="24"/>
    </row>
    <row r="773" spans="8:10" ht="14.5">
      <c r="H773" s="280"/>
      <c r="J773" s="24"/>
    </row>
    <row r="774" spans="8:10" ht="14.5">
      <c r="H774" s="280"/>
      <c r="J774" s="24"/>
    </row>
    <row r="775" spans="8:10" ht="14.5">
      <c r="H775" s="280"/>
      <c r="J775" s="24"/>
    </row>
    <row r="776" spans="8:10" ht="14.5">
      <c r="H776" s="280"/>
      <c r="J776" s="24"/>
    </row>
    <row r="777" spans="8:10" ht="14.5">
      <c r="H777" s="280"/>
      <c r="J777" s="24"/>
    </row>
    <row r="778" spans="8:10" ht="14.5">
      <c r="H778" s="280"/>
      <c r="J778" s="24"/>
    </row>
    <row r="779" spans="8:10" ht="14.5">
      <c r="H779" s="280"/>
      <c r="J779" s="24"/>
    </row>
    <row r="780" spans="8:10" ht="14.5">
      <c r="H780" s="280"/>
      <c r="J780" s="24"/>
    </row>
    <row r="781" spans="8:10" ht="14.5">
      <c r="H781" s="280"/>
      <c r="J781" s="24"/>
    </row>
    <row r="782" spans="8:10" ht="14.5">
      <c r="H782" s="280"/>
      <c r="J782" s="24"/>
    </row>
    <row r="783" spans="8:10" ht="14.5">
      <c r="H783" s="280"/>
      <c r="J783" s="24"/>
    </row>
    <row r="784" spans="8:10" ht="14.5">
      <c r="H784" s="280"/>
      <c r="J784" s="24"/>
    </row>
    <row r="785" spans="8:10" ht="14.5">
      <c r="H785" s="280"/>
      <c r="J785" s="24"/>
    </row>
    <row r="786" spans="8:10" ht="14.5">
      <c r="H786" s="280"/>
      <c r="J786" s="24"/>
    </row>
    <row r="787" spans="8:10" ht="14.5">
      <c r="H787" s="280"/>
      <c r="J787" s="24"/>
    </row>
    <row r="788" spans="8:10" ht="14.5">
      <c r="H788" s="280"/>
      <c r="J788" s="24"/>
    </row>
    <row r="789" spans="8:10" ht="14.5">
      <c r="H789" s="280"/>
      <c r="J789" s="24"/>
    </row>
    <row r="790" spans="8:10" ht="14.5">
      <c r="H790" s="280"/>
      <c r="J790" s="24"/>
    </row>
    <row r="791" spans="8:10" ht="14.5">
      <c r="H791" s="280"/>
      <c r="J791" s="24"/>
    </row>
    <row r="792" spans="8:10" ht="14.5">
      <c r="H792" s="280"/>
      <c r="J792" s="24"/>
    </row>
    <row r="793" spans="8:10" ht="14.5">
      <c r="H793" s="280"/>
      <c r="J793" s="24"/>
    </row>
    <row r="794" spans="8:10" ht="14.5">
      <c r="H794" s="280"/>
      <c r="J794" s="24"/>
    </row>
    <row r="795" spans="8:10" ht="14.5">
      <c r="H795" s="280"/>
      <c r="J795" s="24"/>
    </row>
    <row r="796" spans="8:10" ht="14.5">
      <c r="H796" s="280"/>
      <c r="J796" s="24"/>
    </row>
    <row r="797" spans="8:10" ht="14.5">
      <c r="H797" s="280"/>
      <c r="J797" s="24"/>
    </row>
    <row r="798" spans="8:10" ht="14.5">
      <c r="H798" s="280"/>
      <c r="J798" s="24"/>
    </row>
    <row r="799" spans="8:10" ht="14.5">
      <c r="H799" s="280"/>
      <c r="J799" s="24"/>
    </row>
    <row r="800" spans="8:10" ht="14.5">
      <c r="H800" s="280"/>
      <c r="J800" s="24"/>
    </row>
    <row r="801" spans="8:10" ht="14.5">
      <c r="H801" s="280"/>
      <c r="J801" s="24"/>
    </row>
    <row r="802" spans="8:10" ht="14.5">
      <c r="H802" s="280"/>
      <c r="J802" s="24"/>
    </row>
    <row r="803" spans="8:10" ht="14.5">
      <c r="H803" s="280"/>
      <c r="J803" s="24"/>
    </row>
    <row r="804" spans="8:10" ht="14.5">
      <c r="H804" s="280"/>
      <c r="J804" s="24"/>
    </row>
    <row r="805" spans="8:10" ht="14.5">
      <c r="H805" s="280"/>
      <c r="J805" s="24"/>
    </row>
    <row r="806" spans="8:10" ht="14.5">
      <c r="H806" s="280"/>
      <c r="J806" s="24"/>
    </row>
    <row r="807" spans="8:10" ht="14.5">
      <c r="H807" s="280"/>
      <c r="J807" s="24"/>
    </row>
    <row r="808" spans="8:10" ht="14.5">
      <c r="H808" s="280"/>
      <c r="J808" s="24"/>
    </row>
    <row r="809" spans="8:10" ht="14.5">
      <c r="H809" s="280"/>
      <c r="J809" s="24"/>
    </row>
    <row r="810" spans="8:10" ht="14.5">
      <c r="H810" s="280"/>
      <c r="J810" s="24"/>
    </row>
    <row r="811" spans="8:10" ht="14.5">
      <c r="H811" s="280"/>
      <c r="J811" s="24"/>
    </row>
    <row r="812" spans="8:10" ht="14.5">
      <c r="H812" s="280"/>
      <c r="J812" s="24"/>
    </row>
    <row r="813" spans="8:10" ht="14.5">
      <c r="H813" s="280"/>
      <c r="J813" s="24"/>
    </row>
    <row r="814" spans="8:10" ht="14.5">
      <c r="H814" s="280"/>
      <c r="J814" s="24"/>
    </row>
    <row r="815" spans="8:10" ht="14.5">
      <c r="H815" s="280"/>
      <c r="J815" s="24"/>
    </row>
    <row r="816" spans="8:10" ht="14.5">
      <c r="H816" s="280"/>
      <c r="J816" s="24"/>
    </row>
    <row r="817" spans="8:10" ht="14.5">
      <c r="H817" s="280"/>
      <c r="J817" s="24"/>
    </row>
    <row r="818" spans="8:10" ht="14.5">
      <c r="H818" s="280"/>
      <c r="J818" s="24"/>
    </row>
    <row r="819" spans="8:10" ht="14.5">
      <c r="H819" s="280"/>
      <c r="J819" s="24"/>
    </row>
    <row r="820" spans="8:10" ht="14.5">
      <c r="H820" s="280"/>
      <c r="J820" s="24"/>
    </row>
    <row r="821" spans="8:10" ht="14.5">
      <c r="H821" s="280"/>
      <c r="J821" s="24"/>
    </row>
    <row r="822" spans="8:10" ht="14.5">
      <c r="H822" s="280"/>
      <c r="J822" s="24"/>
    </row>
    <row r="823" spans="8:10" ht="14.5">
      <c r="H823" s="280"/>
      <c r="J823" s="24"/>
    </row>
    <row r="824" spans="8:10" ht="14.5">
      <c r="H824" s="280"/>
      <c r="J824" s="24"/>
    </row>
    <row r="825" spans="8:10" ht="14.5">
      <c r="H825" s="280"/>
      <c r="J825" s="24"/>
    </row>
    <row r="826" spans="8:10" ht="14.5">
      <c r="H826" s="280"/>
      <c r="J826" s="24"/>
    </row>
    <row r="827" spans="8:10" ht="14.5">
      <c r="H827" s="280"/>
      <c r="J827" s="24"/>
    </row>
    <row r="828" spans="8:10" ht="14.5">
      <c r="H828" s="280"/>
      <c r="J828" s="24"/>
    </row>
    <row r="829" spans="8:10" ht="14.5">
      <c r="H829" s="280"/>
      <c r="J829" s="24"/>
    </row>
    <row r="830" spans="8:10" ht="14.5">
      <c r="H830" s="280"/>
      <c r="J830" s="24"/>
    </row>
    <row r="831" spans="8:10" ht="14.5">
      <c r="H831" s="280"/>
      <c r="J831" s="24"/>
    </row>
    <row r="832" spans="8:10" ht="14.5">
      <c r="H832" s="280"/>
      <c r="J832" s="24"/>
    </row>
    <row r="833" spans="8:10" ht="14.5">
      <c r="H833" s="280"/>
      <c r="J833" s="24"/>
    </row>
    <row r="834" spans="8:10" ht="14.5">
      <c r="H834" s="280"/>
      <c r="J834" s="24"/>
    </row>
    <row r="835" spans="8:10" ht="14.5">
      <c r="H835" s="280"/>
      <c r="J835" s="24"/>
    </row>
    <row r="836" spans="8:10" ht="14.5">
      <c r="H836" s="280"/>
      <c r="J836" s="24"/>
    </row>
    <row r="837" spans="8:10" ht="14.5">
      <c r="H837" s="280"/>
      <c r="J837" s="24"/>
    </row>
    <row r="838" spans="8:10" ht="14.5">
      <c r="H838" s="280"/>
      <c r="J838" s="24"/>
    </row>
    <row r="839" spans="8:10" ht="14.5">
      <c r="H839" s="280"/>
      <c r="J839" s="24"/>
    </row>
    <row r="840" spans="8:10" ht="14.5">
      <c r="H840" s="280"/>
      <c r="J840" s="24"/>
    </row>
    <row r="841" spans="8:10" ht="14.5">
      <c r="H841" s="280"/>
      <c r="J841" s="24"/>
    </row>
    <row r="842" spans="8:10" ht="14.5">
      <c r="H842" s="280"/>
      <c r="J842" s="24"/>
    </row>
    <row r="843" spans="8:10" ht="14.5">
      <c r="H843" s="280"/>
      <c r="J843" s="24"/>
    </row>
    <row r="844" spans="8:10" ht="14.5">
      <c r="H844" s="280"/>
      <c r="J844" s="24"/>
    </row>
    <row r="845" spans="8:10" ht="14.5">
      <c r="H845" s="280"/>
      <c r="J845" s="24"/>
    </row>
    <row r="846" spans="8:10" ht="14.5">
      <c r="H846" s="280"/>
      <c r="J846" s="24"/>
    </row>
    <row r="847" spans="8:10" ht="14.5">
      <c r="H847" s="280"/>
      <c r="J847" s="24"/>
    </row>
    <row r="848" spans="8:10" ht="14.5">
      <c r="H848" s="280"/>
      <c r="J848" s="24"/>
    </row>
    <row r="849" spans="8:10" ht="14.5">
      <c r="H849" s="280"/>
      <c r="J849" s="24"/>
    </row>
    <row r="850" spans="8:10" ht="14.5">
      <c r="H850" s="280"/>
      <c r="J850" s="24"/>
    </row>
    <row r="851" spans="8:10" ht="14.5">
      <c r="H851" s="280"/>
      <c r="J851" s="24"/>
    </row>
    <row r="852" spans="8:10" ht="14.5">
      <c r="H852" s="280"/>
      <c r="J852" s="24"/>
    </row>
    <row r="853" spans="8:10" ht="14.5">
      <c r="H853" s="280"/>
      <c r="J853" s="24"/>
    </row>
    <row r="854" spans="8:10" ht="14.5">
      <c r="H854" s="280"/>
      <c r="J854" s="24"/>
    </row>
    <row r="855" spans="8:10" ht="14.5">
      <c r="H855" s="280"/>
      <c r="J855" s="24"/>
    </row>
    <row r="856" spans="8:10" ht="14.5">
      <c r="H856" s="280"/>
      <c r="J856" s="24"/>
    </row>
    <row r="857" spans="8:10" ht="14.5">
      <c r="H857" s="280"/>
      <c r="J857" s="24"/>
    </row>
    <row r="858" spans="8:10" ht="14.5">
      <c r="H858" s="280"/>
      <c r="J858" s="24"/>
    </row>
    <row r="859" spans="8:10" ht="14.5">
      <c r="H859" s="280"/>
      <c r="J859" s="24"/>
    </row>
    <row r="860" spans="8:10" ht="14.5">
      <c r="H860" s="280"/>
      <c r="J860" s="24"/>
    </row>
    <row r="861" spans="8:10" ht="14.5">
      <c r="H861" s="280"/>
      <c r="J861" s="24"/>
    </row>
    <row r="862" spans="8:10" ht="14.5">
      <c r="H862" s="280"/>
      <c r="J862" s="24"/>
    </row>
    <row r="863" spans="8:10" ht="14.5">
      <c r="H863" s="280"/>
      <c r="J863" s="24"/>
    </row>
    <row r="864" spans="8:10" ht="14.5">
      <c r="H864" s="280"/>
      <c r="J864" s="24"/>
    </row>
    <row r="865" spans="8:10" ht="14.5">
      <c r="H865" s="280"/>
      <c r="J865" s="24"/>
    </row>
    <row r="866" spans="8:10" ht="14.5">
      <c r="H866" s="280"/>
      <c r="J866" s="24"/>
    </row>
    <row r="867" spans="8:10" ht="14.5">
      <c r="H867" s="280"/>
      <c r="J867" s="24"/>
    </row>
    <row r="868" spans="8:10" ht="14.5">
      <c r="H868" s="280"/>
      <c r="J868" s="24"/>
    </row>
    <row r="869" spans="8:10" ht="14.5">
      <c r="H869" s="280"/>
      <c r="J869" s="24"/>
    </row>
    <row r="870" spans="8:10" ht="14.5">
      <c r="H870" s="280"/>
      <c r="J870" s="24"/>
    </row>
    <row r="871" spans="8:10" ht="14.5">
      <c r="H871" s="280"/>
      <c r="J871" s="24"/>
    </row>
    <row r="872" spans="8:10" ht="14.5">
      <c r="H872" s="280"/>
      <c r="J872" s="24"/>
    </row>
    <row r="873" spans="8:10" ht="14.5">
      <c r="H873" s="280"/>
      <c r="J873" s="24"/>
    </row>
    <row r="874" spans="8:10" ht="14.5">
      <c r="H874" s="280"/>
      <c r="J874" s="24"/>
    </row>
    <row r="875" spans="8:10" ht="14.5">
      <c r="H875" s="280"/>
      <c r="J875" s="24"/>
    </row>
    <row r="876" spans="8:10" ht="14.5">
      <c r="H876" s="280"/>
      <c r="J876" s="24"/>
    </row>
    <row r="877" spans="8:10" ht="14.5">
      <c r="H877" s="280"/>
      <c r="J877" s="24"/>
    </row>
    <row r="878" spans="8:10" ht="14.5">
      <c r="H878" s="280"/>
      <c r="J878" s="24"/>
    </row>
    <row r="879" spans="8:10" ht="14.5">
      <c r="H879" s="280"/>
      <c r="J879" s="24"/>
    </row>
    <row r="880" spans="8:10" ht="14.5">
      <c r="H880" s="280"/>
      <c r="J880" s="24"/>
    </row>
    <row r="881" spans="8:10" ht="14.5">
      <c r="H881" s="280"/>
      <c r="J881" s="24"/>
    </row>
    <row r="882" spans="8:10" ht="14.5">
      <c r="H882" s="280"/>
      <c r="J882" s="24"/>
    </row>
    <row r="883" spans="8:10" ht="14.5">
      <c r="H883" s="280"/>
      <c r="J883" s="24"/>
    </row>
    <row r="884" spans="8:10" ht="14.5">
      <c r="H884" s="280"/>
      <c r="J884" s="24"/>
    </row>
    <row r="885" spans="8:10" ht="14.5">
      <c r="H885" s="280"/>
      <c r="J885" s="24"/>
    </row>
    <row r="886" spans="8:10" ht="14.5">
      <c r="H886" s="280"/>
      <c r="J886" s="24"/>
    </row>
    <row r="887" spans="8:10" ht="14.5">
      <c r="H887" s="280"/>
      <c r="J887" s="24"/>
    </row>
    <row r="888" spans="8:10" ht="14.5">
      <c r="H888" s="280"/>
      <c r="J888" s="24"/>
    </row>
    <row r="889" spans="8:10" ht="14.5">
      <c r="H889" s="280"/>
      <c r="J889" s="24"/>
    </row>
    <row r="890" spans="8:10" ht="14.5">
      <c r="H890" s="280"/>
      <c r="J890" s="24"/>
    </row>
    <row r="891" spans="8:10" ht="14.5">
      <c r="H891" s="280"/>
      <c r="J891" s="24"/>
    </row>
    <row r="892" spans="8:10" ht="14.5">
      <c r="H892" s="280"/>
      <c r="J892" s="24"/>
    </row>
    <row r="893" spans="8:10" ht="14.5">
      <c r="H893" s="280"/>
      <c r="J893" s="24"/>
    </row>
    <row r="894" spans="8:10" ht="14.5">
      <c r="H894" s="280"/>
      <c r="J894" s="24"/>
    </row>
    <row r="895" spans="8:10" ht="14.5">
      <c r="H895" s="280"/>
      <c r="J895" s="24"/>
    </row>
    <row r="896" spans="8:10" ht="14.5">
      <c r="H896" s="280"/>
      <c r="J896" s="24"/>
    </row>
    <row r="897" spans="8:10" ht="14.5">
      <c r="H897" s="280"/>
      <c r="J897" s="24"/>
    </row>
    <row r="898" spans="8:10" ht="14.5">
      <c r="H898" s="280"/>
      <c r="J898" s="24"/>
    </row>
    <row r="899" spans="8:10" ht="14.5">
      <c r="H899" s="280"/>
      <c r="J899" s="24"/>
    </row>
    <row r="900" spans="8:10" ht="14.5">
      <c r="H900" s="280"/>
      <c r="J900" s="24"/>
    </row>
    <row r="901" spans="8:10" ht="14.5">
      <c r="H901" s="280"/>
      <c r="J901" s="24"/>
    </row>
    <row r="902" spans="8:10" ht="14.5">
      <c r="H902" s="280"/>
      <c r="J902" s="24"/>
    </row>
    <row r="903" spans="8:10" ht="14.5">
      <c r="H903" s="280"/>
      <c r="J903" s="24"/>
    </row>
    <row r="904" spans="8:10" ht="14.5">
      <c r="H904" s="280"/>
      <c r="J904" s="24"/>
    </row>
    <row r="905" spans="8:10" ht="14.5">
      <c r="H905" s="280"/>
      <c r="J905" s="24"/>
    </row>
    <row r="906" spans="8:10" ht="14.5">
      <c r="H906" s="280"/>
      <c r="J906" s="24"/>
    </row>
    <row r="907" spans="8:10" ht="14.5">
      <c r="H907" s="280"/>
      <c r="J907" s="24"/>
    </row>
    <row r="908" spans="8:10" ht="14.5">
      <c r="H908" s="280"/>
      <c r="J908" s="24"/>
    </row>
    <row r="909" spans="8:10" ht="14.5">
      <c r="H909" s="280"/>
      <c r="J909" s="24"/>
    </row>
    <row r="910" spans="8:10" ht="14.5">
      <c r="H910" s="280"/>
      <c r="J910" s="24"/>
    </row>
    <row r="911" spans="8:10" ht="14.5">
      <c r="H911" s="280"/>
      <c r="J911" s="24"/>
    </row>
    <row r="912" spans="8:10" ht="14.5">
      <c r="H912" s="280"/>
      <c r="J912" s="24"/>
    </row>
    <row r="913" spans="8:10" ht="14.5">
      <c r="H913" s="280"/>
      <c r="J913" s="24"/>
    </row>
    <row r="914" spans="8:10" ht="14.5">
      <c r="H914" s="280"/>
      <c r="J914" s="24"/>
    </row>
    <row r="915" spans="8:10" ht="14.5">
      <c r="H915" s="280"/>
      <c r="J915" s="24"/>
    </row>
    <row r="916" spans="8:10" ht="14.5">
      <c r="H916" s="280"/>
      <c r="J916" s="24"/>
    </row>
    <row r="917" spans="8:10" ht="14.5">
      <c r="H917" s="280"/>
      <c r="J917" s="24"/>
    </row>
    <row r="918" spans="8:10" ht="14.5">
      <c r="H918" s="280"/>
      <c r="J918" s="24"/>
    </row>
    <row r="919" spans="8:10" ht="14.5">
      <c r="H919" s="280"/>
      <c r="J919" s="24"/>
    </row>
    <row r="920" spans="8:10" ht="14.5">
      <c r="H920" s="280"/>
      <c r="J920" s="24"/>
    </row>
    <row r="921" spans="8:10" ht="14.5">
      <c r="H921" s="280"/>
      <c r="J921" s="24"/>
    </row>
    <row r="922" spans="8:10" ht="14.5">
      <c r="H922" s="280"/>
      <c r="J922" s="24"/>
    </row>
    <row r="923" spans="8:10" ht="14.5">
      <c r="H923" s="280"/>
      <c r="J923" s="24"/>
    </row>
    <row r="924" spans="8:10" ht="14.5">
      <c r="H924" s="280"/>
      <c r="J924" s="24"/>
    </row>
    <row r="925" spans="8:10" ht="14.5">
      <c r="H925" s="280"/>
      <c r="J925" s="24"/>
    </row>
    <row r="926" spans="8:10" ht="14.5">
      <c r="H926" s="280"/>
      <c r="J926" s="24"/>
    </row>
    <row r="927" spans="8:10" ht="14.5">
      <c r="H927" s="280"/>
      <c r="J927" s="24"/>
    </row>
    <row r="928" spans="8:10" ht="14.5">
      <c r="H928" s="280"/>
      <c r="J928" s="24"/>
    </row>
    <row r="929" spans="8:10" ht="14.5">
      <c r="H929" s="280"/>
      <c r="J929" s="24"/>
    </row>
    <row r="930" spans="8:10" ht="14.5">
      <c r="H930" s="280"/>
      <c r="J930" s="24"/>
    </row>
    <row r="931" spans="8:10" ht="14.5">
      <c r="H931" s="280"/>
      <c r="J931" s="24"/>
    </row>
    <row r="932" spans="8:10" ht="14.5">
      <c r="H932" s="280"/>
      <c r="J932" s="24"/>
    </row>
    <row r="933" spans="8:10" ht="14.5">
      <c r="H933" s="280"/>
      <c r="J933" s="24"/>
    </row>
    <row r="934" spans="8:10" ht="14.5">
      <c r="H934" s="280"/>
      <c r="J934" s="24"/>
    </row>
    <row r="935" spans="8:10" ht="14.5">
      <c r="H935" s="280"/>
      <c r="J935" s="24"/>
    </row>
    <row r="936" spans="8:10" ht="14.5">
      <c r="H936" s="280"/>
      <c r="J936" s="24"/>
    </row>
    <row r="937" spans="8:10" ht="14.5">
      <c r="H937" s="280"/>
      <c r="J937" s="24"/>
    </row>
    <row r="938" spans="8:10" ht="14.5">
      <c r="H938" s="280"/>
      <c r="J938" s="24"/>
    </row>
    <row r="939" spans="8:10" ht="14.5">
      <c r="H939" s="280"/>
      <c r="J939" s="24"/>
    </row>
    <row r="940" spans="8:10" ht="14.5">
      <c r="H940" s="280"/>
      <c r="J940" s="24"/>
    </row>
    <row r="941" spans="8:10" ht="14.5">
      <c r="H941" s="280"/>
      <c r="J941" s="24"/>
    </row>
    <row r="942" spans="8:10" ht="14.5">
      <c r="H942" s="280"/>
      <c r="J942" s="24"/>
    </row>
    <row r="943" spans="8:10" ht="14.5">
      <c r="H943" s="280"/>
      <c r="J943" s="24"/>
    </row>
    <row r="944" spans="8:10" ht="14.5">
      <c r="H944" s="280"/>
      <c r="J944" s="24"/>
    </row>
    <row r="945" spans="8:10" ht="14.5">
      <c r="H945" s="280"/>
      <c r="J945" s="24"/>
    </row>
    <row r="946" spans="8:10" ht="14.5">
      <c r="H946" s="280"/>
      <c r="J946" s="24"/>
    </row>
    <row r="947" spans="8:10" ht="14.5">
      <c r="H947" s="280"/>
      <c r="J947" s="24"/>
    </row>
    <row r="948" spans="8:10" ht="14.5">
      <c r="H948" s="280"/>
      <c r="J948" s="24"/>
    </row>
    <row r="949" spans="8:10" ht="14.5">
      <c r="H949" s="280"/>
      <c r="J949" s="24"/>
    </row>
    <row r="950" spans="8:10" ht="14.5">
      <c r="H950" s="280"/>
      <c r="J950" s="24"/>
    </row>
    <row r="951" spans="8:10" ht="14.5">
      <c r="H951" s="280"/>
      <c r="J951" s="24"/>
    </row>
    <row r="952" spans="8:10" ht="14.5">
      <c r="H952" s="280"/>
      <c r="J952" s="24"/>
    </row>
    <row r="953" spans="8:10" ht="14.5">
      <c r="H953" s="280"/>
      <c r="J953" s="24"/>
    </row>
    <row r="954" spans="8:10" ht="14.5">
      <c r="H954" s="280"/>
      <c r="J954" s="24"/>
    </row>
    <row r="955" spans="8:10" ht="14.5">
      <c r="H955" s="280"/>
      <c r="J955" s="24"/>
    </row>
    <row r="956" spans="8:10" ht="14.5">
      <c r="H956" s="280"/>
      <c r="J956" s="24"/>
    </row>
    <row r="957" spans="8:10" ht="14.5">
      <c r="H957" s="280"/>
      <c r="J957" s="24"/>
    </row>
    <row r="958" spans="8:10" ht="14.5">
      <c r="H958" s="280"/>
      <c r="J958" s="24"/>
    </row>
    <row r="959" spans="8:10" ht="14.5">
      <c r="H959" s="280"/>
      <c r="J959" s="24"/>
    </row>
    <row r="960" spans="8:10" ht="14.5">
      <c r="H960" s="280"/>
      <c r="J960" s="24"/>
    </row>
    <row r="961" spans="8:10" ht="14.5">
      <c r="H961" s="280"/>
      <c r="J961" s="24"/>
    </row>
    <row r="962" spans="8:10" ht="14.5">
      <c r="H962" s="280"/>
      <c r="J962" s="24"/>
    </row>
    <row r="963" spans="8:10" ht="14.5">
      <c r="H963" s="280"/>
      <c r="J963" s="24"/>
    </row>
    <row r="964" spans="8:10" ht="14.5">
      <c r="H964" s="280"/>
      <c r="J964" s="24"/>
    </row>
    <row r="965" spans="8:10" ht="14.5">
      <c r="H965" s="280"/>
      <c r="J965" s="24"/>
    </row>
    <row r="966" spans="8:10" ht="14.5">
      <c r="H966" s="280"/>
      <c r="J966" s="24"/>
    </row>
    <row r="967" spans="8:10" ht="14.5">
      <c r="H967" s="280"/>
      <c r="J967" s="24"/>
    </row>
    <row r="968" spans="8:10" ht="14.5">
      <c r="H968" s="280"/>
      <c r="J968" s="24"/>
    </row>
    <row r="969" spans="8:10" ht="14.5">
      <c r="H969" s="280"/>
      <c r="J969" s="24"/>
    </row>
    <row r="970" spans="8:10" ht="14.5">
      <c r="H970" s="280"/>
      <c r="J970" s="24"/>
    </row>
    <row r="971" spans="8:10" ht="14.5">
      <c r="H971" s="280"/>
      <c r="J971" s="24"/>
    </row>
    <row r="972" spans="8:10" ht="14.5">
      <c r="H972" s="280"/>
      <c r="J972" s="24"/>
    </row>
    <row r="973" spans="8:10" ht="14.5">
      <c r="H973" s="280"/>
      <c r="J973" s="24"/>
    </row>
    <row r="974" spans="8:10" ht="14.5">
      <c r="H974" s="280"/>
      <c r="J974" s="24"/>
    </row>
    <row r="975" spans="8:10" ht="14.5">
      <c r="H975" s="280"/>
      <c r="J975" s="24"/>
    </row>
    <row r="976" spans="8:10" ht="14.5">
      <c r="H976" s="280"/>
      <c r="J976" s="24"/>
    </row>
    <row r="977" spans="8:10" ht="14.5">
      <c r="H977" s="280"/>
      <c r="J977" s="24"/>
    </row>
    <row r="978" spans="8:10" ht="14.5">
      <c r="H978" s="280"/>
      <c r="J978" s="24"/>
    </row>
    <row r="979" spans="8:10" ht="14.5">
      <c r="H979" s="280"/>
      <c r="J979" s="24"/>
    </row>
    <row r="980" spans="8:10" ht="14.5">
      <c r="H980" s="280"/>
      <c r="J980" s="24"/>
    </row>
    <row r="981" spans="8:10" ht="14.5">
      <c r="H981" s="280"/>
      <c r="J981" s="24"/>
    </row>
    <row r="982" spans="8:10" ht="14.5">
      <c r="H982" s="280"/>
      <c r="J982" s="24"/>
    </row>
    <row r="983" spans="8:10" ht="14.5">
      <c r="H983" s="280"/>
      <c r="J983" s="24"/>
    </row>
    <row r="984" spans="8:10" ht="14.5">
      <c r="H984" s="280"/>
      <c r="J984" s="24"/>
    </row>
    <row r="985" spans="8:10" ht="14.5">
      <c r="H985" s="280"/>
      <c r="J985" s="24"/>
    </row>
    <row r="986" spans="8:10" ht="14.5">
      <c r="H986" s="280"/>
      <c r="J986" s="24"/>
    </row>
    <row r="987" spans="8:10" ht="14.5">
      <c r="H987" s="280"/>
      <c r="J987" s="24"/>
    </row>
    <row r="988" spans="8:10" ht="14.5">
      <c r="H988" s="280"/>
      <c r="J988" s="24"/>
    </row>
    <row r="989" spans="8:10" ht="14.5">
      <c r="H989" s="280"/>
      <c r="J989" s="24"/>
    </row>
    <row r="990" spans="8:10" ht="14.5">
      <c r="H990" s="280"/>
      <c r="J990" s="24"/>
    </row>
    <row r="991" spans="8:10" ht="14.5">
      <c r="H991" s="280"/>
      <c r="J991" s="24"/>
    </row>
    <row r="992" spans="8:10" ht="14.5">
      <c r="H992" s="280"/>
      <c r="J992" s="24"/>
    </row>
    <row r="993" spans="8:10" ht="14.5">
      <c r="H993" s="280"/>
      <c r="J993" s="24"/>
    </row>
    <row r="994" spans="8:10" ht="14.5">
      <c r="H994" s="280"/>
      <c r="J994" s="24"/>
    </row>
    <row r="995" spans="8:10" ht="14.5">
      <c r="H995" s="280"/>
      <c r="J995" s="24"/>
    </row>
    <row r="996" spans="8:10" ht="14.5">
      <c r="H996" s="280"/>
      <c r="J996" s="24"/>
    </row>
    <row r="997" spans="8:10" ht="14.5">
      <c r="H997" s="280"/>
      <c r="J997" s="24"/>
    </row>
    <row r="998" spans="8:10" ht="14.5">
      <c r="H998" s="280"/>
      <c r="J998" s="24"/>
    </row>
    <row r="999" spans="8:10" ht="14.5">
      <c r="H999" s="280"/>
      <c r="J999" s="24"/>
    </row>
    <row r="1000" spans="8:10" ht="14.5">
      <c r="H1000" s="280"/>
      <c r="J1000" s="24"/>
    </row>
  </sheetData>
  <mergeCells count="5">
    <mergeCell ref="F3:F6"/>
    <mergeCell ref="B8:C8"/>
    <mergeCell ref="B9:R9"/>
    <mergeCell ref="B121:G121"/>
    <mergeCell ref="B133:C1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7BA0"/>
    <outlinePr summaryBelow="0" summaryRight="0"/>
  </sheetPr>
  <dimension ref="A2:D2"/>
  <sheetViews>
    <sheetView topLeftCell="T1" workbookViewId="0">
      <selection activeCell="W6" sqref="W6"/>
    </sheetView>
  </sheetViews>
  <sheetFormatPr defaultColWidth="14.453125" defaultRowHeight="15" customHeight="1"/>
  <sheetData>
    <row r="2" spans="1:4" ht="15" customHeight="1">
      <c r="A2" s="334" t="s">
        <v>313</v>
      </c>
      <c r="B2" s="324"/>
      <c r="C2" s="324"/>
      <c r="D2" s="324"/>
    </row>
  </sheetData>
  <mergeCells count="1">
    <mergeCell ref="A2:D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D9EEB"/>
    <outlinePr summaryBelow="0" summaryRight="0"/>
  </sheetPr>
  <dimension ref="A1:R41"/>
  <sheetViews>
    <sheetView workbookViewId="0">
      <selection activeCell="I9" sqref="I9"/>
    </sheetView>
  </sheetViews>
  <sheetFormatPr defaultColWidth="14.453125" defaultRowHeight="15" customHeight="1"/>
  <cols>
    <col min="2" max="2" width="31.81640625" customWidth="1"/>
  </cols>
  <sheetData>
    <row r="1" spans="1:18" ht="14.5">
      <c r="A1" s="204"/>
      <c r="B1" s="167" t="s">
        <v>0</v>
      </c>
      <c r="C1" s="204"/>
      <c r="D1" s="204"/>
      <c r="E1" s="204"/>
      <c r="F1" s="204"/>
      <c r="G1" s="281"/>
      <c r="H1" s="204"/>
      <c r="I1" s="204"/>
      <c r="J1" s="282"/>
      <c r="K1" s="282"/>
      <c r="L1" s="282"/>
      <c r="M1" s="282"/>
      <c r="N1" s="282"/>
      <c r="O1" s="282"/>
      <c r="P1" s="282"/>
      <c r="Q1" s="283"/>
      <c r="R1" s="180"/>
    </row>
    <row r="2" spans="1:18" ht="14.5">
      <c r="A2" s="204"/>
      <c r="B2" s="204"/>
      <c r="C2" s="204"/>
      <c r="D2" s="204"/>
      <c r="E2" s="204"/>
      <c r="F2" s="204"/>
      <c r="G2" s="281"/>
      <c r="H2" s="204"/>
      <c r="I2" s="204"/>
      <c r="J2" s="282"/>
      <c r="K2" s="282"/>
      <c r="L2" s="282"/>
      <c r="M2" s="282"/>
      <c r="N2" s="282"/>
      <c r="O2" s="282"/>
      <c r="P2" s="282"/>
      <c r="Q2" s="283"/>
      <c r="R2" s="180"/>
    </row>
    <row r="3" spans="1:18" ht="14.5">
      <c r="A3" s="204"/>
      <c r="B3" s="336" t="s">
        <v>237</v>
      </c>
      <c r="C3" s="337"/>
      <c r="D3" s="176"/>
      <c r="E3" s="176"/>
      <c r="F3" s="338" t="s">
        <v>4</v>
      </c>
      <c r="G3" s="284"/>
      <c r="H3" s="176"/>
      <c r="I3" s="176"/>
      <c r="J3" s="285"/>
      <c r="K3" s="285"/>
      <c r="L3" s="285"/>
      <c r="M3" s="282"/>
      <c r="N3" s="282"/>
      <c r="O3" s="339"/>
      <c r="P3" s="324"/>
      <c r="Q3" s="324"/>
      <c r="R3" s="176"/>
    </row>
    <row r="4" spans="1:18" ht="14.5">
      <c r="A4" s="204"/>
      <c r="B4" s="286" t="s">
        <v>314</v>
      </c>
      <c r="C4" s="179" t="s">
        <v>3</v>
      </c>
      <c r="D4" s="178"/>
      <c r="E4" s="287"/>
      <c r="F4" s="324"/>
      <c r="G4" s="288"/>
      <c r="H4" s="287"/>
      <c r="I4" s="287"/>
      <c r="J4" s="289"/>
      <c r="K4" s="289"/>
      <c r="L4" s="289"/>
      <c r="M4" s="290"/>
      <c r="N4" s="290"/>
      <c r="O4" s="290"/>
      <c r="P4" s="290"/>
      <c r="Q4" s="291"/>
      <c r="R4" s="180"/>
    </row>
    <row r="5" spans="1:18" ht="14.5">
      <c r="A5" s="204"/>
      <c r="B5" s="286" t="s">
        <v>5</v>
      </c>
      <c r="C5" s="179" t="s">
        <v>6</v>
      </c>
      <c r="D5" s="178"/>
      <c r="E5" s="287"/>
      <c r="F5" s="324"/>
      <c r="G5" s="288"/>
      <c r="H5" s="287"/>
      <c r="I5" s="287"/>
      <c r="J5" s="289"/>
      <c r="K5" s="289"/>
      <c r="L5" s="289"/>
      <c r="M5" s="290"/>
      <c r="N5" s="290"/>
      <c r="O5" s="290"/>
      <c r="P5" s="290"/>
      <c r="Q5" s="291"/>
      <c r="R5" s="180"/>
    </row>
    <row r="6" spans="1:18" ht="14.5">
      <c r="A6" s="204"/>
      <c r="B6" s="292" t="s">
        <v>238</v>
      </c>
      <c r="C6" s="186" t="s">
        <v>8</v>
      </c>
      <c r="D6" s="178"/>
      <c r="E6" s="287"/>
      <c r="F6" s="324"/>
      <c r="G6" s="288"/>
      <c r="H6" s="287"/>
      <c r="I6" s="287"/>
      <c r="J6" s="289"/>
      <c r="K6" s="289"/>
      <c r="L6" s="289"/>
      <c r="M6" s="290"/>
      <c r="N6" s="290"/>
      <c r="O6" s="290"/>
      <c r="P6" s="290"/>
      <c r="Q6" s="291"/>
      <c r="R6" s="180"/>
    </row>
    <row r="7" spans="1:18" ht="14.5">
      <c r="A7" s="204"/>
      <c r="B7" s="178"/>
      <c r="C7" s="287"/>
      <c r="D7" s="287"/>
      <c r="E7" s="287"/>
      <c r="F7" s="178"/>
      <c r="G7" s="288"/>
      <c r="H7" s="287"/>
      <c r="I7" s="287"/>
      <c r="J7" s="289"/>
      <c r="K7" s="289"/>
      <c r="L7" s="289"/>
      <c r="M7" s="290"/>
      <c r="N7" s="290"/>
      <c r="O7" s="290"/>
      <c r="P7" s="290"/>
      <c r="Q7" s="291"/>
      <c r="R7" s="180"/>
    </row>
    <row r="8" spans="1:18" ht="14.5">
      <c r="A8" s="204"/>
      <c r="B8" s="330"/>
      <c r="C8" s="324"/>
      <c r="D8" s="287"/>
      <c r="E8" s="178"/>
      <c r="F8" s="178"/>
      <c r="G8" s="288"/>
      <c r="H8" s="287"/>
      <c r="I8" s="287"/>
      <c r="J8" s="289"/>
      <c r="K8" s="289"/>
      <c r="L8" s="289"/>
      <c r="M8" s="290"/>
      <c r="N8" s="290"/>
      <c r="O8" s="290"/>
      <c r="P8" s="290"/>
      <c r="Q8" s="291"/>
      <c r="R8" s="180"/>
    </row>
    <row r="9" spans="1:18" ht="14.5">
      <c r="A9" s="204"/>
      <c r="B9" s="331"/>
      <c r="C9" s="324"/>
      <c r="D9" s="324"/>
      <c r="E9" s="324"/>
      <c r="F9" s="324"/>
      <c r="G9" s="324"/>
      <c r="H9" s="287"/>
      <c r="I9" s="287"/>
      <c r="J9" s="289"/>
      <c r="K9" s="289"/>
      <c r="L9" s="289"/>
      <c r="M9" s="290"/>
      <c r="N9" s="290"/>
      <c r="O9" s="290"/>
      <c r="P9" s="290"/>
      <c r="Q9" s="291"/>
      <c r="R9" s="180"/>
    </row>
    <row r="10" spans="1:18" ht="14.5">
      <c r="A10" s="204"/>
      <c r="B10" s="188"/>
      <c r="C10" s="287"/>
      <c r="D10" s="287"/>
      <c r="E10" s="178"/>
      <c r="F10" s="178"/>
      <c r="G10" s="288"/>
      <c r="H10" s="287"/>
      <c r="I10" s="287"/>
      <c r="J10" s="289"/>
      <c r="K10" s="289"/>
      <c r="L10" s="289"/>
      <c r="M10" s="290"/>
      <c r="N10" s="290"/>
      <c r="O10" s="290"/>
      <c r="P10" s="290"/>
      <c r="Q10" s="291"/>
      <c r="R10" s="180"/>
    </row>
    <row r="11" spans="1:18" ht="15.5">
      <c r="A11" s="166"/>
      <c r="B11" s="167" t="s">
        <v>315</v>
      </c>
      <c r="C11" s="204"/>
      <c r="D11" s="204"/>
      <c r="E11" s="204"/>
      <c r="F11" s="204"/>
      <c r="G11" s="281"/>
      <c r="H11" s="204"/>
      <c r="I11" s="204"/>
      <c r="J11" s="282"/>
      <c r="K11" s="282"/>
      <c r="L11" s="282"/>
      <c r="M11" s="282"/>
      <c r="N11" s="282"/>
      <c r="O11" s="282"/>
      <c r="P11" s="290"/>
      <c r="Q11" s="293"/>
      <c r="R11" s="178"/>
    </row>
    <row r="12" spans="1:18" ht="15.5">
      <c r="A12" s="166"/>
      <c r="B12" s="204"/>
      <c r="C12" s="204"/>
      <c r="D12" s="204"/>
      <c r="E12" s="204"/>
      <c r="F12" s="204"/>
      <c r="G12" s="326" t="s">
        <v>316</v>
      </c>
      <c r="H12" s="324"/>
      <c r="I12" s="324"/>
      <c r="J12" s="324"/>
      <c r="K12" s="282"/>
      <c r="L12" s="282"/>
      <c r="M12" s="282"/>
      <c r="N12" s="282"/>
      <c r="O12" s="282"/>
      <c r="P12" s="290"/>
      <c r="Q12" s="293"/>
      <c r="R12" s="178"/>
    </row>
    <row r="13" spans="1:18" ht="14.5">
      <c r="A13" s="167" t="s">
        <v>317</v>
      </c>
      <c r="B13" s="294" t="s">
        <v>318</v>
      </c>
      <c r="C13" s="295">
        <v>2024</v>
      </c>
      <c r="D13" s="204"/>
      <c r="E13" s="295">
        <v>2023</v>
      </c>
      <c r="F13" s="204"/>
      <c r="G13" s="281"/>
      <c r="H13" s="204"/>
      <c r="I13" s="204"/>
      <c r="J13" s="282"/>
      <c r="K13" s="282"/>
      <c r="L13" s="282"/>
      <c r="M13" s="282"/>
      <c r="N13" s="282"/>
      <c r="O13" s="282"/>
      <c r="P13" s="290"/>
      <c r="Q13" s="293"/>
      <c r="R13" s="178"/>
    </row>
    <row r="14" spans="1:18" ht="15.5">
      <c r="A14" s="166"/>
      <c r="B14" s="204"/>
      <c r="C14" s="296"/>
      <c r="D14" s="296"/>
      <c r="E14" s="296"/>
      <c r="F14" s="296"/>
      <c r="G14" s="281"/>
      <c r="H14" s="204"/>
      <c r="I14" s="204"/>
      <c r="J14" s="282"/>
      <c r="K14" s="282"/>
      <c r="L14" s="282"/>
      <c r="M14" s="282"/>
      <c r="N14" s="282"/>
      <c r="O14" s="282"/>
      <c r="P14" s="290"/>
      <c r="Q14" s="293"/>
      <c r="R14" s="178"/>
    </row>
    <row r="15" spans="1:18" ht="15.5">
      <c r="A15" s="166"/>
      <c r="B15" s="297" t="s">
        <v>319</v>
      </c>
      <c r="C15" s="33">
        <f>'1. Financial Structure Analysis'!C155/100 *1.2781</f>
        <v>31.645756000000002</v>
      </c>
      <c r="D15" s="178"/>
      <c r="E15" s="298">
        <f>'1. Financial Structure Analysis'!D155/100*1.2439</f>
        <v>31.955791000000001</v>
      </c>
      <c r="F15" s="178"/>
      <c r="G15" s="299" t="s">
        <v>320</v>
      </c>
      <c r="H15" s="204"/>
      <c r="I15" s="204"/>
      <c r="J15" s="282"/>
      <c r="K15" s="282"/>
      <c r="L15" s="282"/>
      <c r="M15" s="282"/>
      <c r="N15" s="282"/>
      <c r="O15" s="282"/>
      <c r="P15" s="290"/>
      <c r="Q15" s="293"/>
      <c r="R15" s="178"/>
    </row>
    <row r="16" spans="1:18" ht="15.5">
      <c r="A16" s="166"/>
      <c r="B16" s="297" t="s">
        <v>321</v>
      </c>
      <c r="C16" s="300">
        <v>6115031158</v>
      </c>
      <c r="D16" s="178"/>
      <c r="E16" s="300">
        <v>6524109049</v>
      </c>
      <c r="F16" s="178"/>
      <c r="G16" s="299" t="s">
        <v>322</v>
      </c>
      <c r="H16" s="204"/>
      <c r="I16" s="204"/>
      <c r="J16" s="282"/>
      <c r="K16" s="282"/>
      <c r="L16" s="282"/>
      <c r="M16" s="282"/>
      <c r="N16" s="282"/>
      <c r="O16" s="282"/>
      <c r="P16" s="290"/>
      <c r="Q16" s="293"/>
      <c r="R16" s="178"/>
    </row>
    <row r="17" spans="1:18" ht="15.5">
      <c r="A17" s="166"/>
      <c r="B17" s="294" t="s">
        <v>323</v>
      </c>
      <c r="C17" s="301">
        <f>C16*C15/1000000</f>
        <v>193514.78395846544</v>
      </c>
      <c r="D17" s="204"/>
      <c r="E17" s="301">
        <f>E16*E15/1000000</f>
        <v>208483.06523105275</v>
      </c>
      <c r="F17" s="204"/>
      <c r="G17" s="281"/>
      <c r="H17" s="204"/>
      <c r="I17" s="204"/>
      <c r="J17" s="282"/>
      <c r="K17" s="282"/>
      <c r="L17" s="282"/>
      <c r="M17" s="282"/>
      <c r="N17" s="282"/>
      <c r="O17" s="282"/>
      <c r="P17" s="290"/>
      <c r="Q17" s="293"/>
      <c r="R17" s="178"/>
    </row>
    <row r="18" spans="1:18" ht="15.5">
      <c r="A18" s="166"/>
      <c r="B18" s="294" t="s">
        <v>324</v>
      </c>
      <c r="C18" s="302">
        <f>(C17-E17)/E17</f>
        <v>-7.1796149274755777E-2</v>
      </c>
      <c r="D18" s="204"/>
      <c r="E18" s="204"/>
      <c r="F18" s="204"/>
      <c r="G18" s="281"/>
      <c r="H18" s="204"/>
      <c r="I18" s="204"/>
      <c r="J18" s="282"/>
      <c r="K18" s="282"/>
      <c r="L18" s="282"/>
      <c r="M18" s="282"/>
      <c r="N18" s="282"/>
      <c r="O18" s="282"/>
      <c r="P18" s="290"/>
      <c r="Q18" s="293"/>
      <c r="R18" s="178"/>
    </row>
    <row r="19" spans="1:18" ht="15.5">
      <c r="A19" s="166"/>
      <c r="B19" s="204"/>
      <c r="C19" s="302"/>
      <c r="D19" s="204"/>
      <c r="E19" s="204"/>
      <c r="F19" s="204"/>
      <c r="G19" s="281"/>
      <c r="H19" s="204"/>
      <c r="I19" s="204"/>
      <c r="J19" s="282"/>
      <c r="K19" s="282"/>
      <c r="L19" s="282"/>
      <c r="M19" s="282"/>
      <c r="N19" s="282"/>
      <c r="O19" s="282"/>
      <c r="P19" s="290"/>
      <c r="Q19" s="293"/>
      <c r="R19" s="178"/>
    </row>
    <row r="20" spans="1:18" ht="15.5">
      <c r="A20" s="166"/>
      <c r="B20" s="204"/>
      <c r="C20" s="204"/>
      <c r="D20" s="204"/>
      <c r="E20" s="204"/>
      <c r="F20" s="204"/>
      <c r="G20" s="281"/>
      <c r="H20" s="204"/>
      <c r="I20" s="204"/>
      <c r="J20" s="282"/>
      <c r="K20" s="282"/>
      <c r="L20" s="282"/>
      <c r="M20" s="282"/>
      <c r="N20" s="282"/>
      <c r="O20" s="282"/>
      <c r="P20" s="290"/>
      <c r="Q20" s="293"/>
      <c r="R20" s="178"/>
    </row>
    <row r="21" spans="1:18" ht="15.5">
      <c r="A21" s="166"/>
      <c r="B21" s="182"/>
      <c r="C21" s="182"/>
      <c r="D21" s="182"/>
      <c r="E21" s="182"/>
      <c r="F21" s="182"/>
      <c r="G21" s="303"/>
      <c r="H21" s="182"/>
      <c r="I21" s="172"/>
      <c r="J21" s="172"/>
      <c r="K21" s="172"/>
      <c r="L21" s="172"/>
      <c r="M21" s="172"/>
      <c r="N21" s="172"/>
      <c r="O21" s="172"/>
      <c r="P21" s="172"/>
      <c r="Q21" s="172"/>
      <c r="R21" s="172"/>
    </row>
    <row r="22" spans="1:18" ht="15.5">
      <c r="A22" s="167" t="s">
        <v>325</v>
      </c>
      <c r="B22" s="333" t="s">
        <v>326</v>
      </c>
      <c r="C22" s="324"/>
      <c r="D22" s="182"/>
      <c r="E22" s="182"/>
      <c r="F22" s="182"/>
      <c r="G22" s="303"/>
      <c r="H22" s="182"/>
      <c r="I22" s="172"/>
      <c r="J22" s="172"/>
      <c r="K22" s="172"/>
      <c r="L22" s="172"/>
      <c r="M22" s="172"/>
      <c r="N22" s="172"/>
      <c r="O22" s="172"/>
      <c r="P22" s="172"/>
      <c r="Q22" s="172"/>
      <c r="R22" s="172"/>
    </row>
    <row r="23" spans="1:18" ht="15.5">
      <c r="A23" s="166"/>
      <c r="B23" s="181"/>
      <c r="C23" s="296">
        <v>2024</v>
      </c>
      <c r="D23" s="296"/>
      <c r="E23" s="296">
        <v>2023</v>
      </c>
      <c r="F23" s="304"/>
      <c r="G23" s="305"/>
      <c r="H23" s="182"/>
      <c r="I23" s="172"/>
      <c r="J23" s="172"/>
      <c r="K23" s="172"/>
      <c r="L23" s="172"/>
      <c r="M23" s="172"/>
      <c r="N23" s="172"/>
      <c r="O23" s="172"/>
      <c r="P23" s="172"/>
      <c r="Q23" s="172"/>
      <c r="R23" s="172"/>
    </row>
    <row r="24" spans="1:18" ht="15.5">
      <c r="A24" s="166"/>
      <c r="B24" s="192" t="s">
        <v>327</v>
      </c>
      <c r="C24" s="208">
        <v>180168</v>
      </c>
      <c r="D24" s="182"/>
      <c r="E24" s="208">
        <v>188362</v>
      </c>
      <c r="F24" s="182"/>
      <c r="G24" s="194" t="s">
        <v>328</v>
      </c>
      <c r="H24" s="182"/>
      <c r="I24" s="172"/>
      <c r="J24" s="172"/>
      <c r="K24" s="172"/>
      <c r="L24" s="172"/>
      <c r="M24" s="172"/>
      <c r="N24" s="172"/>
      <c r="O24" s="172"/>
      <c r="P24" s="172"/>
      <c r="Q24" s="172"/>
      <c r="R24" s="172"/>
    </row>
    <row r="25" spans="1:18" ht="15.5">
      <c r="A25" s="166"/>
      <c r="B25" s="192" t="s">
        <v>329</v>
      </c>
      <c r="C25" s="208">
        <v>38809</v>
      </c>
      <c r="D25" s="182"/>
      <c r="E25" s="208">
        <v>43542</v>
      </c>
      <c r="F25" s="182"/>
      <c r="G25" s="194" t="s">
        <v>328</v>
      </c>
      <c r="H25" s="182"/>
      <c r="I25" s="172"/>
      <c r="J25" s="172"/>
      <c r="K25" s="172"/>
      <c r="L25" s="172"/>
      <c r="M25" s="172"/>
      <c r="N25" s="172"/>
      <c r="O25" s="172"/>
      <c r="P25" s="172"/>
      <c r="Q25" s="172"/>
      <c r="R25" s="172"/>
    </row>
    <row r="26" spans="1:18" ht="15.5">
      <c r="A26" s="166"/>
      <c r="B26" s="190" t="s">
        <v>330</v>
      </c>
      <c r="C26" s="198">
        <f>SUM(C24:C25)</f>
        <v>218977</v>
      </c>
      <c r="D26" s="166"/>
      <c r="E26" s="198">
        <f>SUM(E24:E25)</f>
        <v>231904</v>
      </c>
      <c r="F26" s="166"/>
      <c r="G26" s="303"/>
      <c r="H26" s="182"/>
      <c r="I26" s="172"/>
      <c r="J26" s="172"/>
      <c r="K26" s="172"/>
      <c r="L26" s="172"/>
      <c r="M26" s="172"/>
      <c r="N26" s="172"/>
      <c r="O26" s="172"/>
      <c r="P26" s="172"/>
      <c r="Q26" s="172"/>
      <c r="R26" s="172"/>
    </row>
    <row r="27" spans="1:18" ht="15.5">
      <c r="A27" s="166"/>
      <c r="B27" s="182"/>
      <c r="C27" s="182"/>
      <c r="D27" s="182"/>
      <c r="E27" s="182"/>
      <c r="F27" s="182"/>
      <c r="G27" s="303"/>
      <c r="H27" s="182"/>
      <c r="I27" s="172"/>
      <c r="J27" s="172"/>
      <c r="K27" s="172"/>
      <c r="L27" s="172"/>
      <c r="M27" s="172"/>
      <c r="N27" s="172"/>
      <c r="O27" s="172"/>
      <c r="P27" s="172"/>
      <c r="Q27" s="172"/>
      <c r="R27" s="172"/>
    </row>
    <row r="28" spans="1:18" ht="15.5">
      <c r="A28" s="199"/>
      <c r="B28" s="213"/>
      <c r="C28" s="213"/>
      <c r="D28" s="213"/>
      <c r="E28" s="213"/>
      <c r="F28" s="213"/>
      <c r="G28" s="306"/>
      <c r="H28" s="213"/>
      <c r="I28" s="203"/>
      <c r="J28" s="203"/>
      <c r="K28" s="203"/>
      <c r="L28" s="203"/>
      <c r="M28" s="203"/>
      <c r="N28" s="203"/>
      <c r="O28" s="203"/>
      <c r="P28" s="203"/>
      <c r="Q28" s="203"/>
      <c r="R28" s="203"/>
    </row>
    <row r="29" spans="1:18" ht="15.5">
      <c r="A29" s="166"/>
      <c r="B29" s="182"/>
      <c r="C29" s="182"/>
      <c r="D29" s="182"/>
      <c r="E29" s="182"/>
      <c r="F29" s="182"/>
      <c r="G29" s="303"/>
      <c r="H29" s="182"/>
      <c r="I29" s="172"/>
      <c r="J29" s="172"/>
      <c r="K29" s="172"/>
      <c r="L29" s="172"/>
      <c r="M29" s="172"/>
      <c r="N29" s="172"/>
      <c r="O29" s="172"/>
      <c r="P29" s="172"/>
      <c r="Q29" s="172"/>
      <c r="R29" s="172"/>
    </row>
    <row r="30" spans="1:18" ht="15.5">
      <c r="A30" s="167" t="s">
        <v>331</v>
      </c>
      <c r="B30" s="190" t="s">
        <v>332</v>
      </c>
      <c r="C30" s="190"/>
      <c r="D30" s="182"/>
      <c r="E30" s="182"/>
      <c r="F30" s="182"/>
      <c r="G30" s="303"/>
      <c r="H30" s="182"/>
      <c r="I30" s="172"/>
      <c r="J30" s="172"/>
      <c r="K30" s="172"/>
      <c r="L30" s="172"/>
      <c r="M30" s="172"/>
      <c r="N30" s="172"/>
      <c r="O30" s="172"/>
      <c r="P30" s="172"/>
      <c r="Q30" s="172"/>
      <c r="R30" s="172"/>
    </row>
    <row r="31" spans="1:18" ht="15.5">
      <c r="A31" s="166"/>
      <c r="B31" s="181"/>
      <c r="C31" s="296">
        <v>2024</v>
      </c>
      <c r="D31" s="296"/>
      <c r="E31" s="296">
        <v>2023</v>
      </c>
      <c r="F31" s="296"/>
      <c r="G31" s="307"/>
      <c r="H31" s="182"/>
      <c r="I31" s="172"/>
      <c r="J31" s="172"/>
      <c r="K31" s="172"/>
      <c r="L31" s="172"/>
      <c r="M31" s="172"/>
      <c r="N31" s="172"/>
      <c r="O31" s="172"/>
      <c r="P31" s="172"/>
      <c r="Q31" s="172"/>
      <c r="R31" s="172"/>
    </row>
    <row r="32" spans="1:18" ht="15.5">
      <c r="A32" s="166"/>
      <c r="B32" s="192" t="s">
        <v>305</v>
      </c>
      <c r="C32" s="277">
        <f>'3. Cash flow analysis'!D126</f>
        <v>39532</v>
      </c>
      <c r="D32" s="182"/>
      <c r="E32" s="207">
        <f>'3. Cash flow analysis'!F126</f>
        <v>36457</v>
      </c>
      <c r="F32" s="182"/>
      <c r="G32" s="335"/>
      <c r="H32" s="324"/>
      <c r="I32" s="324"/>
      <c r="J32" s="324"/>
      <c r="K32" s="172"/>
      <c r="L32" s="172"/>
      <c r="M32" s="172"/>
      <c r="N32" s="172"/>
      <c r="O32" s="172"/>
      <c r="P32" s="172"/>
      <c r="Q32" s="172"/>
      <c r="R32" s="172"/>
    </row>
    <row r="33" spans="1:18" ht="15.5">
      <c r="A33" s="166"/>
      <c r="B33" s="192" t="s">
        <v>333</v>
      </c>
      <c r="C33" s="308">
        <f>'3. Cash flow analysis'!E130</f>
        <v>0.16336279748253019</v>
      </c>
      <c r="D33" s="182"/>
      <c r="E33" s="209">
        <f>'3. Cash flow analysis'!G130</f>
        <v>0.13359987100651563</v>
      </c>
      <c r="F33" s="182"/>
      <c r="G33" s="194"/>
      <c r="H33" s="309"/>
      <c r="I33" s="310"/>
      <c r="J33" s="310"/>
      <c r="K33" s="172"/>
      <c r="L33" s="172"/>
      <c r="M33" s="172"/>
      <c r="N33" s="172"/>
      <c r="O33" s="172"/>
      <c r="P33" s="172"/>
      <c r="Q33" s="172"/>
      <c r="R33" s="172"/>
    </row>
    <row r="34" spans="1:18" ht="13.5" customHeight="1">
      <c r="A34" s="166"/>
      <c r="B34" s="192" t="s">
        <v>334</v>
      </c>
      <c r="C34" s="311">
        <f>C26/C32</f>
        <v>5.5392340382474954</v>
      </c>
      <c r="D34" s="182"/>
      <c r="E34" s="312">
        <f>E26/E32</f>
        <v>6.3610280604547826</v>
      </c>
      <c r="F34" s="182"/>
      <c r="G34" s="194"/>
      <c r="H34" s="309"/>
      <c r="I34" s="310"/>
      <c r="J34" s="310"/>
      <c r="K34" s="172"/>
      <c r="L34" s="172"/>
      <c r="M34" s="172"/>
      <c r="N34" s="172"/>
      <c r="O34" s="172"/>
      <c r="P34" s="172"/>
      <c r="Q34" s="172"/>
      <c r="R34" s="172"/>
    </row>
    <row r="35" spans="1:18" ht="15.5">
      <c r="A35" s="166"/>
      <c r="B35" s="192" t="s">
        <v>335</v>
      </c>
      <c r="C35" s="308">
        <f>'3. Cash flow analysis'!D107/C17</f>
        <v>4.4792443361125499E-2</v>
      </c>
      <c r="D35" s="182"/>
      <c r="E35" s="209">
        <f>'3. Cash flow analysis'!F107/E17</f>
        <v>4.0257466431138672E-2</v>
      </c>
      <c r="F35" s="166"/>
      <c r="G35" s="303"/>
      <c r="H35" s="182"/>
      <c r="I35" s="172"/>
      <c r="J35" s="172"/>
      <c r="K35" s="172"/>
      <c r="L35" s="172"/>
      <c r="M35" s="172"/>
      <c r="N35" s="172"/>
      <c r="O35" s="172"/>
      <c r="P35" s="172"/>
      <c r="Q35" s="172"/>
      <c r="R35" s="172"/>
    </row>
    <row r="36" spans="1:18" ht="15.5">
      <c r="A36" s="166"/>
      <c r="B36" s="192" t="s">
        <v>336</v>
      </c>
      <c r="C36" s="313">
        <f>'3. Cash flow analysis'!D107/C32</f>
        <v>0.21926540524132349</v>
      </c>
      <c r="D36" s="182"/>
      <c r="E36" s="209">
        <f>'3. Cash flow analysis'!F107/E32</f>
        <v>0.23021641934333598</v>
      </c>
      <c r="F36" s="166"/>
      <c r="G36" s="303"/>
      <c r="H36" s="182"/>
      <c r="I36" s="172"/>
      <c r="J36" s="172"/>
      <c r="K36" s="172"/>
      <c r="L36" s="172"/>
      <c r="M36" s="172"/>
      <c r="N36" s="172"/>
      <c r="O36" s="172"/>
      <c r="P36" s="172"/>
      <c r="Q36" s="172"/>
      <c r="R36" s="172"/>
    </row>
    <row r="37" spans="1:18" ht="15.5">
      <c r="A37" s="166"/>
      <c r="B37" s="238" t="s">
        <v>215</v>
      </c>
      <c r="C37" s="277">
        <v>65803</v>
      </c>
      <c r="D37" s="182"/>
      <c r="E37" s="277">
        <v>68538</v>
      </c>
      <c r="F37" s="166"/>
      <c r="G37" s="303"/>
      <c r="H37" s="182"/>
      <c r="I37" s="172"/>
      <c r="J37" s="172"/>
      <c r="K37" s="172"/>
      <c r="L37" s="172"/>
      <c r="M37" s="172"/>
      <c r="N37" s="172"/>
      <c r="O37" s="172"/>
      <c r="P37" s="172"/>
      <c r="Q37" s="172"/>
      <c r="R37" s="172"/>
    </row>
    <row r="38" spans="1:18" s="314" customFormat="1" ht="15.5">
      <c r="A38" s="315"/>
      <c r="B38" s="238" t="s">
        <v>338</v>
      </c>
      <c r="C38" s="244">
        <f>C26/C37</f>
        <v>3.3277662112669635</v>
      </c>
      <c r="D38" s="238"/>
      <c r="E38" s="244">
        <f>E26/E37</f>
        <v>3.3835828299629402</v>
      </c>
      <c r="F38" s="315"/>
      <c r="G38" s="303"/>
      <c r="H38" s="238"/>
      <c r="I38" s="243"/>
      <c r="J38" s="243"/>
      <c r="K38" s="243"/>
      <c r="L38" s="243"/>
      <c r="M38" s="243"/>
      <c r="N38" s="243"/>
      <c r="O38" s="243"/>
      <c r="P38" s="243"/>
      <c r="Q38" s="243"/>
      <c r="R38" s="243"/>
    </row>
    <row r="39" spans="1:18" s="314" customFormat="1" ht="15.5">
      <c r="A39" s="315"/>
      <c r="B39" s="238" t="s">
        <v>339</v>
      </c>
      <c r="C39" s="312">
        <f>C37*E38</f>
        <v>222649.90096005137</v>
      </c>
      <c r="D39" s="238"/>
      <c r="E39" s="238"/>
      <c r="F39" s="315"/>
      <c r="G39" s="303"/>
      <c r="H39" s="238"/>
      <c r="I39" s="243"/>
      <c r="J39" s="243"/>
      <c r="K39" s="243"/>
      <c r="L39" s="243"/>
      <c r="M39" s="243"/>
      <c r="N39" s="243"/>
      <c r="O39" s="243"/>
      <c r="P39" s="243"/>
      <c r="Q39" s="243"/>
      <c r="R39" s="243"/>
    </row>
    <row r="40" spans="1:18" ht="15.5">
      <c r="A40" s="166"/>
      <c r="B40" s="182"/>
      <c r="C40" s="182"/>
      <c r="D40" s="182"/>
      <c r="E40" s="182"/>
      <c r="F40" s="182"/>
      <c r="G40" s="303"/>
      <c r="H40" s="182"/>
      <c r="I40" s="172"/>
      <c r="J40" s="172"/>
      <c r="K40" s="172"/>
      <c r="L40" s="172"/>
      <c r="M40" s="172"/>
      <c r="N40" s="172"/>
      <c r="O40" s="172"/>
      <c r="P40" s="172"/>
      <c r="Q40" s="172"/>
      <c r="R40" s="172"/>
    </row>
    <row r="41" spans="1:18" ht="15.5">
      <c r="A41" s="199"/>
      <c r="B41" s="213"/>
      <c r="C41" s="213"/>
      <c r="D41" s="213"/>
      <c r="E41" s="213"/>
      <c r="F41" s="213"/>
      <c r="G41" s="306"/>
      <c r="H41" s="213"/>
      <c r="I41" s="203"/>
      <c r="J41" s="203"/>
      <c r="K41" s="203"/>
      <c r="L41" s="203"/>
      <c r="M41" s="203"/>
      <c r="N41" s="203"/>
      <c r="O41" s="203"/>
      <c r="P41" s="203"/>
      <c r="Q41" s="203"/>
      <c r="R41" s="203"/>
    </row>
  </sheetData>
  <mergeCells count="8">
    <mergeCell ref="G32:J32"/>
    <mergeCell ref="B3:C3"/>
    <mergeCell ref="F3:F6"/>
    <mergeCell ref="O3:Q3"/>
    <mergeCell ref="B8:C8"/>
    <mergeCell ref="B9:G9"/>
    <mergeCell ref="G12:J12"/>
    <mergeCell ref="B22:C2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D9EEB"/>
    <outlinePr summaryBelow="0" summaryRight="0"/>
  </sheetPr>
  <dimension ref="A2:C2"/>
  <sheetViews>
    <sheetView workbookViewId="0">
      <selection activeCell="L31" sqref="L31"/>
    </sheetView>
  </sheetViews>
  <sheetFormatPr defaultColWidth="14.453125" defaultRowHeight="15" customHeight="1"/>
  <sheetData>
    <row r="2" spans="1:3" ht="15" customHeight="1">
      <c r="A2" s="340" t="s">
        <v>337</v>
      </c>
      <c r="B2" s="324"/>
      <c r="C2" s="324"/>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Financial Structure Analysis</vt:lpstr>
      <vt:lpstr>1. AR Screenshot</vt:lpstr>
      <vt:lpstr>2. Assest and Operational Analy</vt:lpstr>
      <vt:lpstr>2. AR Screenshot</vt:lpstr>
      <vt:lpstr>3. Cash flow analysis</vt:lpstr>
      <vt:lpstr>3.AR Screenshot</vt:lpstr>
      <vt:lpstr>4. CFA Valuation</vt:lpstr>
      <vt:lpstr>4.AR 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Celina Phung</cp:lastModifiedBy>
  <dcterms:modified xsi:type="dcterms:W3CDTF">2026-04-30T02:21:10Z</dcterms:modified>
</cp:coreProperties>
</file>