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9270" windowHeight="4665" activeTab="2"/>
  </bookViews>
  <sheets>
    <sheet name="Opfølgning" sheetId="1" r:id="rId1"/>
    <sheet name="Tidsregnskab" sheetId="2" r:id="rId2"/>
    <sheet name="kvalitet" sheetId="6" r:id="rId3"/>
    <sheet name="Ressourcer" sheetId="3" r:id="rId4"/>
    <sheet name="status 15-6" sheetId="10" r:id="rId5"/>
    <sheet name="status 13-6" sheetId="9" r:id="rId6"/>
    <sheet name="status 05-6" sheetId="8" r:id="rId7"/>
    <sheet name="status 30-5" sheetId="7" r:id="rId8"/>
    <sheet name="status 30-3" sheetId="5" r:id="rId9"/>
    <sheet name="status" sheetId="4" r:id="rId10"/>
  </sheets>
  <calcPr calcId="125725"/>
</workbook>
</file>

<file path=xl/calcChain.xml><?xml version="1.0" encoding="utf-8"?>
<calcChain xmlns="http://schemas.openxmlformats.org/spreadsheetml/2006/main">
  <c r="N17" i="1"/>
  <c r="M6"/>
  <c r="M16"/>
  <c r="L17"/>
  <c r="C27" i="10"/>
  <c r="B26" s="1"/>
  <c r="F25"/>
  <c r="F24"/>
  <c r="F23"/>
  <c r="E22"/>
  <c r="C22"/>
  <c r="D18"/>
  <c r="E16"/>
  <c r="C16"/>
  <c r="D13"/>
  <c r="D9"/>
  <c r="D6"/>
  <c r="D4"/>
  <c r="E3"/>
  <c r="C3"/>
  <c r="B2" s="1"/>
  <c r="A1" s="1"/>
  <c r="K16" i="1"/>
  <c r="C27" i="9"/>
  <c r="B26" s="1"/>
  <c r="F25"/>
  <c r="F24"/>
  <c r="F23"/>
  <c r="E22"/>
  <c r="C22"/>
  <c r="D18"/>
  <c r="E16"/>
  <c r="C16"/>
  <c r="D13"/>
  <c r="D9"/>
  <c r="D6"/>
  <c r="C3" s="1"/>
  <c r="D4"/>
  <c r="E3"/>
  <c r="J17" i="1"/>
  <c r="K6"/>
  <c r="E28" i="6"/>
  <c r="D28"/>
  <c r="E23"/>
  <c r="D23"/>
  <c r="E15"/>
  <c r="D15"/>
  <c r="E11"/>
  <c r="D11"/>
  <c r="J16" i="1"/>
  <c r="L16"/>
  <c r="C27" i="8"/>
  <c r="B26" s="1"/>
  <c r="F25"/>
  <c r="F24"/>
  <c r="F23"/>
  <c r="E22"/>
  <c r="C22"/>
  <c r="D18"/>
  <c r="E16"/>
  <c r="C16"/>
  <c r="D13"/>
  <c r="D9"/>
  <c r="D6"/>
  <c r="D4"/>
  <c r="E3"/>
  <c r="C3"/>
  <c r="E10" i="6" l="1"/>
  <c r="E9" s="1"/>
  <c r="B2" i="9"/>
  <c r="A1"/>
  <c r="K11" i="1" s="1"/>
  <c r="K17" s="1"/>
  <c r="D10" i="6"/>
  <c r="D9" s="1"/>
  <c r="B2" i="8"/>
  <c r="A1" s="1"/>
  <c r="L6" i="1"/>
  <c r="E3" i="7"/>
  <c r="D4"/>
  <c r="D6"/>
  <c r="D9"/>
  <c r="D13"/>
  <c r="E16"/>
  <c r="D18"/>
  <c r="C16" s="1"/>
  <c r="E22"/>
  <c r="F23"/>
  <c r="C22" s="1"/>
  <c r="F24"/>
  <c r="F25"/>
  <c r="C27"/>
  <c r="B26" s="1"/>
  <c r="I17" i="1"/>
  <c r="H17"/>
  <c r="C11" i="6"/>
  <c r="C15"/>
  <c r="C23"/>
  <c r="N16" i="1"/>
  <c r="I16"/>
  <c r="H16"/>
  <c r="N6"/>
  <c r="J6"/>
  <c r="I6"/>
  <c r="C27" i="5"/>
  <c r="B26"/>
  <c r="F25"/>
  <c r="F24"/>
  <c r="C22" s="1"/>
  <c r="F23"/>
  <c r="E22"/>
  <c r="E16"/>
  <c r="C16"/>
  <c r="D9"/>
  <c r="D6"/>
  <c r="D4"/>
  <c r="E3"/>
  <c r="C3"/>
  <c r="B26" i="4"/>
  <c r="C27"/>
  <c r="C22"/>
  <c r="E22"/>
  <c r="F25"/>
  <c r="F24"/>
  <c r="F23"/>
  <c r="C16"/>
  <c r="B2" s="1"/>
  <c r="A1" s="1"/>
  <c r="E16"/>
  <c r="D18"/>
  <c r="D13"/>
  <c r="D9"/>
  <c r="D6"/>
  <c r="D4"/>
  <c r="C3"/>
  <c r="E3"/>
  <c r="G16" i="1"/>
  <c r="E16"/>
  <c r="O13" s="1"/>
  <c r="F16"/>
  <c r="D16"/>
  <c r="C16"/>
  <c r="C15" i="3"/>
  <c r="B17" s="1"/>
  <c r="B18"/>
  <c r="B3"/>
  <c r="B4"/>
  <c r="B5"/>
  <c r="B6"/>
  <c r="B7"/>
  <c r="B8"/>
  <c r="B9"/>
  <c r="B10"/>
  <c r="B11"/>
  <c r="B12"/>
  <c r="B13"/>
  <c r="B14"/>
  <c r="B2"/>
  <c r="E17" i="1"/>
  <c r="F17"/>
  <c r="G17"/>
  <c r="D17"/>
  <c r="C17"/>
  <c r="C6"/>
  <c r="D6"/>
  <c r="E6"/>
  <c r="F6"/>
  <c r="H6"/>
  <c r="O6"/>
  <c r="B6"/>
  <c r="M7" s="1"/>
  <c r="K13" l="1"/>
  <c r="M13"/>
  <c r="N7"/>
  <c r="K7"/>
  <c r="L13"/>
  <c r="L7"/>
  <c r="C3" i="7"/>
  <c r="B2" s="1"/>
  <c r="A1" s="1"/>
  <c r="F13" i="1"/>
  <c r="D13"/>
  <c r="J13"/>
  <c r="N13"/>
  <c r="I13"/>
  <c r="I7"/>
  <c r="J7"/>
  <c r="G13"/>
  <c r="E13"/>
  <c r="C13"/>
  <c r="H13"/>
  <c r="E2" i="6"/>
  <c r="K14" i="1" s="1"/>
  <c r="D2" i="6"/>
  <c r="B2" i="5"/>
  <c r="A1" s="1"/>
  <c r="B16" i="3"/>
  <c r="B20"/>
  <c r="D7" i="1"/>
  <c r="H7"/>
  <c r="E7"/>
  <c r="O7"/>
  <c r="C7"/>
  <c r="F7"/>
</calcChain>
</file>

<file path=xl/sharedStrings.xml><?xml version="1.0" encoding="utf-8"?>
<sst xmlns="http://schemas.openxmlformats.org/spreadsheetml/2006/main" count="262" uniqueCount="105">
  <si>
    <t>Forbrugt kal. til dato</t>
  </si>
  <si>
    <t>Rest. Kal. dage</t>
  </si>
  <si>
    <t>Ress. til rådighed (m.timer) 900</t>
  </si>
  <si>
    <t>Ress. behov (m.timer) 765</t>
  </si>
  <si>
    <t>Ress. forbrugt (m.timer) 0</t>
  </si>
  <si>
    <t>Færdigg.grad forv. (%) 0% 100%</t>
  </si>
  <si>
    <t>Færdigg.grad fakt. (%) 0%</t>
  </si>
  <si>
    <t>Kval.mål forventet nået (%) 0%</t>
  </si>
  <si>
    <t>Kval.mål faktisk nået (%) 0%</t>
  </si>
  <si>
    <t>(SC1) 2</t>
  </si>
  <si>
    <t>(SC2) 3</t>
  </si>
  <si>
    <t>Bemærkninger</t>
  </si>
  <si>
    <t>Design udarbejdet!</t>
  </si>
  <si>
    <t>Komponenter klar</t>
  </si>
  <si>
    <t>Full Cycle</t>
  </si>
  <si>
    <t>Styregrupperapport 1 afl</t>
  </si>
  <si>
    <t>Styregrupperapport 2 afl</t>
  </si>
  <si>
    <t>Gruppe-etablering</t>
  </si>
  <si>
    <t>Dato</t>
  </si>
  <si>
    <t>Milestones</t>
  </si>
  <si>
    <t>Styregrupperapport 3 afl</t>
  </si>
  <si>
    <t>DEADLINE</t>
  </si>
  <si>
    <t>3-UGERS</t>
  </si>
  <si>
    <t>Status 2</t>
  </si>
  <si>
    <t>u1-2</t>
  </si>
  <si>
    <t>u2-3</t>
  </si>
  <si>
    <t>u3-4</t>
  </si>
  <si>
    <t>u4-5</t>
  </si>
  <si>
    <t>u5-6</t>
  </si>
  <si>
    <t>u6-7</t>
  </si>
  <si>
    <t>u7-8</t>
  </si>
  <si>
    <t>u8-9</t>
  </si>
  <si>
    <t>u9-10</t>
  </si>
  <si>
    <t>u10-11</t>
  </si>
  <si>
    <t>u11-12</t>
  </si>
  <si>
    <t>u12-13</t>
  </si>
  <si>
    <t>u13</t>
  </si>
  <si>
    <t>MA+</t>
  </si>
  <si>
    <t>MH-</t>
  </si>
  <si>
    <t>PC+</t>
  </si>
  <si>
    <t>JK-</t>
  </si>
  <si>
    <t>TB+</t>
  </si>
  <si>
    <t>Sk</t>
  </si>
  <si>
    <t>In</t>
  </si>
  <si>
    <t>Uge</t>
  </si>
  <si>
    <t>påske</t>
  </si>
  <si>
    <t>Påske-møde på DTU</t>
  </si>
  <si>
    <t>Komponenter</t>
  </si>
  <si>
    <t>Kommunikation</t>
  </si>
  <si>
    <t>Bluetooth-forbindelse</t>
  </si>
  <si>
    <t>Bygning</t>
  </si>
  <si>
    <t>Design</t>
  </si>
  <si>
    <t>Konstruktion</t>
  </si>
  <si>
    <t>Robot</t>
  </si>
  <si>
    <t>Programmering</t>
  </si>
  <si>
    <t>Styring af motorer</t>
  </si>
  <si>
    <t>Modtagelse/udførsel af kommandoer på NXT</t>
  </si>
  <si>
    <t>Programmering/Kontrolenhed</t>
  </si>
  <si>
    <t>Test</t>
  </si>
  <si>
    <t>Billedbehandling</t>
  </si>
  <si>
    <t>Hentning af billede fra webcam</t>
  </si>
  <si>
    <t>Positionsbestemmelse</t>
  </si>
  <si>
    <t>Ensfarvet objekt</t>
  </si>
  <si>
    <t>Tofarvet objekt</t>
  </si>
  <si>
    <t>Test/kalibrering</t>
  </si>
  <si>
    <t>Stifinding</t>
  </si>
  <si>
    <t>Bestem effektiv rutefindingsalgoritme</t>
  </si>
  <si>
    <t>Implementér rutefinding</t>
  </si>
  <si>
    <t>Samling</t>
  </si>
  <si>
    <t>Styring</t>
  </si>
  <si>
    <t>Sammensæt ovenstående</t>
  </si>
  <si>
    <t>Total</t>
  </si>
  <si>
    <t>Konkurrence</t>
  </si>
  <si>
    <t>Generalprøve</t>
  </si>
  <si>
    <t>Budget: 900 timer i alt. 32,5 timer pr. Semesteruge, 32,5 timer pr. Dag i 3-ugers perioden. Forelæsningsaktiviteter o. Lign. Ikke medregnet.</t>
  </si>
  <si>
    <t>Præcision</t>
  </si>
  <si>
    <t>Kage position +/- 5 cm</t>
  </si>
  <si>
    <t>Robot position +/- 5 cm</t>
  </si>
  <si>
    <t>Robot vinkel +/- 5º</t>
  </si>
  <si>
    <t>Korrekt id af objekter hver gang</t>
  </si>
  <si>
    <t>Finder sti hver gang</t>
  </si>
  <si>
    <t>Ændrer ikke væsentligt mening*</t>
  </si>
  <si>
    <t>Finder en effektiv sti hver gang*</t>
  </si>
  <si>
    <t>Finder altid samme kage</t>
  </si>
  <si>
    <t>Robotten rammer aldrig forhindringer*</t>
  </si>
  <si>
    <t>LEGO-robot</t>
  </si>
  <si>
    <t>Etablering</t>
  </si>
  <si>
    <t>Gruppe etablering</t>
  </si>
  <si>
    <t>Løsningsstrategi</t>
  </si>
  <si>
    <t>Udarbejdelse af projektplan</t>
  </si>
  <si>
    <t>Vægt</t>
  </si>
  <si>
    <t>Opfyldt /tidspl</t>
  </si>
  <si>
    <t>Faktisk</t>
  </si>
  <si>
    <t>Eksekvering</t>
  </si>
  <si>
    <t>Filtrerer "støj"</t>
  </si>
  <si>
    <t>Kan kalibreres effektivt</t>
  </si>
  <si>
    <t>Taber ikke kager</t>
  </si>
  <si>
    <t>SGR3</t>
  </si>
  <si>
    <t>pre-3u</t>
  </si>
  <si>
    <t>Slutmål fastsat / status 3</t>
  </si>
  <si>
    <t>2-robot full cycle</t>
  </si>
  <si>
    <t>Status 4</t>
  </si>
  <si>
    <t>CDIO-konference</t>
  </si>
  <si>
    <t>Eksamen</t>
  </si>
  <si>
    <t>Konkurrence (se oven)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</si>
</sst>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i/>
      <sz val="9"/>
      <color indexed="8"/>
      <name val="Calibri"/>
      <family val="2"/>
    </font>
    <font>
      <sz val="8"/>
      <name val="Calibri"/>
      <family val="2"/>
    </font>
    <font>
      <sz val="20"/>
      <color indexed="8"/>
      <name val="Calibri"/>
      <family val="2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Up">
        <fgColor theme="0" tint="-0.34998626667073579"/>
        <bgColor theme="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3" fillId="0" borderId="0" xfId="0" applyFont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16" fontId="2" fillId="0" borderId="2" xfId="0" applyNumberFormat="1" applyFont="1" applyBorder="1"/>
    <xf numFmtId="0" fontId="0" fillId="0" borderId="0" xfId="0" applyAlignment="1">
      <alignment horizontal="left" vertical="top" wrapText="1"/>
    </xf>
    <xf numFmtId="0" fontId="6" fillId="0" borderId="0" xfId="0" applyFont="1"/>
    <xf numFmtId="0" fontId="4" fillId="0" borderId="1" xfId="0" applyFont="1" applyBorder="1" applyAlignment="1"/>
    <xf numFmtId="0" fontId="0" fillId="2" borderId="0" xfId="0" applyFill="1"/>
    <xf numFmtId="0" fontId="0" fillId="2" borderId="0" xfId="0" applyNumberFormat="1" applyFill="1"/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wrapText="1"/>
    </xf>
    <xf numFmtId="0" fontId="7" fillId="0" borderId="0" xfId="0" applyFont="1" applyAlignment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2" borderId="3" xfId="0" applyFill="1" applyBorder="1"/>
    <xf numFmtId="0" fontId="0" fillId="2" borderId="3" xfId="0" applyNumberFormat="1" applyFill="1" applyBorder="1"/>
    <xf numFmtId="0" fontId="0" fillId="0" borderId="0" xfId="0" applyFill="1" applyBorder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7" fillId="0" borderId="0" xfId="0" applyFont="1"/>
    <xf numFmtId="0" fontId="0" fillId="0" borderId="0" xfId="0" applyAlignment="1">
      <alignment horizontal="center" vertical="top" wrapText="1"/>
    </xf>
    <xf numFmtId="0" fontId="0" fillId="0" borderId="5" xfId="0" applyBorder="1"/>
    <xf numFmtId="0" fontId="0" fillId="0" borderId="4" xfId="0" applyFont="1" applyBorder="1"/>
    <xf numFmtId="16" fontId="0" fillId="0" borderId="0" xfId="0" applyNumberFormat="1"/>
    <xf numFmtId="10" fontId="0" fillId="0" borderId="0" xfId="0" applyNumberFormat="1"/>
    <xf numFmtId="9" fontId="0" fillId="0" borderId="0" xfId="0" applyNumberFormat="1"/>
    <xf numFmtId="0" fontId="7" fillId="0" borderId="0" xfId="0" applyFont="1" applyAlignment="1">
      <alignment horizontal="center" vertical="center" wrapText="1"/>
    </xf>
    <xf numFmtId="0" fontId="9" fillId="0" borderId="0" xfId="0" applyFont="1"/>
    <xf numFmtId="1" fontId="0" fillId="2" borderId="0" xfId="0" applyNumberFormat="1" applyFill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B21" sqref="B21"/>
    </sheetView>
  </sheetViews>
  <sheetFormatPr defaultRowHeight="15"/>
  <cols>
    <col min="1" max="1" width="32.140625" customWidth="1"/>
    <col min="2" max="9" width="12.7109375" customWidth="1"/>
    <col min="10" max="12" width="9.7109375" customWidth="1"/>
    <col min="13" max="13" width="9.7109375" hidden="1" customWidth="1"/>
    <col min="14" max="14" width="9.7109375" customWidth="1"/>
    <col min="15" max="15" width="12.28515625" customWidth="1"/>
  </cols>
  <sheetData>
    <row r="1" spans="1:15" s="4" customFormat="1" ht="15.75" thickBot="1">
      <c r="A1" s="4" t="s">
        <v>18</v>
      </c>
      <c r="B1" s="7">
        <v>40576</v>
      </c>
      <c r="C1" s="7">
        <v>40597</v>
      </c>
      <c r="D1" s="7">
        <v>40625</v>
      </c>
      <c r="E1" s="7">
        <v>40632</v>
      </c>
      <c r="F1" s="7">
        <v>40653</v>
      </c>
      <c r="G1" s="7">
        <v>40658</v>
      </c>
      <c r="H1" s="7">
        <v>40682</v>
      </c>
      <c r="I1" s="7">
        <v>40693</v>
      </c>
      <c r="J1" s="7">
        <v>40700</v>
      </c>
      <c r="K1" s="7">
        <v>40708</v>
      </c>
      <c r="L1" s="7">
        <v>40709</v>
      </c>
      <c r="M1" s="7">
        <v>40711</v>
      </c>
      <c r="N1" s="7">
        <v>40714</v>
      </c>
      <c r="O1" s="7">
        <v>40718</v>
      </c>
    </row>
    <row r="2" spans="1:15" ht="15.75" thickTop="1">
      <c r="A2" s="25" t="s">
        <v>19</v>
      </c>
      <c r="B2">
        <v>1</v>
      </c>
      <c r="C2" s="2" t="s">
        <v>9</v>
      </c>
      <c r="D2" s="2" t="s">
        <v>10</v>
      </c>
      <c r="E2">
        <v>4</v>
      </c>
      <c r="F2">
        <v>5</v>
      </c>
      <c r="G2" t="s">
        <v>23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s="2">
        <v>13</v>
      </c>
    </row>
    <row r="3" spans="1:15">
      <c r="B3" s="5"/>
      <c r="C3" s="5"/>
      <c r="D3" s="5"/>
      <c r="E3" s="6"/>
      <c r="F3" s="6"/>
      <c r="G3" s="6"/>
      <c r="H3" s="6"/>
      <c r="I3" s="6"/>
      <c r="J3" s="10"/>
      <c r="K3" s="10"/>
      <c r="L3" s="10"/>
      <c r="M3" s="10"/>
      <c r="N3" s="10"/>
      <c r="O3" s="5"/>
    </row>
    <row r="4" spans="1:15" ht="30.75" customHeight="1">
      <c r="A4" t="s">
        <v>11</v>
      </c>
      <c r="B4" s="13" t="s">
        <v>17</v>
      </c>
      <c r="C4" s="14" t="s">
        <v>15</v>
      </c>
      <c r="D4" s="14" t="s">
        <v>16</v>
      </c>
      <c r="E4" s="15" t="s">
        <v>12</v>
      </c>
      <c r="F4" s="15" t="s">
        <v>13</v>
      </c>
      <c r="G4" s="15" t="s">
        <v>23</v>
      </c>
      <c r="H4" s="16" t="s">
        <v>14</v>
      </c>
      <c r="I4" s="14" t="s">
        <v>20</v>
      </c>
      <c r="J4" s="32" t="s">
        <v>99</v>
      </c>
      <c r="K4" s="32" t="s">
        <v>101</v>
      </c>
      <c r="L4" s="32" t="s">
        <v>100</v>
      </c>
      <c r="M4" s="24" t="s">
        <v>73</v>
      </c>
      <c r="N4" s="24" t="s">
        <v>72</v>
      </c>
      <c r="O4" s="23" t="s">
        <v>21</v>
      </c>
    </row>
    <row r="5" spans="1:15">
      <c r="J5" s="36" t="s">
        <v>22</v>
      </c>
      <c r="K5" s="36"/>
      <c r="L5" s="36"/>
      <c r="M5" s="36"/>
      <c r="N5" s="36"/>
    </row>
    <row r="6" spans="1:15">
      <c r="A6" s="1" t="s">
        <v>1</v>
      </c>
      <c r="B6" s="17">
        <f>$O1-B1</f>
        <v>142</v>
      </c>
      <c r="C6" s="18">
        <f>$O1-C1</f>
        <v>121</v>
      </c>
      <c r="D6" s="18">
        <f>$O1-D1</f>
        <v>93</v>
      </c>
      <c r="E6" s="18">
        <f>$O1-E1</f>
        <v>86</v>
      </c>
      <c r="F6" s="18">
        <f>$O1-F1</f>
        <v>65</v>
      </c>
      <c r="G6" s="18">
        <v>60</v>
      </c>
      <c r="H6" s="18">
        <f>$O1-H1</f>
        <v>36</v>
      </c>
      <c r="I6" s="18">
        <f>$O1-I1</f>
        <v>25</v>
      </c>
      <c r="J6" s="11">
        <f>$O1-J1</f>
        <v>18</v>
      </c>
      <c r="K6" s="11">
        <f>$O1-K1</f>
        <v>10</v>
      </c>
      <c r="L6" s="11">
        <f>$O1-L1</f>
        <v>9</v>
      </c>
      <c r="M6" s="11">
        <f t="shared" ref="M6" si="0">$O1-M1</f>
        <v>7</v>
      </c>
      <c r="N6" s="20">
        <f>$O1-N1</f>
        <v>4</v>
      </c>
      <c r="O6" s="18">
        <f>$O1-O1</f>
        <v>0</v>
      </c>
    </row>
    <row r="7" spans="1:15">
      <c r="A7" s="1" t="s">
        <v>0</v>
      </c>
      <c r="B7" s="17">
        <v>0</v>
      </c>
      <c r="C7" s="19">
        <f>$B6-C6</f>
        <v>21</v>
      </c>
      <c r="D7" s="19">
        <f>$B6-D6</f>
        <v>49</v>
      </c>
      <c r="E7" s="19">
        <f>$B6-E6</f>
        <v>56</v>
      </c>
      <c r="F7" s="19">
        <f>$B6-F6</f>
        <v>77</v>
      </c>
      <c r="G7" s="19">
        <v>82</v>
      </c>
      <c r="H7" s="19">
        <f t="shared" ref="H7:O7" si="1">$B6-H6</f>
        <v>106</v>
      </c>
      <c r="I7" s="19">
        <f t="shared" si="1"/>
        <v>117</v>
      </c>
      <c r="J7" s="12">
        <f t="shared" si="1"/>
        <v>124</v>
      </c>
      <c r="K7" s="12">
        <f t="shared" si="1"/>
        <v>132</v>
      </c>
      <c r="L7" s="12">
        <f t="shared" si="1"/>
        <v>133</v>
      </c>
      <c r="M7" s="12">
        <f t="shared" si="1"/>
        <v>135</v>
      </c>
      <c r="N7" s="21">
        <f t="shared" si="1"/>
        <v>138</v>
      </c>
      <c r="O7" s="19">
        <f t="shared" si="1"/>
        <v>142</v>
      </c>
    </row>
    <row r="8" spans="1:15">
      <c r="A8" s="1"/>
      <c r="B8" s="17"/>
      <c r="C8" s="18"/>
      <c r="D8" s="18"/>
      <c r="E8" s="18"/>
      <c r="F8" s="18"/>
      <c r="G8" s="18"/>
      <c r="H8" s="18"/>
      <c r="I8" s="18"/>
      <c r="J8" s="11"/>
      <c r="K8" s="11"/>
      <c r="L8" s="11"/>
      <c r="M8" s="11"/>
      <c r="N8" s="20"/>
      <c r="O8" s="18"/>
    </row>
    <row r="9" spans="1:15">
      <c r="A9" s="1"/>
      <c r="B9" s="17"/>
      <c r="C9" s="18"/>
      <c r="D9" s="18"/>
      <c r="E9" s="18"/>
      <c r="F9" s="18"/>
      <c r="G9" s="18"/>
      <c r="H9" s="18"/>
      <c r="I9" s="18"/>
      <c r="J9" s="11"/>
      <c r="K9" s="11"/>
      <c r="L9" s="11"/>
      <c r="M9" s="11"/>
      <c r="N9" s="20"/>
      <c r="O9" s="18"/>
    </row>
    <row r="10" spans="1:15">
      <c r="A10" s="1" t="s">
        <v>5</v>
      </c>
      <c r="B10" s="17">
        <v>0</v>
      </c>
      <c r="C10" s="18">
        <v>10</v>
      </c>
      <c r="D10" s="18">
        <v>25</v>
      </c>
      <c r="E10" s="18">
        <v>29</v>
      </c>
      <c r="F10" s="18">
        <v>40</v>
      </c>
      <c r="G10" s="18">
        <v>40</v>
      </c>
      <c r="H10" s="18">
        <v>56</v>
      </c>
      <c r="I10" s="17">
        <v>60</v>
      </c>
      <c r="J10" s="11">
        <v>63</v>
      </c>
      <c r="K10" s="11">
        <v>75</v>
      </c>
      <c r="L10" s="11">
        <v>77</v>
      </c>
      <c r="M10" s="11">
        <v>80</v>
      </c>
      <c r="N10" s="11">
        <v>90</v>
      </c>
      <c r="O10" s="18">
        <v>100</v>
      </c>
    </row>
    <row r="11" spans="1:15">
      <c r="A11" s="1" t="s">
        <v>6</v>
      </c>
      <c r="B11" s="17">
        <v>0</v>
      </c>
      <c r="C11" s="18">
        <v>8</v>
      </c>
      <c r="D11" s="18">
        <v>22</v>
      </c>
      <c r="E11" s="18">
        <v>32</v>
      </c>
      <c r="F11" s="18">
        <v>53</v>
      </c>
      <c r="G11" s="18">
        <v>55</v>
      </c>
      <c r="H11" s="18">
        <v>62</v>
      </c>
      <c r="I11" s="18">
        <v>62</v>
      </c>
      <c r="J11" s="11">
        <v>66</v>
      </c>
      <c r="K11" s="34">
        <f>'status 13-6'!$A$1*100</f>
        <v>74.993055555555571</v>
      </c>
      <c r="L11" s="11">
        <v>77</v>
      </c>
      <c r="M11" s="11"/>
      <c r="N11" s="20">
        <v>87</v>
      </c>
      <c r="O11" s="18">
        <v>95</v>
      </c>
    </row>
    <row r="12" spans="1:15">
      <c r="B12" s="17"/>
      <c r="C12" s="18"/>
      <c r="D12" s="18"/>
      <c r="E12" s="18"/>
      <c r="F12" s="18"/>
      <c r="G12" s="18"/>
      <c r="H12" s="18"/>
      <c r="I12" s="18"/>
      <c r="J12" s="11"/>
      <c r="K12" s="11"/>
      <c r="L12" s="11"/>
      <c r="M12" s="11"/>
      <c r="N12" s="20"/>
      <c r="O12" s="18"/>
    </row>
    <row r="13" spans="1:15">
      <c r="A13" s="1" t="s">
        <v>7</v>
      </c>
      <c r="B13" s="17">
        <v>0</v>
      </c>
      <c r="C13" s="18">
        <f t="shared" ref="C13:F13" si="2">ROUND(($C$16-C16+75)/$C$16,2)*100</f>
        <v>9</v>
      </c>
      <c r="D13" s="18">
        <f t="shared" si="2"/>
        <v>26</v>
      </c>
      <c r="E13" s="18">
        <f t="shared" si="2"/>
        <v>30</v>
      </c>
      <c r="F13" s="18">
        <f t="shared" si="2"/>
        <v>42</v>
      </c>
      <c r="G13" s="18">
        <f>ROUND(($C$16-G16+75)/$C$16,2)*100</f>
        <v>42</v>
      </c>
      <c r="H13" s="18">
        <f t="shared" ref="H13:I13" si="3">ROUND(($C$16-H16+75)/$C$16,2)*100</f>
        <v>50</v>
      </c>
      <c r="I13" s="18">
        <f t="shared" si="3"/>
        <v>50</v>
      </c>
      <c r="J13" s="11">
        <f>ROUND(($C$16-J16+75)/$C$16,2)*100</f>
        <v>54</v>
      </c>
      <c r="K13" s="11">
        <f>ROUND(($C$16-K16+75)/$C$16,2)*100</f>
        <v>66</v>
      </c>
      <c r="L13" s="11">
        <f>ROUND(($C$16-L16+75)/$C$16,2)*100</f>
        <v>70</v>
      </c>
      <c r="M13" s="11">
        <f t="shared" ref="M13:N13" si="4">ROUND(($C$16-M16+75)/$C$16,2)*100</f>
        <v>90</v>
      </c>
      <c r="N13" s="11">
        <f t="shared" si="4"/>
        <v>99</v>
      </c>
      <c r="O13" s="18">
        <f t="shared" ref="O13" si="5">ROUND(($E$16-O16)/$E$16,2)*100</f>
        <v>100</v>
      </c>
    </row>
    <row r="14" spans="1:15">
      <c r="A14" s="1" t="s">
        <v>8</v>
      </c>
      <c r="B14" s="17"/>
      <c r="C14" s="18"/>
      <c r="D14" s="18"/>
      <c r="E14" s="18"/>
      <c r="F14" s="18">
        <v>48</v>
      </c>
      <c r="G14" s="18">
        <v>48</v>
      </c>
      <c r="H14" s="18">
        <v>56</v>
      </c>
      <c r="I14" s="18">
        <v>56</v>
      </c>
      <c r="J14" s="11">
        <v>57</v>
      </c>
      <c r="K14" s="34">
        <f>kvalitet!$E$2*100</f>
        <v>93.958333333333343</v>
      </c>
      <c r="L14" s="11">
        <v>69</v>
      </c>
      <c r="M14" s="11"/>
      <c r="N14" s="20">
        <v>90</v>
      </c>
      <c r="O14" s="18">
        <v>94</v>
      </c>
    </row>
    <row r="15" spans="1:15">
      <c r="B15" s="17"/>
      <c r="C15" s="18"/>
      <c r="D15" s="18"/>
      <c r="E15" s="18"/>
      <c r="F15" s="18"/>
      <c r="G15" s="18"/>
      <c r="H15" s="18"/>
      <c r="I15" s="18"/>
      <c r="J15" s="11"/>
      <c r="K15" s="11"/>
      <c r="L15" s="11"/>
      <c r="M15" s="11"/>
      <c r="N15" s="20"/>
      <c r="O15" s="18"/>
    </row>
    <row r="16" spans="1:15">
      <c r="A16" s="1" t="s">
        <v>2</v>
      </c>
      <c r="B16" s="17">
        <v>900</v>
      </c>
      <c r="C16" s="18">
        <f>B16-98</f>
        <v>802</v>
      </c>
      <c r="D16" s="18">
        <f>B16-228</f>
        <v>672</v>
      </c>
      <c r="E16" s="28">
        <f>B16-260</f>
        <v>640</v>
      </c>
      <c r="F16" s="28">
        <f>B16-358</f>
        <v>542</v>
      </c>
      <c r="G16" s="28">
        <f>B16-358</f>
        <v>542</v>
      </c>
      <c r="H16" s="18">
        <f>B16-423</f>
        <v>477</v>
      </c>
      <c r="I16" s="18">
        <f>B16-423</f>
        <v>477</v>
      </c>
      <c r="J16" s="11">
        <f>B16-455</f>
        <v>445</v>
      </c>
      <c r="K16" s="11">
        <f>B16-585+32</f>
        <v>347</v>
      </c>
      <c r="L16" s="11">
        <f>B16-585</f>
        <v>315</v>
      </c>
      <c r="M16" s="11">
        <f>B16-748</f>
        <v>152</v>
      </c>
      <c r="N16" s="20">
        <f>B16-813</f>
        <v>87</v>
      </c>
      <c r="O16" s="18">
        <v>0</v>
      </c>
    </row>
    <row r="17" spans="1:15">
      <c r="A17" s="1" t="s">
        <v>3</v>
      </c>
      <c r="B17" s="17">
        <v>765</v>
      </c>
      <c r="C17" s="18">
        <f>$B$17*(100-C11)/100</f>
        <v>703.8</v>
      </c>
      <c r="D17" s="18">
        <f>$B$17*(100-D11)/100</f>
        <v>596.70000000000005</v>
      </c>
      <c r="E17" s="18">
        <f t="shared" ref="E17:I17" si="6">$B$17*(100-E11)/100</f>
        <v>520.20000000000005</v>
      </c>
      <c r="F17" s="18">
        <f t="shared" si="6"/>
        <v>359.55</v>
      </c>
      <c r="G17" s="18">
        <f t="shared" si="6"/>
        <v>344.25</v>
      </c>
      <c r="H17" s="18">
        <f t="shared" si="6"/>
        <v>290.7</v>
      </c>
      <c r="I17" s="18">
        <f t="shared" si="6"/>
        <v>290.7</v>
      </c>
      <c r="J17" s="11">
        <f>$B$17*(100-J11)/100</f>
        <v>260.10000000000002</v>
      </c>
      <c r="K17" s="11">
        <f>$B$17*(100-K11)/100</f>
        <v>191.30312499999988</v>
      </c>
      <c r="L17" s="11">
        <f>$B$17*(100-L11)/100</f>
        <v>175.95</v>
      </c>
      <c r="M17" s="11"/>
      <c r="N17" s="11">
        <f>$B$17*(100-N11)/100</f>
        <v>99.45</v>
      </c>
      <c r="O17" s="18">
        <v>0</v>
      </c>
    </row>
    <row r="18" spans="1:15">
      <c r="A18" s="1" t="s">
        <v>4</v>
      </c>
      <c r="B18" s="17">
        <v>0</v>
      </c>
      <c r="C18" s="18">
        <v>43</v>
      </c>
      <c r="D18" s="18">
        <v>183</v>
      </c>
      <c r="E18" s="18">
        <v>208</v>
      </c>
      <c r="F18" s="18">
        <v>264</v>
      </c>
      <c r="G18" s="18">
        <v>295</v>
      </c>
      <c r="H18" s="18">
        <v>354</v>
      </c>
      <c r="I18" s="18">
        <v>356</v>
      </c>
      <c r="J18" s="11">
        <v>425</v>
      </c>
      <c r="K18" s="11">
        <v>613</v>
      </c>
      <c r="L18" s="11">
        <v>686</v>
      </c>
      <c r="M18" s="11"/>
      <c r="N18" s="20">
        <v>885</v>
      </c>
      <c r="O18" s="18">
        <v>974</v>
      </c>
    </row>
    <row r="21" spans="1:15">
      <c r="A21" t="s">
        <v>74</v>
      </c>
    </row>
    <row r="22" spans="1:15">
      <c r="A22" s="3"/>
      <c r="B22" s="3"/>
      <c r="C22" s="4"/>
      <c r="D22" s="3"/>
    </row>
    <row r="23" spans="1:15" ht="27.75" customHeight="1">
      <c r="A23" s="8"/>
      <c r="B23" s="35"/>
      <c r="C23" s="35"/>
      <c r="D23" s="35"/>
      <c r="E23" s="35"/>
      <c r="F23" s="35"/>
      <c r="G23" s="26"/>
      <c r="H23" s="8"/>
      <c r="I23" s="8"/>
      <c r="J23" s="8"/>
      <c r="K23" s="8"/>
      <c r="L23" s="8"/>
      <c r="M23" s="8"/>
      <c r="N23" s="9"/>
    </row>
  </sheetData>
  <mergeCells count="3">
    <mergeCell ref="D23:F23"/>
    <mergeCell ref="B23:C23"/>
    <mergeCell ref="J5:N5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A48" sqref="A48"/>
    </sheetView>
  </sheetViews>
  <sheetFormatPr defaultRowHeight="15"/>
  <sheetData>
    <row r="1" spans="1:7">
      <c r="A1" s="30">
        <f>B2*D2+B26*D26</f>
        <v>0.5573611111111112</v>
      </c>
      <c r="B1" t="s">
        <v>71</v>
      </c>
    </row>
    <row r="2" spans="1:7">
      <c r="B2" s="30">
        <f>C3*E3+C16*E16+C22*E22</f>
        <v>0.91472222222222244</v>
      </c>
      <c r="C2" t="s">
        <v>47</v>
      </c>
      <c r="D2" s="31">
        <v>0.5</v>
      </c>
    </row>
    <row r="3" spans="1:7">
      <c r="B3" s="30"/>
      <c r="C3" s="31">
        <f>D4*F4+D6*F6+D9*F9+D13*F13</f>
        <v>0.91250000000000009</v>
      </c>
      <c r="D3" s="31" t="s">
        <v>53</v>
      </c>
      <c r="E3">
        <f>(100/3)%</f>
        <v>0.33333333333333337</v>
      </c>
    </row>
    <row r="4" spans="1:7">
      <c r="D4" s="31">
        <f>E5*G5</f>
        <v>1</v>
      </c>
      <c r="E4" t="s">
        <v>48</v>
      </c>
      <c r="F4" s="31">
        <v>0.25</v>
      </c>
    </row>
    <row r="5" spans="1:7">
      <c r="E5" s="31">
        <v>1</v>
      </c>
      <c r="F5" t="s">
        <v>49</v>
      </c>
      <c r="G5" s="31">
        <v>1</v>
      </c>
    </row>
    <row r="6" spans="1:7">
      <c r="D6" s="31">
        <f>E7*G7+E8*G8</f>
        <v>0.85000000000000009</v>
      </c>
      <c r="E6" t="s">
        <v>50</v>
      </c>
      <c r="F6" s="31">
        <v>0.25</v>
      </c>
    </row>
    <row r="7" spans="1:7">
      <c r="E7" s="31">
        <v>0.9</v>
      </c>
      <c r="F7" t="s">
        <v>51</v>
      </c>
      <c r="G7" s="31">
        <v>0.5</v>
      </c>
    </row>
    <row r="8" spans="1:7">
      <c r="E8" s="31">
        <v>0.8</v>
      </c>
      <c r="F8" t="s">
        <v>52</v>
      </c>
      <c r="G8" s="31">
        <v>0.5</v>
      </c>
    </row>
    <row r="9" spans="1:7">
      <c r="D9" s="31">
        <f>E10*G10+E11*G11+E12*G12</f>
        <v>0.85</v>
      </c>
      <c r="E9" t="s">
        <v>54</v>
      </c>
      <c r="F9" s="31">
        <v>0.25</v>
      </c>
    </row>
    <row r="10" spans="1:7">
      <c r="E10" s="31">
        <v>1</v>
      </c>
      <c r="F10" t="s">
        <v>55</v>
      </c>
      <c r="G10" s="31">
        <v>0.25</v>
      </c>
    </row>
    <row r="11" spans="1:7">
      <c r="E11" s="31">
        <v>1</v>
      </c>
      <c r="F11" t="s">
        <v>56</v>
      </c>
      <c r="G11" s="31">
        <v>0.25</v>
      </c>
    </row>
    <row r="12" spans="1:7">
      <c r="E12" s="31">
        <v>0.7</v>
      </c>
      <c r="F12" t="s">
        <v>57</v>
      </c>
      <c r="G12" s="31">
        <v>0.5</v>
      </c>
    </row>
    <row r="13" spans="1:7">
      <c r="D13" s="31">
        <f>E14*G14+E15*G15</f>
        <v>0.95</v>
      </c>
      <c r="E13" t="s">
        <v>58</v>
      </c>
      <c r="F13" s="31">
        <v>0.25</v>
      </c>
    </row>
    <row r="14" spans="1:7">
      <c r="E14" s="31">
        <v>1</v>
      </c>
      <c r="F14" t="s">
        <v>48</v>
      </c>
      <c r="G14" s="31">
        <v>0.5</v>
      </c>
    </row>
    <row r="15" spans="1:7">
      <c r="E15" s="31">
        <v>0.9</v>
      </c>
      <c r="F15" t="s">
        <v>57</v>
      </c>
      <c r="G15" s="31">
        <v>0.5</v>
      </c>
    </row>
    <row r="16" spans="1:7">
      <c r="C16" s="31">
        <f>D17*F17+D18*F18+D21*F21</f>
        <v>0.96500000000000008</v>
      </c>
      <c r="D16" t="s">
        <v>59</v>
      </c>
      <c r="E16">
        <f>(100/3)%</f>
        <v>0.33333333333333337</v>
      </c>
    </row>
    <row r="17" spans="2:7">
      <c r="D17" s="31">
        <v>1</v>
      </c>
      <c r="E17" t="s">
        <v>60</v>
      </c>
      <c r="F17" s="31">
        <v>0.2</v>
      </c>
    </row>
    <row r="18" spans="2:7">
      <c r="D18" s="31">
        <f>E19*G19+E20*G20</f>
        <v>1</v>
      </c>
      <c r="E18" t="s">
        <v>61</v>
      </c>
      <c r="F18" s="31">
        <v>0.45</v>
      </c>
    </row>
    <row r="19" spans="2:7">
      <c r="E19" s="31">
        <v>1</v>
      </c>
      <c r="F19" t="s">
        <v>62</v>
      </c>
      <c r="G19" s="31">
        <v>0.5</v>
      </c>
    </row>
    <row r="20" spans="2:7">
      <c r="E20" s="31">
        <v>1</v>
      </c>
      <c r="F20" t="s">
        <v>63</v>
      </c>
      <c r="G20" s="31">
        <v>0.5</v>
      </c>
    </row>
    <row r="21" spans="2:7">
      <c r="D21" s="31">
        <v>0.7</v>
      </c>
      <c r="E21" t="s">
        <v>64</v>
      </c>
      <c r="F21" s="31">
        <v>0.45</v>
      </c>
    </row>
    <row r="22" spans="2:7">
      <c r="C22">
        <f>D23*F23+D24*F24+D25*F25</f>
        <v>0.8666666666666667</v>
      </c>
      <c r="D22" t="s">
        <v>65</v>
      </c>
      <c r="E22">
        <f>(100/3)%</f>
        <v>0.33333333333333337</v>
      </c>
    </row>
    <row r="23" spans="2:7">
      <c r="D23" s="31">
        <v>1</v>
      </c>
      <c r="E23" t="s">
        <v>66</v>
      </c>
      <c r="F23">
        <f>(100/3)%</f>
        <v>0.33333333333333337</v>
      </c>
    </row>
    <row r="24" spans="2:7">
      <c r="D24" s="31">
        <v>1</v>
      </c>
      <c r="E24" t="s">
        <v>67</v>
      </c>
      <c r="F24">
        <f>(100/3)%</f>
        <v>0.33333333333333337</v>
      </c>
    </row>
    <row r="25" spans="2:7">
      <c r="D25" s="31">
        <v>0.6</v>
      </c>
      <c r="E25" t="s">
        <v>58</v>
      </c>
      <c r="F25">
        <f>(100/3)%</f>
        <v>0.33333333333333337</v>
      </c>
    </row>
    <row r="26" spans="2:7">
      <c r="B26" s="31">
        <f>C27*E27</f>
        <v>0.2</v>
      </c>
      <c r="C26" t="s">
        <v>68</v>
      </c>
      <c r="D26" s="31">
        <v>0.5</v>
      </c>
    </row>
    <row r="27" spans="2:7">
      <c r="C27" s="31">
        <f>D28*F28</f>
        <v>0.2</v>
      </c>
      <c r="D27" t="s">
        <v>69</v>
      </c>
      <c r="E27" s="31">
        <v>1</v>
      </c>
    </row>
    <row r="28" spans="2:7">
      <c r="D28" s="31">
        <v>0.2</v>
      </c>
      <c r="E28" t="s">
        <v>70</v>
      </c>
      <c r="F28" s="3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7"/>
  <sheetViews>
    <sheetView workbookViewId="0">
      <selection activeCell="B5" sqref="B5:K37"/>
    </sheetView>
  </sheetViews>
  <sheetFormatPr defaultRowHeight="15"/>
  <cols>
    <col min="2" max="2" width="3" style="27" bestFit="1" customWidth="1"/>
    <col min="3" max="3" width="3" bestFit="1" customWidth="1"/>
    <col min="4" max="4" width="3" style="27" bestFit="1" customWidth="1"/>
    <col min="5" max="5" width="3" bestFit="1" customWidth="1"/>
    <col min="6" max="6" width="3" style="27" bestFit="1" customWidth="1"/>
    <col min="7" max="7" width="3" bestFit="1" customWidth="1"/>
    <col min="8" max="8" width="3" style="27" bestFit="1" customWidth="1"/>
    <col min="9" max="9" width="3" bestFit="1" customWidth="1"/>
    <col min="10" max="10" width="3" style="27" bestFit="1" customWidth="1"/>
    <col min="11" max="11" width="3" bestFit="1" customWidth="1"/>
  </cols>
  <sheetData>
    <row r="1" spans="1:12">
      <c r="B1" s="36" t="s">
        <v>40</v>
      </c>
      <c r="C1" s="36"/>
      <c r="D1" s="36" t="s">
        <v>41</v>
      </c>
      <c r="E1" s="36"/>
      <c r="F1" s="36" t="s">
        <v>37</v>
      </c>
      <c r="G1" s="36"/>
      <c r="H1" s="36" t="s">
        <v>38</v>
      </c>
      <c r="I1" s="36"/>
      <c r="J1" s="36" t="s">
        <v>39</v>
      </c>
      <c r="K1" s="36"/>
    </row>
    <row r="2" spans="1:12">
      <c r="B2" s="27" t="s">
        <v>42</v>
      </c>
      <c r="C2" t="s">
        <v>43</v>
      </c>
      <c r="D2" s="27" t="s">
        <v>42</v>
      </c>
      <c r="E2" t="s">
        <v>43</v>
      </c>
      <c r="F2" s="27" t="s">
        <v>42</v>
      </c>
      <c r="G2" t="s">
        <v>43</v>
      </c>
      <c r="H2" s="27" t="s">
        <v>42</v>
      </c>
      <c r="I2" t="s">
        <v>43</v>
      </c>
      <c r="J2" s="27" t="s">
        <v>42</v>
      </c>
      <c r="K2" t="s">
        <v>43</v>
      </c>
    </row>
    <row r="3" spans="1:12">
      <c r="A3" t="s">
        <v>24</v>
      </c>
    </row>
    <row r="4" spans="1:12">
      <c r="A4" t="s">
        <v>25</v>
      </c>
    </row>
    <row r="5" spans="1:12">
      <c r="A5" t="s">
        <v>26</v>
      </c>
      <c r="B5" s="27">
        <v>3</v>
      </c>
      <c r="F5" s="27">
        <v>3</v>
      </c>
      <c r="H5" s="27">
        <v>2</v>
      </c>
      <c r="J5" s="27">
        <v>3</v>
      </c>
      <c r="K5">
        <v>5</v>
      </c>
    </row>
    <row r="6" spans="1:12">
      <c r="A6" t="s">
        <v>27</v>
      </c>
      <c r="B6" s="27">
        <v>4</v>
      </c>
      <c r="D6" s="27">
        <v>4</v>
      </c>
      <c r="F6" s="27">
        <v>4</v>
      </c>
      <c r="G6">
        <v>3</v>
      </c>
      <c r="H6" s="27">
        <v>4</v>
      </c>
      <c r="J6" s="27">
        <v>4</v>
      </c>
      <c r="K6">
        <v>4</v>
      </c>
    </row>
    <row r="7" spans="1:12">
      <c r="A7" t="s">
        <v>28</v>
      </c>
      <c r="B7" s="27">
        <v>4</v>
      </c>
      <c r="D7" s="27">
        <v>4</v>
      </c>
      <c r="E7">
        <v>4</v>
      </c>
      <c r="F7" s="27">
        <v>4</v>
      </c>
      <c r="G7">
        <v>7</v>
      </c>
      <c r="H7" s="27">
        <v>4</v>
      </c>
      <c r="J7" s="27">
        <v>4</v>
      </c>
      <c r="K7">
        <v>5</v>
      </c>
    </row>
    <row r="8" spans="1:12">
      <c r="A8" t="s">
        <v>29</v>
      </c>
      <c r="B8" s="27">
        <v>2.5</v>
      </c>
      <c r="C8">
        <v>4</v>
      </c>
      <c r="D8" s="27">
        <v>2.5</v>
      </c>
      <c r="F8" s="27">
        <v>2.5</v>
      </c>
      <c r="G8">
        <v>1</v>
      </c>
      <c r="H8" s="27">
        <v>2.5</v>
      </c>
      <c r="I8">
        <v>4</v>
      </c>
      <c r="J8" s="27">
        <v>2.5</v>
      </c>
      <c r="K8">
        <v>8</v>
      </c>
    </row>
    <row r="9" spans="1:12">
      <c r="A9" t="s">
        <v>30</v>
      </c>
      <c r="B9" s="27">
        <v>2.5</v>
      </c>
      <c r="E9">
        <v>6</v>
      </c>
      <c r="F9" s="27">
        <v>2.5</v>
      </c>
      <c r="G9">
        <v>9</v>
      </c>
      <c r="H9" s="27">
        <v>2.5</v>
      </c>
      <c r="J9" s="27">
        <v>3</v>
      </c>
      <c r="K9">
        <v>7</v>
      </c>
    </row>
    <row r="10" spans="1:12">
      <c r="A10" t="s">
        <v>31</v>
      </c>
      <c r="B10" s="27">
        <v>4</v>
      </c>
      <c r="C10">
        <v>5</v>
      </c>
      <c r="D10" s="27">
        <v>4</v>
      </c>
      <c r="E10" s="22">
        <v>6</v>
      </c>
      <c r="F10" s="27">
        <v>4</v>
      </c>
      <c r="G10" s="22">
        <v>5</v>
      </c>
      <c r="H10" s="27">
        <v>4</v>
      </c>
      <c r="I10">
        <v>3</v>
      </c>
      <c r="K10" s="22">
        <v>7</v>
      </c>
    </row>
    <row r="11" spans="1:12">
      <c r="A11" t="s">
        <v>32</v>
      </c>
      <c r="B11" s="27">
        <v>4</v>
      </c>
      <c r="D11" s="27">
        <v>4</v>
      </c>
      <c r="F11" s="27">
        <v>4</v>
      </c>
      <c r="H11" s="27">
        <v>4</v>
      </c>
      <c r="I11" s="22">
        <v>2</v>
      </c>
      <c r="J11" s="27">
        <v>4</v>
      </c>
      <c r="K11" s="22">
        <v>3</v>
      </c>
    </row>
    <row r="12" spans="1:12">
      <c r="A12" t="s">
        <v>33</v>
      </c>
      <c r="B12" s="27">
        <v>4</v>
      </c>
      <c r="D12" s="27">
        <v>4</v>
      </c>
      <c r="F12" s="27">
        <v>4</v>
      </c>
      <c r="G12">
        <v>4</v>
      </c>
      <c r="H12" s="27">
        <v>4</v>
      </c>
      <c r="J12" s="27">
        <v>4</v>
      </c>
      <c r="K12" s="22">
        <v>1</v>
      </c>
    </row>
    <row r="13" spans="1:12">
      <c r="A13" t="s">
        <v>34</v>
      </c>
      <c r="D13" s="27">
        <v>4</v>
      </c>
      <c r="F13" s="27">
        <v>4</v>
      </c>
      <c r="H13" s="27">
        <v>4</v>
      </c>
      <c r="J13" s="27">
        <v>4</v>
      </c>
      <c r="K13" s="22">
        <v>3</v>
      </c>
    </row>
    <row r="14" spans="1:12">
      <c r="A14" t="s">
        <v>35</v>
      </c>
      <c r="D14" s="27">
        <v>2</v>
      </c>
      <c r="E14">
        <v>2</v>
      </c>
      <c r="F14" s="27">
        <v>2</v>
      </c>
      <c r="H14" s="27">
        <v>2</v>
      </c>
      <c r="J14" s="27">
        <v>2</v>
      </c>
      <c r="K14" s="22">
        <v>2</v>
      </c>
    </row>
    <row r="15" spans="1:12">
      <c r="A15" t="s">
        <v>45</v>
      </c>
      <c r="D15" s="27">
        <v>8</v>
      </c>
      <c r="F15" s="27">
        <v>7</v>
      </c>
      <c r="H15" s="27">
        <v>8</v>
      </c>
      <c r="J15" s="27">
        <v>8</v>
      </c>
      <c r="L15" t="s">
        <v>46</v>
      </c>
    </row>
    <row r="16" spans="1:12">
      <c r="A16" t="s">
        <v>36</v>
      </c>
      <c r="B16" s="27">
        <v>4</v>
      </c>
      <c r="D16" s="27">
        <v>4</v>
      </c>
      <c r="F16" s="27">
        <v>3</v>
      </c>
      <c r="H16" s="27">
        <v>4</v>
      </c>
      <c r="K16">
        <v>5</v>
      </c>
    </row>
    <row r="17" spans="1:11">
      <c r="A17" s="29">
        <v>40682</v>
      </c>
      <c r="B17" s="27">
        <v>9</v>
      </c>
      <c r="D17" s="27">
        <v>6</v>
      </c>
      <c r="G17">
        <v>3</v>
      </c>
      <c r="H17" s="27">
        <v>9</v>
      </c>
      <c r="J17" s="27">
        <v>9</v>
      </c>
      <c r="K17">
        <v>3</v>
      </c>
    </row>
    <row r="18" spans="1:11">
      <c r="A18" t="s">
        <v>97</v>
      </c>
      <c r="K18">
        <v>2</v>
      </c>
    </row>
    <row r="19" spans="1:11">
      <c r="A19" s="29">
        <v>40693</v>
      </c>
      <c r="B19" s="27">
        <v>8</v>
      </c>
      <c r="C19">
        <v>13</v>
      </c>
      <c r="D19" s="27">
        <v>8</v>
      </c>
      <c r="F19" s="27">
        <v>8</v>
      </c>
      <c r="H19" s="27">
        <v>8</v>
      </c>
      <c r="I19">
        <v>9</v>
      </c>
      <c r="J19" s="27">
        <v>8</v>
      </c>
      <c r="K19">
        <v>5</v>
      </c>
    </row>
    <row r="20" spans="1:11">
      <c r="A20" t="s">
        <v>98</v>
      </c>
      <c r="K20">
        <v>2</v>
      </c>
    </row>
    <row r="21" spans="1:11">
      <c r="A21" s="29">
        <v>40700</v>
      </c>
      <c r="B21" s="27">
        <v>7</v>
      </c>
      <c r="D21" s="27">
        <v>7</v>
      </c>
      <c r="F21" s="27">
        <v>7</v>
      </c>
      <c r="H21" s="27">
        <v>7</v>
      </c>
      <c r="J21" s="27">
        <v>7</v>
      </c>
      <c r="K21">
        <v>2</v>
      </c>
    </row>
    <row r="22" spans="1:11">
      <c r="A22" s="29">
        <v>40701</v>
      </c>
      <c r="B22" s="27">
        <v>7</v>
      </c>
      <c r="D22" s="27">
        <v>7</v>
      </c>
      <c r="F22" s="27">
        <v>7</v>
      </c>
      <c r="H22" s="27">
        <v>7</v>
      </c>
      <c r="J22" s="27">
        <v>7</v>
      </c>
      <c r="K22" s="22">
        <v>1</v>
      </c>
    </row>
    <row r="23" spans="1:11">
      <c r="A23" s="29">
        <v>40702</v>
      </c>
      <c r="B23" s="27">
        <v>7</v>
      </c>
      <c r="D23" s="27">
        <v>6</v>
      </c>
      <c r="F23" s="27">
        <v>7</v>
      </c>
      <c r="J23" s="27">
        <v>7</v>
      </c>
      <c r="K23" s="22">
        <v>1</v>
      </c>
    </row>
    <row r="24" spans="1:11">
      <c r="A24" s="29">
        <v>40703</v>
      </c>
      <c r="B24" s="27">
        <v>7</v>
      </c>
      <c r="D24" s="27">
        <v>7</v>
      </c>
      <c r="F24" s="27">
        <v>7</v>
      </c>
      <c r="J24" s="27">
        <v>7</v>
      </c>
    </row>
    <row r="25" spans="1:11">
      <c r="A25" s="29">
        <v>40704</v>
      </c>
      <c r="B25" s="27">
        <v>6</v>
      </c>
      <c r="D25" s="27">
        <v>7</v>
      </c>
      <c r="F25" s="27">
        <v>7</v>
      </c>
      <c r="J25" s="27">
        <v>7</v>
      </c>
      <c r="K25">
        <v>2</v>
      </c>
    </row>
    <row r="26" spans="1:11">
      <c r="A26" s="29">
        <v>40707</v>
      </c>
      <c r="B26" s="27">
        <v>7</v>
      </c>
      <c r="D26" s="27">
        <v>7</v>
      </c>
      <c r="F26" s="27">
        <v>7</v>
      </c>
      <c r="I26">
        <v>3</v>
      </c>
      <c r="J26" s="27">
        <v>7</v>
      </c>
      <c r="K26">
        <v>2</v>
      </c>
    </row>
    <row r="27" spans="1:11">
      <c r="A27" s="29">
        <v>40708</v>
      </c>
      <c r="B27" s="27">
        <v>3</v>
      </c>
      <c r="D27" s="27">
        <v>7</v>
      </c>
      <c r="F27" s="27">
        <v>7</v>
      </c>
      <c r="G27" s="22">
        <v>3</v>
      </c>
      <c r="H27" s="27">
        <v>3</v>
      </c>
      <c r="J27" s="27">
        <v>7</v>
      </c>
      <c r="K27" s="22">
        <v>2</v>
      </c>
    </row>
    <row r="28" spans="1:11">
      <c r="A28" s="29">
        <v>40709</v>
      </c>
      <c r="B28" s="27">
        <v>7</v>
      </c>
      <c r="D28" s="27">
        <v>7</v>
      </c>
      <c r="F28" s="27">
        <v>7</v>
      </c>
      <c r="H28" s="27">
        <v>7</v>
      </c>
      <c r="J28" s="27">
        <v>7</v>
      </c>
      <c r="K28" s="22">
        <v>3</v>
      </c>
    </row>
    <row r="29" spans="1:11">
      <c r="A29" s="29">
        <v>40710</v>
      </c>
      <c r="B29" s="27">
        <v>6</v>
      </c>
      <c r="D29" s="27">
        <v>7</v>
      </c>
      <c r="F29" s="27">
        <v>7</v>
      </c>
      <c r="H29" s="27">
        <v>6</v>
      </c>
      <c r="I29">
        <v>3</v>
      </c>
      <c r="J29" s="27">
        <v>7</v>
      </c>
      <c r="K29" s="22">
        <v>1</v>
      </c>
    </row>
    <row r="30" spans="1:11">
      <c r="A30" s="29">
        <v>40711</v>
      </c>
      <c r="B30" s="27">
        <v>13</v>
      </c>
      <c r="D30" s="27">
        <v>13</v>
      </c>
      <c r="F30" s="27">
        <v>13</v>
      </c>
      <c r="H30" s="27">
        <v>10</v>
      </c>
      <c r="J30" s="27">
        <v>12</v>
      </c>
    </row>
    <row r="31" spans="1:11">
      <c r="A31" s="29">
        <v>40712</v>
      </c>
      <c r="C31">
        <v>14</v>
      </c>
      <c r="E31" s="22">
        <v>13</v>
      </c>
      <c r="G31" s="22">
        <v>11</v>
      </c>
      <c r="I31">
        <v>3</v>
      </c>
      <c r="K31">
        <v>7</v>
      </c>
    </row>
    <row r="32" spans="1:11">
      <c r="A32" s="29">
        <v>40713</v>
      </c>
      <c r="C32">
        <v>22</v>
      </c>
      <c r="E32">
        <v>3</v>
      </c>
      <c r="G32">
        <v>3</v>
      </c>
      <c r="I32">
        <v>22</v>
      </c>
      <c r="K32">
        <v>3</v>
      </c>
    </row>
    <row r="33" spans="1:12">
      <c r="A33" s="29">
        <v>40714</v>
      </c>
      <c r="L33" t="s">
        <v>104</v>
      </c>
    </row>
    <row r="34" spans="1:12">
      <c r="A34" s="29">
        <v>40715</v>
      </c>
      <c r="E34">
        <v>2</v>
      </c>
      <c r="G34">
        <v>1</v>
      </c>
      <c r="L34" t="s">
        <v>102</v>
      </c>
    </row>
    <row r="35" spans="1:12">
      <c r="A35" s="29">
        <v>40716</v>
      </c>
      <c r="C35">
        <v>4</v>
      </c>
      <c r="E35">
        <v>4</v>
      </c>
      <c r="G35">
        <v>4</v>
      </c>
      <c r="I35">
        <v>4</v>
      </c>
      <c r="K35">
        <v>4</v>
      </c>
      <c r="L35" t="s">
        <v>103</v>
      </c>
    </row>
    <row r="36" spans="1:12">
      <c r="A36" s="29">
        <v>40717</v>
      </c>
      <c r="C36">
        <v>8</v>
      </c>
      <c r="E36">
        <v>8</v>
      </c>
      <c r="G36">
        <v>7</v>
      </c>
      <c r="I36">
        <v>8</v>
      </c>
      <c r="K36">
        <v>10</v>
      </c>
    </row>
    <row r="37" spans="1:12">
      <c r="A37" s="29">
        <v>40718</v>
      </c>
      <c r="C37">
        <v>5</v>
      </c>
      <c r="E37">
        <v>5</v>
      </c>
      <c r="G37">
        <v>5</v>
      </c>
      <c r="I37">
        <v>5</v>
      </c>
      <c r="K37">
        <v>5</v>
      </c>
    </row>
  </sheetData>
  <mergeCells count="5">
    <mergeCell ref="J1:K1"/>
    <mergeCell ref="H1:I1"/>
    <mergeCell ref="F1:G1"/>
    <mergeCell ref="D1:E1"/>
    <mergeCell ref="B1:C1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>
      <selection activeCell="E30" sqref="E30"/>
    </sheetView>
  </sheetViews>
  <sheetFormatPr defaultRowHeight="15"/>
  <sheetData>
    <row r="1" spans="1:5">
      <c r="C1" t="s">
        <v>90</v>
      </c>
      <c r="D1" t="s">
        <v>91</v>
      </c>
      <c r="E1" t="s">
        <v>92</v>
      </c>
    </row>
    <row r="2" spans="1:5">
      <c r="A2" s="33" t="s">
        <v>85</v>
      </c>
      <c r="C2" s="31">
        <v>1</v>
      </c>
      <c r="D2" s="31">
        <f>D4*$C$4+D9*$C$9</f>
        <v>1</v>
      </c>
      <c r="E2" s="31">
        <f>E4*$C$4+E9*$C$9</f>
        <v>0.93958333333333344</v>
      </c>
    </row>
    <row r="3" spans="1:5">
      <c r="A3" s="33"/>
    </row>
    <row r="4" spans="1:5">
      <c r="A4" s="33" t="s">
        <v>86</v>
      </c>
      <c r="C4" s="31">
        <v>0.25</v>
      </c>
      <c r="D4" s="31">
        <v>1</v>
      </c>
      <c r="E4" s="31">
        <v>1</v>
      </c>
    </row>
    <row r="5" spans="1:5">
      <c r="B5" t="s">
        <v>87</v>
      </c>
    </row>
    <row r="6" spans="1:5">
      <c r="B6" t="s">
        <v>88</v>
      </c>
    </row>
    <row r="7" spans="1:5">
      <c r="B7" t="s">
        <v>89</v>
      </c>
    </row>
    <row r="9" spans="1:5">
      <c r="A9" s="33" t="s">
        <v>93</v>
      </c>
      <c r="C9" s="31">
        <v>0.75</v>
      </c>
      <c r="D9" s="31">
        <f>D10*$C$10+D28*$C$28</f>
        <v>1</v>
      </c>
      <c r="E9" s="31">
        <f>E10*$C$10+E28*$C$28</f>
        <v>0.91944444444444451</v>
      </c>
    </row>
    <row r="10" spans="1:5">
      <c r="A10" s="33" t="s">
        <v>47</v>
      </c>
      <c r="C10" s="31">
        <v>0.5</v>
      </c>
      <c r="D10" s="31">
        <f>D11*$C$11+D15*$C$15+D23*$C$23</f>
        <v>1</v>
      </c>
      <c r="E10" s="31">
        <f>E11*$C$11+E15*$C$15+E23*$C$23</f>
        <v>0.93888888888888888</v>
      </c>
    </row>
    <row r="11" spans="1:5">
      <c r="A11" s="33" t="s">
        <v>53</v>
      </c>
      <c r="C11" s="31">
        <f>1/3</f>
        <v>0.33333333333333331</v>
      </c>
      <c r="D11" s="31">
        <f>AVERAGE(D12:D13)</f>
        <v>1</v>
      </c>
      <c r="E11" s="31">
        <f>AVERAGE(E12:E13)</f>
        <v>0.9</v>
      </c>
    </row>
    <row r="12" spans="1:5">
      <c r="B12" t="s">
        <v>75</v>
      </c>
      <c r="D12" s="31">
        <v>1</v>
      </c>
      <c r="E12" s="31">
        <v>0.9</v>
      </c>
    </row>
    <row r="13" spans="1:5">
      <c r="B13" t="s">
        <v>96</v>
      </c>
      <c r="D13" s="31">
        <v>1</v>
      </c>
      <c r="E13" s="31">
        <v>0.9</v>
      </c>
    </row>
    <row r="15" spans="1:5">
      <c r="A15" s="33" t="s">
        <v>59</v>
      </c>
      <c r="C15" s="31">
        <f>1/3</f>
        <v>0.33333333333333331</v>
      </c>
      <c r="D15" s="31">
        <f>AVERAGE(D16:D21)</f>
        <v>1</v>
      </c>
      <c r="E15" s="31">
        <f>AVERAGE(E16:E21)</f>
        <v>0.98333333333333339</v>
      </c>
    </row>
    <row r="16" spans="1:5">
      <c r="B16" t="s">
        <v>79</v>
      </c>
      <c r="D16" s="31">
        <v>1</v>
      </c>
      <c r="E16" s="31">
        <v>1</v>
      </c>
    </row>
    <row r="17" spans="1:5">
      <c r="B17" t="s">
        <v>76</v>
      </c>
      <c r="D17" s="31">
        <v>1</v>
      </c>
      <c r="E17" s="31">
        <v>1</v>
      </c>
    </row>
    <row r="18" spans="1:5">
      <c r="B18" t="s">
        <v>77</v>
      </c>
      <c r="D18" s="31">
        <v>1</v>
      </c>
      <c r="E18" s="31">
        <v>1</v>
      </c>
    </row>
    <row r="19" spans="1:5">
      <c r="B19" t="s">
        <v>78</v>
      </c>
      <c r="D19" s="31">
        <v>1</v>
      </c>
      <c r="E19" s="31">
        <v>1</v>
      </c>
    </row>
    <row r="20" spans="1:5">
      <c r="B20" t="s">
        <v>94</v>
      </c>
      <c r="D20" s="31">
        <v>1</v>
      </c>
      <c r="E20" s="31">
        <v>1</v>
      </c>
    </row>
    <row r="21" spans="1:5">
      <c r="B21" t="s">
        <v>95</v>
      </c>
      <c r="D21" s="31">
        <v>1</v>
      </c>
      <c r="E21" s="31">
        <v>0.9</v>
      </c>
    </row>
    <row r="23" spans="1:5">
      <c r="A23" s="33" t="s">
        <v>65</v>
      </c>
      <c r="C23" s="31">
        <f>1/3</f>
        <v>0.33333333333333331</v>
      </c>
      <c r="D23" s="31">
        <f>AVERAGE(D24:D26)</f>
        <v>1</v>
      </c>
      <c r="E23" s="31">
        <f>AVERAGE(E24:E26)</f>
        <v>0.93333333333333324</v>
      </c>
    </row>
    <row r="24" spans="1:5">
      <c r="B24" t="s">
        <v>80</v>
      </c>
      <c r="D24" s="31">
        <v>1</v>
      </c>
      <c r="E24" s="31">
        <v>0.9</v>
      </c>
    </row>
    <row r="25" spans="1:5">
      <c r="B25" t="s">
        <v>81</v>
      </c>
      <c r="D25" s="31">
        <v>1</v>
      </c>
      <c r="E25" s="31">
        <v>0.9</v>
      </c>
    </row>
    <row r="26" spans="1:5">
      <c r="B26" t="s">
        <v>82</v>
      </c>
      <c r="D26" s="31">
        <v>1</v>
      </c>
      <c r="E26" s="31">
        <v>1</v>
      </c>
    </row>
    <row r="28" spans="1:5">
      <c r="A28" s="33" t="s">
        <v>68</v>
      </c>
      <c r="C28" s="31">
        <v>0.5</v>
      </c>
      <c r="D28" s="31">
        <f>AVERAGE(D29:D30)</f>
        <v>1</v>
      </c>
      <c r="E28" s="31">
        <f>AVERAGE(E29:E30)</f>
        <v>0.9</v>
      </c>
    </row>
    <row r="29" spans="1:5">
      <c r="B29" t="s">
        <v>84</v>
      </c>
      <c r="D29" s="31">
        <v>1</v>
      </c>
      <c r="E29" s="31">
        <v>0.9</v>
      </c>
    </row>
    <row r="30" spans="1:5">
      <c r="B30" t="s">
        <v>83</v>
      </c>
      <c r="D30" s="31">
        <v>1</v>
      </c>
      <c r="E30" s="31">
        <v>0.9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B16" sqref="B16"/>
    </sheetView>
  </sheetViews>
  <sheetFormatPr defaultRowHeight="15"/>
  <sheetData>
    <row r="1" spans="1:5">
      <c r="A1" t="s">
        <v>44</v>
      </c>
      <c r="B1">
        <v>5</v>
      </c>
      <c r="C1">
        <v>6.5</v>
      </c>
    </row>
    <row r="2" spans="1:5">
      <c r="A2">
        <v>1</v>
      </c>
      <c r="B2">
        <f>$B$1*$C$1</f>
        <v>32.5</v>
      </c>
      <c r="D2" s="29">
        <v>40576</v>
      </c>
    </row>
    <row r="3" spans="1:5">
      <c r="A3">
        <v>2</v>
      </c>
      <c r="B3">
        <f t="shared" ref="B3:B14" si="0">$B$1*$C$1</f>
        <v>32.5</v>
      </c>
      <c r="D3" s="29"/>
    </row>
    <row r="4" spans="1:5">
      <c r="A4">
        <v>3</v>
      </c>
      <c r="B4">
        <f t="shared" si="0"/>
        <v>32.5</v>
      </c>
      <c r="D4" s="29"/>
    </row>
    <row r="5" spans="1:5">
      <c r="A5">
        <v>4</v>
      </c>
      <c r="B5">
        <f t="shared" si="0"/>
        <v>32.5</v>
      </c>
      <c r="D5" s="29">
        <v>40597</v>
      </c>
    </row>
    <row r="6" spans="1:5">
      <c r="A6">
        <v>5</v>
      </c>
      <c r="B6">
        <f t="shared" si="0"/>
        <v>32.5</v>
      </c>
      <c r="D6" s="29"/>
    </row>
    <row r="7" spans="1:5">
      <c r="A7">
        <v>6</v>
      </c>
      <c r="B7">
        <f t="shared" si="0"/>
        <v>32.5</v>
      </c>
      <c r="D7" s="29"/>
    </row>
    <row r="8" spans="1:5">
      <c r="A8">
        <v>7</v>
      </c>
      <c r="B8">
        <f t="shared" si="0"/>
        <v>32.5</v>
      </c>
      <c r="D8" s="29"/>
    </row>
    <row r="9" spans="1:5">
      <c r="A9">
        <v>8</v>
      </c>
      <c r="B9">
        <f t="shared" si="0"/>
        <v>32.5</v>
      </c>
      <c r="D9" s="29"/>
    </row>
    <row r="10" spans="1:5">
      <c r="A10">
        <v>9</v>
      </c>
      <c r="B10">
        <f t="shared" si="0"/>
        <v>32.5</v>
      </c>
      <c r="D10" s="29">
        <v>40632</v>
      </c>
    </row>
    <row r="11" spans="1:5">
      <c r="A11">
        <v>10</v>
      </c>
      <c r="B11">
        <f t="shared" si="0"/>
        <v>32.5</v>
      </c>
      <c r="D11" s="29"/>
    </row>
    <row r="12" spans="1:5">
      <c r="A12">
        <v>11</v>
      </c>
      <c r="B12">
        <f t="shared" si="0"/>
        <v>32.5</v>
      </c>
      <c r="D12" s="29">
        <v>40653</v>
      </c>
      <c r="E12" s="29">
        <v>40658</v>
      </c>
    </row>
    <row r="13" spans="1:5">
      <c r="A13">
        <v>12</v>
      </c>
      <c r="B13">
        <f t="shared" si="0"/>
        <v>32.5</v>
      </c>
    </row>
    <row r="14" spans="1:5">
      <c r="A14">
        <v>13</v>
      </c>
      <c r="B14">
        <f t="shared" si="0"/>
        <v>32.5</v>
      </c>
      <c r="D14" s="29">
        <v>40667</v>
      </c>
    </row>
    <row r="15" spans="1:5">
      <c r="C15">
        <f>C1*5</f>
        <v>32.5</v>
      </c>
      <c r="D15" s="29">
        <v>40693</v>
      </c>
    </row>
    <row r="16" spans="1:5">
      <c r="A16">
        <v>1</v>
      </c>
      <c r="B16">
        <f>$B$1*$C$15</f>
        <v>162.5</v>
      </c>
      <c r="D16" s="29">
        <v>40704</v>
      </c>
    </row>
    <row r="17" spans="1:5">
      <c r="A17">
        <v>2</v>
      </c>
      <c r="B17">
        <f t="shared" ref="B17:B18" si="1">$B$1*$C$15</f>
        <v>162.5</v>
      </c>
      <c r="D17" s="29">
        <v>40711</v>
      </c>
    </row>
    <row r="18" spans="1:5">
      <c r="A18">
        <v>3</v>
      </c>
      <c r="B18">
        <f t="shared" si="1"/>
        <v>162.5</v>
      </c>
      <c r="D18" s="29">
        <v>40715</v>
      </c>
      <c r="E18" s="29">
        <v>40718</v>
      </c>
    </row>
    <row r="20" spans="1:5">
      <c r="B20">
        <f>SUM(B2:B18)</f>
        <v>910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G7" sqref="G7"/>
    </sheetView>
  </sheetViews>
  <sheetFormatPr defaultRowHeight="15"/>
  <sheetData>
    <row r="1" spans="1:7">
      <c r="A1" s="30">
        <f>B2*D2+B26*D26</f>
        <v>0.74993055555555566</v>
      </c>
      <c r="B1" t="s">
        <v>71</v>
      </c>
      <c r="G1" s="29">
        <v>40709</v>
      </c>
    </row>
    <row r="2" spans="1:7">
      <c r="B2" s="30">
        <f>C3*E3+C16*E16+C22*E22</f>
        <v>0.94986111111111127</v>
      </c>
      <c r="C2" t="s">
        <v>47</v>
      </c>
      <c r="D2" s="31">
        <v>0.5</v>
      </c>
    </row>
    <row r="3" spans="1:7">
      <c r="B3" s="30"/>
      <c r="C3" s="31">
        <f>D4*F4+D6*F6+D9*F9+D13*F13</f>
        <v>0.95625000000000004</v>
      </c>
      <c r="D3" s="31" t="s">
        <v>53</v>
      </c>
      <c r="E3">
        <f>(100/3)%</f>
        <v>0.33333333333333337</v>
      </c>
    </row>
    <row r="4" spans="1:7">
      <c r="D4" s="31">
        <f>E5*G5</f>
        <v>1</v>
      </c>
      <c r="E4" t="s">
        <v>48</v>
      </c>
      <c r="F4" s="31">
        <v>0.25</v>
      </c>
    </row>
    <row r="5" spans="1:7">
      <c r="E5" s="31">
        <v>1</v>
      </c>
      <c r="F5" t="s">
        <v>49</v>
      </c>
      <c r="G5" s="31">
        <v>1</v>
      </c>
    </row>
    <row r="6" spans="1:7">
      <c r="D6" s="31">
        <f>E7*G7+E8*G8</f>
        <v>0.92500000000000004</v>
      </c>
      <c r="E6" t="s">
        <v>50</v>
      </c>
      <c r="F6" s="31">
        <v>0.25</v>
      </c>
    </row>
    <row r="7" spans="1:7">
      <c r="E7" s="31">
        <v>0.95</v>
      </c>
      <c r="F7" t="s">
        <v>51</v>
      </c>
      <c r="G7" s="31">
        <v>0.5</v>
      </c>
    </row>
    <row r="8" spans="1:7">
      <c r="E8" s="31">
        <v>0.9</v>
      </c>
      <c r="F8" t="s">
        <v>52</v>
      </c>
      <c r="G8" s="31">
        <v>0.5</v>
      </c>
    </row>
    <row r="9" spans="1:7">
      <c r="D9" s="31">
        <f>E10*G10+E11*G11+E12*G12</f>
        <v>0.92500000000000004</v>
      </c>
      <c r="E9" t="s">
        <v>54</v>
      </c>
      <c r="F9" s="31">
        <v>0.25</v>
      </c>
    </row>
    <row r="10" spans="1:7">
      <c r="E10" s="31">
        <v>1</v>
      </c>
      <c r="F10" t="s">
        <v>55</v>
      </c>
      <c r="G10" s="31">
        <v>0.25</v>
      </c>
    </row>
    <row r="11" spans="1:7">
      <c r="E11" s="31">
        <v>1</v>
      </c>
      <c r="F11" t="s">
        <v>56</v>
      </c>
      <c r="G11" s="31">
        <v>0.25</v>
      </c>
    </row>
    <row r="12" spans="1:7">
      <c r="E12" s="31">
        <v>0.85</v>
      </c>
      <c r="F12" t="s">
        <v>57</v>
      </c>
      <c r="G12" s="31">
        <v>0.5</v>
      </c>
    </row>
    <row r="13" spans="1:7">
      <c r="D13" s="31">
        <f>E14*G14+E15*G15</f>
        <v>0.97499999999999998</v>
      </c>
      <c r="E13" t="s">
        <v>58</v>
      </c>
      <c r="F13" s="31">
        <v>0.25</v>
      </c>
    </row>
    <row r="14" spans="1:7">
      <c r="E14" s="31">
        <v>1</v>
      </c>
      <c r="F14" t="s">
        <v>48</v>
      </c>
      <c r="G14" s="31">
        <v>0.5</v>
      </c>
    </row>
    <row r="15" spans="1:7">
      <c r="E15" s="31">
        <v>0.95</v>
      </c>
      <c r="F15" t="s">
        <v>57</v>
      </c>
      <c r="G15" s="31">
        <v>0.5</v>
      </c>
    </row>
    <row r="16" spans="1:7">
      <c r="C16" s="31">
        <f>D17*F17+D18*F18+D21*F21</f>
        <v>0.96000000000000019</v>
      </c>
      <c r="D16" t="s">
        <v>59</v>
      </c>
      <c r="E16">
        <f>(100/3)%</f>
        <v>0.33333333333333337</v>
      </c>
    </row>
    <row r="17" spans="2:7">
      <c r="D17" s="31">
        <v>1</v>
      </c>
      <c r="E17" t="s">
        <v>60</v>
      </c>
      <c r="F17" s="31">
        <v>0.2</v>
      </c>
    </row>
    <row r="18" spans="2:7">
      <c r="D18" s="31">
        <f>E19*G19+E20*G20</f>
        <v>1</v>
      </c>
      <c r="E18" t="s">
        <v>61</v>
      </c>
      <c r="F18" s="31">
        <v>0.4</v>
      </c>
    </row>
    <row r="19" spans="2:7">
      <c r="E19" s="31">
        <v>1</v>
      </c>
      <c r="F19" t="s">
        <v>62</v>
      </c>
      <c r="G19" s="31">
        <v>0.5</v>
      </c>
    </row>
    <row r="20" spans="2:7">
      <c r="E20" s="31">
        <v>1</v>
      </c>
      <c r="F20" t="s">
        <v>63</v>
      </c>
      <c r="G20" s="31">
        <v>0.5</v>
      </c>
    </row>
    <row r="21" spans="2:7">
      <c r="D21" s="31">
        <v>0.9</v>
      </c>
      <c r="E21" t="s">
        <v>64</v>
      </c>
      <c r="F21" s="31">
        <v>0.4</v>
      </c>
    </row>
    <row r="22" spans="2:7">
      <c r="C22">
        <f>D23*F23+D24*F24+D25*F25</f>
        <v>0.93333333333333346</v>
      </c>
      <c r="D22" t="s">
        <v>65</v>
      </c>
      <c r="E22">
        <f>(100/3)%</f>
        <v>0.33333333333333337</v>
      </c>
    </row>
    <row r="23" spans="2:7">
      <c r="D23" s="31">
        <v>1</v>
      </c>
      <c r="E23" t="s">
        <v>66</v>
      </c>
      <c r="F23">
        <f>(100/3)%</f>
        <v>0.33333333333333337</v>
      </c>
    </row>
    <row r="24" spans="2:7">
      <c r="D24" s="31">
        <v>1</v>
      </c>
      <c r="E24" t="s">
        <v>67</v>
      </c>
      <c r="F24">
        <f>(100/3)%</f>
        <v>0.33333333333333337</v>
      </c>
    </row>
    <row r="25" spans="2:7">
      <c r="D25" s="31">
        <v>0.8</v>
      </c>
      <c r="E25" t="s">
        <v>58</v>
      </c>
      <c r="F25">
        <f>(100/3)%</f>
        <v>0.33333333333333337</v>
      </c>
    </row>
    <row r="26" spans="2:7">
      <c r="B26" s="31">
        <f>C27*E27</f>
        <v>0.55000000000000004</v>
      </c>
      <c r="C26" t="s">
        <v>68</v>
      </c>
      <c r="D26" s="31">
        <v>0.5</v>
      </c>
    </row>
    <row r="27" spans="2:7">
      <c r="C27" s="31">
        <f>D28*F28</f>
        <v>0.55000000000000004</v>
      </c>
      <c r="D27" t="s">
        <v>69</v>
      </c>
      <c r="E27" s="31">
        <v>1</v>
      </c>
    </row>
    <row r="28" spans="2:7">
      <c r="D28" s="31">
        <v>0.55000000000000004</v>
      </c>
      <c r="E28" t="s">
        <v>70</v>
      </c>
      <c r="F28" s="3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G2" sqref="G2"/>
    </sheetView>
  </sheetViews>
  <sheetFormatPr defaultRowHeight="15"/>
  <sheetData>
    <row r="1" spans="1:7">
      <c r="A1" s="30">
        <f>B2*D2+B26*D26</f>
        <v>0.74993055555555566</v>
      </c>
      <c r="B1" t="s">
        <v>71</v>
      </c>
      <c r="G1" s="29">
        <v>40707</v>
      </c>
    </row>
    <row r="2" spans="1:7">
      <c r="B2" s="30">
        <f>C3*E3+C16*E16+C22*E22</f>
        <v>0.94986111111111127</v>
      </c>
      <c r="C2" t="s">
        <v>47</v>
      </c>
      <c r="D2" s="31">
        <v>0.5</v>
      </c>
    </row>
    <row r="3" spans="1:7">
      <c r="B3" s="30"/>
      <c r="C3" s="31">
        <f>D4*F4+D6*F6+D9*F9+D13*F13</f>
        <v>0.95625000000000004</v>
      </c>
      <c r="D3" s="31" t="s">
        <v>53</v>
      </c>
      <c r="E3">
        <f>(100/3)%</f>
        <v>0.33333333333333337</v>
      </c>
    </row>
    <row r="4" spans="1:7">
      <c r="D4" s="31">
        <f>E5*G5</f>
        <v>1</v>
      </c>
      <c r="E4" t="s">
        <v>48</v>
      </c>
      <c r="F4" s="31">
        <v>0.25</v>
      </c>
    </row>
    <row r="5" spans="1:7">
      <c r="E5" s="31">
        <v>1</v>
      </c>
      <c r="F5" t="s">
        <v>49</v>
      </c>
      <c r="G5" s="31">
        <v>1</v>
      </c>
    </row>
    <row r="6" spans="1:7">
      <c r="D6" s="31">
        <f>E7*G7+E8*G8</f>
        <v>0.92500000000000004</v>
      </c>
      <c r="E6" t="s">
        <v>50</v>
      </c>
      <c r="F6" s="31">
        <v>0.25</v>
      </c>
    </row>
    <row r="7" spans="1:7">
      <c r="E7" s="31">
        <v>0.95</v>
      </c>
      <c r="F7" t="s">
        <v>51</v>
      </c>
      <c r="G7" s="31">
        <v>0.5</v>
      </c>
    </row>
    <row r="8" spans="1:7">
      <c r="E8" s="31">
        <v>0.9</v>
      </c>
      <c r="F8" t="s">
        <v>52</v>
      </c>
      <c r="G8" s="31">
        <v>0.5</v>
      </c>
    </row>
    <row r="9" spans="1:7">
      <c r="D9" s="31">
        <f>E10*G10+E11*G11+E12*G12</f>
        <v>0.92500000000000004</v>
      </c>
      <c r="E9" t="s">
        <v>54</v>
      </c>
      <c r="F9" s="31">
        <v>0.25</v>
      </c>
    </row>
    <row r="10" spans="1:7">
      <c r="E10" s="31">
        <v>1</v>
      </c>
      <c r="F10" t="s">
        <v>55</v>
      </c>
      <c r="G10" s="31">
        <v>0.25</v>
      </c>
    </row>
    <row r="11" spans="1:7">
      <c r="E11" s="31">
        <v>1</v>
      </c>
      <c r="F11" t="s">
        <v>56</v>
      </c>
      <c r="G11" s="31">
        <v>0.25</v>
      </c>
    </row>
    <row r="12" spans="1:7">
      <c r="E12" s="31">
        <v>0.85</v>
      </c>
      <c r="F12" t="s">
        <v>57</v>
      </c>
      <c r="G12" s="31">
        <v>0.5</v>
      </c>
    </row>
    <row r="13" spans="1:7">
      <c r="D13" s="31">
        <f>E14*G14+E15*G15</f>
        <v>0.97499999999999998</v>
      </c>
      <c r="E13" t="s">
        <v>58</v>
      </c>
      <c r="F13" s="31">
        <v>0.25</v>
      </c>
    </row>
    <row r="14" spans="1:7">
      <c r="E14" s="31">
        <v>1</v>
      </c>
      <c r="F14" t="s">
        <v>48</v>
      </c>
      <c r="G14" s="31">
        <v>0.5</v>
      </c>
    </row>
    <row r="15" spans="1:7">
      <c r="E15" s="31">
        <v>0.95</v>
      </c>
      <c r="F15" t="s">
        <v>57</v>
      </c>
      <c r="G15" s="31">
        <v>0.5</v>
      </c>
    </row>
    <row r="16" spans="1:7">
      <c r="C16" s="31">
        <f>D17*F17+D18*F18+D21*F21</f>
        <v>0.96000000000000019</v>
      </c>
      <c r="D16" t="s">
        <v>59</v>
      </c>
      <c r="E16">
        <f>(100/3)%</f>
        <v>0.33333333333333337</v>
      </c>
    </row>
    <row r="17" spans="2:7">
      <c r="D17" s="31">
        <v>1</v>
      </c>
      <c r="E17" t="s">
        <v>60</v>
      </c>
      <c r="F17" s="31">
        <v>0.2</v>
      </c>
    </row>
    <row r="18" spans="2:7">
      <c r="D18" s="31">
        <f>E19*G19+E20*G20</f>
        <v>1</v>
      </c>
      <c r="E18" t="s">
        <v>61</v>
      </c>
      <c r="F18" s="31">
        <v>0.4</v>
      </c>
    </row>
    <row r="19" spans="2:7">
      <c r="E19" s="31">
        <v>1</v>
      </c>
      <c r="F19" t="s">
        <v>62</v>
      </c>
      <c r="G19" s="31">
        <v>0.5</v>
      </c>
    </row>
    <row r="20" spans="2:7">
      <c r="E20" s="31">
        <v>1</v>
      </c>
      <c r="F20" t="s">
        <v>63</v>
      </c>
      <c r="G20" s="31">
        <v>0.5</v>
      </c>
    </row>
    <row r="21" spans="2:7">
      <c r="D21" s="31">
        <v>0.9</v>
      </c>
      <c r="E21" t="s">
        <v>64</v>
      </c>
      <c r="F21" s="31">
        <v>0.4</v>
      </c>
    </row>
    <row r="22" spans="2:7">
      <c r="C22">
        <f>D23*F23+D24*F24+D25*F25</f>
        <v>0.93333333333333346</v>
      </c>
      <c r="D22" t="s">
        <v>65</v>
      </c>
      <c r="E22">
        <f>(100/3)%</f>
        <v>0.33333333333333337</v>
      </c>
    </row>
    <row r="23" spans="2:7">
      <c r="D23" s="31">
        <v>1</v>
      </c>
      <c r="E23" t="s">
        <v>66</v>
      </c>
      <c r="F23">
        <f>(100/3)%</f>
        <v>0.33333333333333337</v>
      </c>
    </row>
    <row r="24" spans="2:7">
      <c r="D24" s="31">
        <v>1</v>
      </c>
      <c r="E24" t="s">
        <v>67</v>
      </c>
      <c r="F24">
        <f>(100/3)%</f>
        <v>0.33333333333333337</v>
      </c>
    </row>
    <row r="25" spans="2:7">
      <c r="D25" s="31">
        <v>0.8</v>
      </c>
      <c r="E25" t="s">
        <v>58</v>
      </c>
      <c r="F25">
        <f>(100/3)%</f>
        <v>0.33333333333333337</v>
      </c>
    </row>
    <row r="26" spans="2:7">
      <c r="B26" s="31">
        <f>C27*E27</f>
        <v>0.55000000000000004</v>
      </c>
      <c r="C26" t="s">
        <v>68</v>
      </c>
      <c r="D26" s="31">
        <v>0.5</v>
      </c>
    </row>
    <row r="27" spans="2:7">
      <c r="C27" s="31">
        <f>D28*F28</f>
        <v>0.55000000000000004</v>
      </c>
      <c r="D27" t="s">
        <v>69</v>
      </c>
      <c r="E27" s="31">
        <v>1</v>
      </c>
    </row>
    <row r="28" spans="2:7">
      <c r="D28" s="31">
        <v>0.55000000000000004</v>
      </c>
      <c r="E28" t="s">
        <v>70</v>
      </c>
      <c r="F28" s="3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E8" sqref="E8"/>
    </sheetView>
  </sheetViews>
  <sheetFormatPr defaultRowHeight="15"/>
  <sheetData>
    <row r="1" spans="1:7">
      <c r="A1" s="30">
        <f>B2*D2+B26*D26</f>
        <v>0.65958333333333341</v>
      </c>
      <c r="B1" t="s">
        <v>71</v>
      </c>
      <c r="G1" s="29">
        <v>40699</v>
      </c>
    </row>
    <row r="2" spans="1:7">
      <c r="B2" s="30">
        <f>C3*E3+C16*E16+C22*E22</f>
        <v>0.91916666666666691</v>
      </c>
      <c r="C2" t="s">
        <v>47</v>
      </c>
      <c r="D2" s="31">
        <v>0.5</v>
      </c>
    </row>
    <row r="3" spans="1:7">
      <c r="B3" s="30"/>
      <c r="C3" s="31">
        <f>D4*F4+D6*F6+D9*F9+D13*F13</f>
        <v>0.93750000000000011</v>
      </c>
      <c r="D3" s="31" t="s">
        <v>53</v>
      </c>
      <c r="E3">
        <f>(100/3)%</f>
        <v>0.33333333333333337</v>
      </c>
    </row>
    <row r="4" spans="1:7">
      <c r="D4" s="31">
        <f>E5*G5</f>
        <v>1</v>
      </c>
      <c r="E4" t="s">
        <v>48</v>
      </c>
      <c r="F4" s="31">
        <v>0.25</v>
      </c>
    </row>
    <row r="5" spans="1:7">
      <c r="E5" s="31">
        <v>1</v>
      </c>
      <c r="F5" t="s">
        <v>49</v>
      </c>
      <c r="G5" s="31">
        <v>1</v>
      </c>
    </row>
    <row r="6" spans="1:7">
      <c r="D6" s="31">
        <f>E7*G7+E8*G8</f>
        <v>0.85000000000000009</v>
      </c>
      <c r="E6" t="s">
        <v>50</v>
      </c>
      <c r="F6" s="31">
        <v>0.25</v>
      </c>
    </row>
    <row r="7" spans="1:7">
      <c r="E7" s="31">
        <v>0.9</v>
      </c>
      <c r="F7" t="s">
        <v>51</v>
      </c>
      <c r="G7" s="31">
        <v>0.5</v>
      </c>
    </row>
    <row r="8" spans="1:7">
      <c r="E8" s="31">
        <v>0.8</v>
      </c>
      <c r="F8" t="s">
        <v>52</v>
      </c>
      <c r="G8" s="31">
        <v>0.5</v>
      </c>
    </row>
    <row r="9" spans="1:7">
      <c r="D9" s="31">
        <f>E10*G10+E11*G11+E12*G12</f>
        <v>0.92500000000000004</v>
      </c>
      <c r="E9" t="s">
        <v>54</v>
      </c>
      <c r="F9" s="31">
        <v>0.25</v>
      </c>
    </row>
    <row r="10" spans="1:7">
      <c r="E10" s="31">
        <v>1</v>
      </c>
      <c r="F10" t="s">
        <v>55</v>
      </c>
      <c r="G10" s="31">
        <v>0.25</v>
      </c>
    </row>
    <row r="11" spans="1:7">
      <c r="E11" s="31">
        <v>1</v>
      </c>
      <c r="F11" t="s">
        <v>56</v>
      </c>
      <c r="G11" s="31">
        <v>0.25</v>
      </c>
    </row>
    <row r="12" spans="1:7">
      <c r="E12" s="31">
        <v>0.85</v>
      </c>
      <c r="F12" t="s">
        <v>57</v>
      </c>
      <c r="G12" s="31">
        <v>0.5</v>
      </c>
    </row>
    <row r="13" spans="1:7">
      <c r="D13" s="31">
        <f>E14*G14+E15*G15</f>
        <v>0.97499999999999998</v>
      </c>
      <c r="E13" t="s">
        <v>58</v>
      </c>
      <c r="F13" s="31">
        <v>0.25</v>
      </c>
    </row>
    <row r="14" spans="1:7">
      <c r="E14" s="31">
        <v>1</v>
      </c>
      <c r="F14" t="s">
        <v>48</v>
      </c>
      <c r="G14" s="31">
        <v>0.5</v>
      </c>
    </row>
    <row r="15" spans="1:7">
      <c r="E15" s="31">
        <v>0.95</v>
      </c>
      <c r="F15" t="s">
        <v>57</v>
      </c>
      <c r="G15" s="31">
        <v>0.5</v>
      </c>
    </row>
    <row r="16" spans="1:7">
      <c r="C16" s="31">
        <f>D17*F17+D18*F18+D21*F21</f>
        <v>0.92000000000000015</v>
      </c>
      <c r="D16" t="s">
        <v>59</v>
      </c>
      <c r="E16">
        <f>(100/3)%</f>
        <v>0.33333333333333337</v>
      </c>
    </row>
    <row r="17" spans="2:7">
      <c r="D17" s="31">
        <v>1</v>
      </c>
      <c r="E17" t="s">
        <v>60</v>
      </c>
      <c r="F17" s="31">
        <v>0.2</v>
      </c>
    </row>
    <row r="18" spans="2:7">
      <c r="D18" s="31">
        <f>E19*G19+E20*G20</f>
        <v>1</v>
      </c>
      <c r="E18" t="s">
        <v>61</v>
      </c>
      <c r="F18" s="31">
        <v>0.4</v>
      </c>
    </row>
    <row r="19" spans="2:7">
      <c r="E19" s="31">
        <v>1</v>
      </c>
      <c r="F19" t="s">
        <v>62</v>
      </c>
      <c r="G19" s="31">
        <v>0.5</v>
      </c>
    </row>
    <row r="20" spans="2:7">
      <c r="E20" s="31">
        <v>1</v>
      </c>
      <c r="F20" t="s">
        <v>63</v>
      </c>
      <c r="G20" s="31">
        <v>0.5</v>
      </c>
    </row>
    <row r="21" spans="2:7">
      <c r="D21" s="31">
        <v>0.8</v>
      </c>
      <c r="E21" t="s">
        <v>64</v>
      </c>
      <c r="F21" s="31">
        <v>0.4</v>
      </c>
    </row>
    <row r="22" spans="2:7">
      <c r="C22">
        <f>D23*F23+D24*F24+D25*F25</f>
        <v>0.90000000000000013</v>
      </c>
      <c r="D22" t="s">
        <v>65</v>
      </c>
      <c r="E22">
        <f>(100/3)%</f>
        <v>0.33333333333333337</v>
      </c>
    </row>
    <row r="23" spans="2:7">
      <c r="D23" s="31">
        <v>1</v>
      </c>
      <c r="E23" t="s">
        <v>66</v>
      </c>
      <c r="F23">
        <f>(100/3)%</f>
        <v>0.33333333333333337</v>
      </c>
    </row>
    <row r="24" spans="2:7">
      <c r="D24" s="31">
        <v>1</v>
      </c>
      <c r="E24" t="s">
        <v>67</v>
      </c>
      <c r="F24">
        <f>(100/3)%</f>
        <v>0.33333333333333337</v>
      </c>
    </row>
    <row r="25" spans="2:7">
      <c r="D25" s="31">
        <v>0.7</v>
      </c>
      <c r="E25" t="s">
        <v>58</v>
      </c>
      <c r="F25">
        <f>(100/3)%</f>
        <v>0.33333333333333337</v>
      </c>
    </row>
    <row r="26" spans="2:7">
      <c r="B26" s="31">
        <f>C27*E27</f>
        <v>0.4</v>
      </c>
      <c r="C26" t="s">
        <v>68</v>
      </c>
      <c r="D26" s="31">
        <v>0.5</v>
      </c>
    </row>
    <row r="27" spans="2:7">
      <c r="C27" s="31">
        <f>D28*F28</f>
        <v>0.4</v>
      </c>
      <c r="D27" t="s">
        <v>69</v>
      </c>
      <c r="E27" s="31">
        <v>1</v>
      </c>
    </row>
    <row r="28" spans="2:7">
      <c r="D28" s="31">
        <v>0.4</v>
      </c>
      <c r="E28" t="s">
        <v>70</v>
      </c>
      <c r="F28" s="3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G7" sqref="G7"/>
    </sheetView>
  </sheetViews>
  <sheetFormatPr defaultRowHeight="15"/>
  <sheetData>
    <row r="1" spans="1:7">
      <c r="A1" s="30">
        <f>B2*D2+B26*D26</f>
        <v>0.62798611111111113</v>
      </c>
      <c r="B1" t="s">
        <v>71</v>
      </c>
    </row>
    <row r="2" spans="1:7">
      <c r="B2" s="30">
        <f>C3*E3+C16*E16+C22*E22</f>
        <v>0.9059722222222224</v>
      </c>
      <c r="C2" t="s">
        <v>47</v>
      </c>
      <c r="D2" s="31">
        <v>0.5</v>
      </c>
    </row>
    <row r="3" spans="1:7">
      <c r="B3" s="30"/>
      <c r="C3" s="31">
        <f>D4*F4+D6*F6+D9*F9+D13*F13</f>
        <v>0.93125000000000002</v>
      </c>
      <c r="D3" s="31" t="s">
        <v>53</v>
      </c>
      <c r="E3">
        <f>(100/3)%</f>
        <v>0.33333333333333337</v>
      </c>
    </row>
    <row r="4" spans="1:7">
      <c r="D4" s="31">
        <f>E5*G5</f>
        <v>1</v>
      </c>
      <c r="E4" t="s">
        <v>48</v>
      </c>
      <c r="F4" s="31">
        <v>0.25</v>
      </c>
    </row>
    <row r="5" spans="1:7">
      <c r="E5" s="31">
        <v>1</v>
      </c>
      <c r="F5" t="s">
        <v>49</v>
      </c>
      <c r="G5" s="31">
        <v>1</v>
      </c>
    </row>
    <row r="6" spans="1:7">
      <c r="D6" s="31">
        <f>E7*G7+E8*G8</f>
        <v>0.85000000000000009</v>
      </c>
      <c r="E6" t="s">
        <v>50</v>
      </c>
      <c r="F6" s="31">
        <v>0.25</v>
      </c>
    </row>
    <row r="7" spans="1:7">
      <c r="E7" s="31">
        <v>0.9</v>
      </c>
      <c r="F7" t="s">
        <v>51</v>
      </c>
      <c r="G7" s="31">
        <v>0.5</v>
      </c>
    </row>
    <row r="8" spans="1:7">
      <c r="E8" s="31">
        <v>0.8</v>
      </c>
      <c r="F8" t="s">
        <v>52</v>
      </c>
      <c r="G8" s="31">
        <v>0.5</v>
      </c>
    </row>
    <row r="9" spans="1:7">
      <c r="D9" s="31">
        <f>E10*G10+E11*G11+E12*G12</f>
        <v>0.9</v>
      </c>
      <c r="E9" t="s">
        <v>54</v>
      </c>
      <c r="F9" s="31">
        <v>0.25</v>
      </c>
    </row>
    <row r="10" spans="1:7">
      <c r="E10" s="31">
        <v>1</v>
      </c>
      <c r="F10" t="s">
        <v>55</v>
      </c>
      <c r="G10" s="31">
        <v>0.25</v>
      </c>
    </row>
    <row r="11" spans="1:7">
      <c r="E11" s="31">
        <v>1</v>
      </c>
      <c r="F11" t="s">
        <v>56</v>
      </c>
      <c r="G11" s="31">
        <v>0.25</v>
      </c>
    </row>
    <row r="12" spans="1:7">
      <c r="E12" s="31">
        <v>0.8</v>
      </c>
      <c r="F12" t="s">
        <v>57</v>
      </c>
      <c r="G12" s="31">
        <v>0.5</v>
      </c>
    </row>
    <row r="13" spans="1:7">
      <c r="D13" s="31">
        <f>E14*G14+E15*G15</f>
        <v>0.97499999999999998</v>
      </c>
      <c r="E13" t="s">
        <v>58</v>
      </c>
      <c r="F13" s="31">
        <v>0.25</v>
      </c>
    </row>
    <row r="14" spans="1:7">
      <c r="E14" s="31">
        <v>1</v>
      </c>
      <c r="F14" t="s">
        <v>48</v>
      </c>
      <c r="G14" s="31">
        <v>0.5</v>
      </c>
    </row>
    <row r="15" spans="1:7">
      <c r="E15" s="31">
        <v>0.95</v>
      </c>
      <c r="F15" t="s">
        <v>57</v>
      </c>
      <c r="G15" s="31">
        <v>0.5</v>
      </c>
    </row>
    <row r="16" spans="1:7">
      <c r="C16" s="31">
        <f>D17*F17+D18*F18+D21*F21</f>
        <v>0.92000000000000015</v>
      </c>
      <c r="D16" t="s">
        <v>59</v>
      </c>
      <c r="E16">
        <f>(100/3)%</f>
        <v>0.33333333333333337</v>
      </c>
    </row>
    <row r="17" spans="2:7">
      <c r="D17" s="31">
        <v>1</v>
      </c>
      <c r="E17" t="s">
        <v>60</v>
      </c>
      <c r="F17" s="31">
        <v>0.2</v>
      </c>
    </row>
    <row r="18" spans="2:7">
      <c r="D18" s="31">
        <f>E19*G19+E20*G20</f>
        <v>1</v>
      </c>
      <c r="E18" t="s">
        <v>61</v>
      </c>
      <c r="F18" s="31">
        <v>0.4</v>
      </c>
    </row>
    <row r="19" spans="2:7">
      <c r="E19" s="31">
        <v>1</v>
      </c>
      <c r="F19" t="s">
        <v>62</v>
      </c>
      <c r="G19" s="31">
        <v>0.5</v>
      </c>
    </row>
    <row r="20" spans="2:7">
      <c r="E20" s="31">
        <v>1</v>
      </c>
      <c r="F20" t="s">
        <v>63</v>
      </c>
      <c r="G20" s="31">
        <v>0.5</v>
      </c>
    </row>
    <row r="21" spans="2:7">
      <c r="D21" s="31">
        <v>0.8</v>
      </c>
      <c r="E21" t="s">
        <v>64</v>
      </c>
      <c r="F21" s="31">
        <v>0.4</v>
      </c>
    </row>
    <row r="22" spans="2:7">
      <c r="C22">
        <f>D23*F23+D24*F24+D25*F25</f>
        <v>0.8666666666666667</v>
      </c>
      <c r="D22" t="s">
        <v>65</v>
      </c>
      <c r="E22">
        <f>(100/3)%</f>
        <v>0.33333333333333337</v>
      </c>
    </row>
    <row r="23" spans="2:7">
      <c r="D23" s="31">
        <v>1</v>
      </c>
      <c r="E23" t="s">
        <v>66</v>
      </c>
      <c r="F23">
        <f>(100/3)%</f>
        <v>0.33333333333333337</v>
      </c>
    </row>
    <row r="24" spans="2:7">
      <c r="D24" s="31">
        <v>1</v>
      </c>
      <c r="E24" t="s">
        <v>67</v>
      </c>
      <c r="F24">
        <f>(100/3)%</f>
        <v>0.33333333333333337</v>
      </c>
    </row>
    <row r="25" spans="2:7">
      <c r="D25" s="31">
        <v>0.6</v>
      </c>
      <c r="E25" t="s">
        <v>58</v>
      </c>
      <c r="F25">
        <f>(100/3)%</f>
        <v>0.33333333333333337</v>
      </c>
    </row>
    <row r="26" spans="2:7">
      <c r="B26" s="31">
        <f>C27*E27</f>
        <v>0.35</v>
      </c>
      <c r="C26" t="s">
        <v>68</v>
      </c>
      <c r="D26" s="31">
        <v>0.5</v>
      </c>
    </row>
    <row r="27" spans="2:7">
      <c r="C27" s="31">
        <f>D28*F28</f>
        <v>0.35</v>
      </c>
      <c r="D27" t="s">
        <v>69</v>
      </c>
      <c r="E27" s="31">
        <v>1</v>
      </c>
    </row>
    <row r="28" spans="2:7">
      <c r="D28" s="31">
        <v>0.35</v>
      </c>
      <c r="E28" t="s">
        <v>70</v>
      </c>
      <c r="F28" s="3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F11" sqref="F11"/>
    </sheetView>
  </sheetViews>
  <sheetFormatPr defaultRowHeight="15"/>
  <sheetData>
    <row r="1" spans="1:7">
      <c r="A1" s="30">
        <f>B2*D2+B26*D26</f>
        <v>0.31430555555555562</v>
      </c>
      <c r="B1" t="s">
        <v>71</v>
      </c>
      <c r="D1" s="29">
        <v>40632</v>
      </c>
    </row>
    <row r="2" spans="1:7">
      <c r="B2" s="30">
        <f>C3*E3+C16*E16+C22*E22</f>
        <v>0.62861111111111123</v>
      </c>
      <c r="C2" t="s">
        <v>47</v>
      </c>
      <c r="D2" s="31">
        <v>0.5</v>
      </c>
    </row>
    <row r="3" spans="1:7">
      <c r="B3" s="30"/>
      <c r="C3" s="31">
        <f>D4*F4+D6*F6+D9*F9+D13*F13</f>
        <v>0.72500000000000009</v>
      </c>
      <c r="D3" s="31" t="s">
        <v>53</v>
      </c>
      <c r="E3">
        <f>(100/3)%</f>
        <v>0.33333333333333337</v>
      </c>
    </row>
    <row r="4" spans="1:7">
      <c r="D4" s="31">
        <f>E5*G5</f>
        <v>1</v>
      </c>
      <c r="E4" t="s">
        <v>48</v>
      </c>
      <c r="F4" s="31">
        <v>0.25</v>
      </c>
    </row>
    <row r="5" spans="1:7">
      <c r="E5" s="31">
        <v>1</v>
      </c>
      <c r="F5" t="s">
        <v>49</v>
      </c>
      <c r="G5" s="31">
        <v>1</v>
      </c>
    </row>
    <row r="6" spans="1:7">
      <c r="D6" s="31">
        <f>E7*G7+E8*G8</f>
        <v>0.85000000000000009</v>
      </c>
      <c r="E6" t="s">
        <v>50</v>
      </c>
      <c r="F6" s="31">
        <v>0.25</v>
      </c>
    </row>
    <row r="7" spans="1:7">
      <c r="E7" s="31">
        <v>0.9</v>
      </c>
      <c r="F7" t="s">
        <v>51</v>
      </c>
      <c r="G7" s="31">
        <v>0.5</v>
      </c>
    </row>
    <row r="8" spans="1:7">
      <c r="E8" s="31">
        <v>0.8</v>
      </c>
      <c r="F8" t="s">
        <v>52</v>
      </c>
      <c r="G8" s="31">
        <v>0.5</v>
      </c>
    </row>
    <row r="9" spans="1:7">
      <c r="D9" s="31">
        <f>E10*G10+E11*G11+E12*G12</f>
        <v>0.85</v>
      </c>
      <c r="E9" t="s">
        <v>54</v>
      </c>
      <c r="F9" s="31">
        <v>0.25</v>
      </c>
    </row>
    <row r="10" spans="1:7">
      <c r="E10" s="31">
        <v>1</v>
      </c>
      <c r="F10" t="s">
        <v>55</v>
      </c>
      <c r="G10" s="31">
        <v>0.25</v>
      </c>
    </row>
    <row r="11" spans="1:7">
      <c r="E11" s="31">
        <v>1</v>
      </c>
      <c r="F11" t="s">
        <v>56</v>
      </c>
      <c r="G11" s="31">
        <v>0.25</v>
      </c>
    </row>
    <row r="12" spans="1:7">
      <c r="E12" s="31">
        <v>0.7</v>
      </c>
      <c r="F12" t="s">
        <v>57</v>
      </c>
      <c r="G12" s="31">
        <v>0.5</v>
      </c>
    </row>
    <row r="13" spans="1:7">
      <c r="D13" s="31">
        <v>0.2</v>
      </c>
      <c r="E13" t="s">
        <v>58</v>
      </c>
      <c r="F13" s="31">
        <v>0.25</v>
      </c>
    </row>
    <row r="14" spans="1:7">
      <c r="E14" s="31">
        <v>1</v>
      </c>
      <c r="F14" t="s">
        <v>48</v>
      </c>
      <c r="G14" s="31">
        <v>0.5</v>
      </c>
    </row>
    <row r="15" spans="1:7">
      <c r="E15" s="31">
        <v>0.9</v>
      </c>
      <c r="F15" t="s">
        <v>57</v>
      </c>
      <c r="G15" s="31">
        <v>0.5</v>
      </c>
    </row>
    <row r="16" spans="1:7">
      <c r="C16" s="31">
        <f>D17*F17+D18*F18+D21*F21</f>
        <v>0.62750000000000006</v>
      </c>
      <c r="D16" t="s">
        <v>59</v>
      </c>
      <c r="E16">
        <f>(100/3)%</f>
        <v>0.33333333333333337</v>
      </c>
    </row>
    <row r="17" spans="2:7">
      <c r="D17" s="31">
        <v>1</v>
      </c>
      <c r="E17" t="s">
        <v>60</v>
      </c>
      <c r="F17" s="31">
        <v>0.2</v>
      </c>
    </row>
    <row r="18" spans="2:7">
      <c r="D18" s="31">
        <v>0.75</v>
      </c>
      <c r="E18" t="s">
        <v>61</v>
      </c>
      <c r="F18" s="31">
        <v>0.45</v>
      </c>
    </row>
    <row r="19" spans="2:7">
      <c r="E19" s="31">
        <v>1</v>
      </c>
      <c r="F19" t="s">
        <v>62</v>
      </c>
      <c r="G19" s="31">
        <v>0.5</v>
      </c>
    </row>
    <row r="20" spans="2:7">
      <c r="E20" s="31">
        <v>1</v>
      </c>
      <c r="F20" t="s">
        <v>63</v>
      </c>
      <c r="G20" s="31">
        <v>0.5</v>
      </c>
    </row>
    <row r="21" spans="2:7">
      <c r="D21" s="31">
        <v>0.2</v>
      </c>
      <c r="E21" t="s">
        <v>64</v>
      </c>
      <c r="F21" s="31">
        <v>0.45</v>
      </c>
    </row>
    <row r="22" spans="2:7">
      <c r="C22">
        <f>D23*F23+D24*F24+D25*F25</f>
        <v>0.53333333333333344</v>
      </c>
      <c r="D22" t="s">
        <v>65</v>
      </c>
      <c r="E22">
        <f>(100/3)%</f>
        <v>0.33333333333333337</v>
      </c>
    </row>
    <row r="23" spans="2:7">
      <c r="D23" s="31">
        <v>1</v>
      </c>
      <c r="E23" t="s">
        <v>66</v>
      </c>
      <c r="F23">
        <f>(100/3)%</f>
        <v>0.33333333333333337</v>
      </c>
    </row>
    <row r="24" spans="2:7">
      <c r="D24" s="31">
        <v>0.6</v>
      </c>
      <c r="E24" t="s">
        <v>67</v>
      </c>
      <c r="F24">
        <f>(100/3)%</f>
        <v>0.33333333333333337</v>
      </c>
    </row>
    <row r="25" spans="2:7">
      <c r="D25" s="31">
        <v>0</v>
      </c>
      <c r="E25" t="s">
        <v>58</v>
      </c>
      <c r="F25">
        <f>(100/3)%</f>
        <v>0.33333333333333337</v>
      </c>
    </row>
    <row r="26" spans="2:7">
      <c r="B26" s="31">
        <f>C27*E27</f>
        <v>0</v>
      </c>
      <c r="C26" t="s">
        <v>68</v>
      </c>
      <c r="D26" s="31">
        <v>0.5</v>
      </c>
    </row>
    <row r="27" spans="2:7">
      <c r="C27" s="31">
        <f>D28*F28</f>
        <v>0</v>
      </c>
      <c r="D27" t="s">
        <v>69</v>
      </c>
      <c r="E27" s="31">
        <v>1</v>
      </c>
    </row>
    <row r="28" spans="2:7">
      <c r="D28" s="31">
        <v>0</v>
      </c>
      <c r="E28" t="s">
        <v>70</v>
      </c>
      <c r="F28" s="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Opfølgning</vt:lpstr>
      <vt:lpstr>Tidsregnskab</vt:lpstr>
      <vt:lpstr>kvalitet</vt:lpstr>
      <vt:lpstr>Ressourcer</vt:lpstr>
      <vt:lpstr>status 15-6</vt:lpstr>
      <vt:lpstr>status 13-6</vt:lpstr>
      <vt:lpstr>status 05-6</vt:lpstr>
      <vt:lpstr>status 30-5</vt:lpstr>
      <vt:lpstr>status 30-3</vt:lpstr>
      <vt:lpstr>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2011-03-16T09:47:40Z</cp:lastPrinted>
  <dcterms:created xsi:type="dcterms:W3CDTF">2006-09-16T00:00:00Z</dcterms:created>
  <dcterms:modified xsi:type="dcterms:W3CDTF">2011-06-24T08:59:40Z</dcterms:modified>
</cp:coreProperties>
</file>