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CFI\"/>
    </mc:Choice>
  </mc:AlternateContent>
  <xr:revisionPtr revIDLastSave="0" documentId="13_ncr:1_{19E05794-A9C6-491B-8A00-242814B9CC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ey Metrics" sheetId="4" r:id="rId1"/>
    <sheet name="Financial Statements" sheetId="1" r:id="rId2"/>
    <sheet name="Sales Assumptions" sheetId="2" r:id="rId3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4" l="1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B37" i="4"/>
  <c r="B38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N35" i="4"/>
  <c r="N34" i="4"/>
  <c r="N33" i="4"/>
  <c r="P56" i="1"/>
  <c r="P29" i="1"/>
  <c r="P17" i="1"/>
  <c r="P15" i="1"/>
  <c r="P13" i="1"/>
  <c r="P11" i="1"/>
  <c r="O20" i="4" l="1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P28" i="4"/>
  <c r="N23" i="4"/>
  <c r="N20" i="4"/>
  <c r="AE15" i="4"/>
  <c r="AU15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N9" i="4"/>
  <c r="F90" i="1"/>
  <c r="G90" i="1"/>
  <c r="H90" i="1"/>
  <c r="I90" i="1"/>
  <c r="J90" i="1"/>
  <c r="K90" i="1"/>
  <c r="L90" i="1"/>
  <c r="M90" i="1"/>
  <c r="N90" i="1"/>
  <c r="E90" i="1"/>
  <c r="O75" i="1"/>
  <c r="O45" i="2"/>
  <c r="Q116" i="1" s="1"/>
  <c r="Q34" i="1" s="1"/>
  <c r="O25" i="4" s="1"/>
  <c r="AE45" i="2"/>
  <c r="AG116" i="1" s="1"/>
  <c r="AG34" i="1" s="1"/>
  <c r="AE25" i="4" s="1"/>
  <c r="AU45" i="2"/>
  <c r="AW116" i="1" s="1"/>
  <c r="AW34" i="1" s="1"/>
  <c r="AU25" i="4" s="1"/>
  <c r="P52" i="2"/>
  <c r="AB14" i="4" s="1"/>
  <c r="O11" i="2"/>
  <c r="P11" i="2"/>
  <c r="Q11" i="2"/>
  <c r="R11" i="2"/>
  <c r="S11" i="2"/>
  <c r="T11" i="2"/>
  <c r="U11" i="2"/>
  <c r="V11" i="2"/>
  <c r="W11" i="2"/>
  <c r="X11" i="2"/>
  <c r="Y11" i="2"/>
  <c r="N19" i="2"/>
  <c r="O19" i="2"/>
  <c r="P19" i="2"/>
  <c r="Q19" i="2"/>
  <c r="R19" i="2"/>
  <c r="S19" i="2"/>
  <c r="T19" i="2"/>
  <c r="U19" i="2"/>
  <c r="V19" i="2"/>
  <c r="W19" i="2"/>
  <c r="X19" i="2"/>
  <c r="Y19" i="2"/>
  <c r="N20" i="2"/>
  <c r="O20" i="2"/>
  <c r="P20" i="2"/>
  <c r="Q20" i="2"/>
  <c r="R20" i="2"/>
  <c r="S20" i="2"/>
  <c r="T20" i="2"/>
  <c r="U20" i="2"/>
  <c r="V20" i="2"/>
  <c r="W20" i="2"/>
  <c r="X20" i="2"/>
  <c r="Y20" i="2"/>
  <c r="N21" i="2"/>
  <c r="O21" i="2"/>
  <c r="P21" i="2"/>
  <c r="Q21" i="2"/>
  <c r="R21" i="2"/>
  <c r="S21" i="2"/>
  <c r="T21" i="2"/>
  <c r="U21" i="2"/>
  <c r="V21" i="2"/>
  <c r="W21" i="2"/>
  <c r="X21" i="2"/>
  <c r="Y21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N41" i="2"/>
  <c r="N45" i="2" s="1"/>
  <c r="O41" i="2"/>
  <c r="P41" i="2"/>
  <c r="P45" i="2" s="1"/>
  <c r="R116" i="1" s="1"/>
  <c r="R34" i="1" s="1"/>
  <c r="P25" i="4" s="1"/>
  <c r="Q41" i="2"/>
  <c r="Q45" i="2" s="1"/>
  <c r="S116" i="1" s="1"/>
  <c r="S34" i="1" s="1"/>
  <c r="Q25" i="4" s="1"/>
  <c r="R41" i="2"/>
  <c r="R45" i="2" s="1"/>
  <c r="T116" i="1" s="1"/>
  <c r="T34" i="1" s="1"/>
  <c r="R25" i="4" s="1"/>
  <c r="S41" i="2"/>
  <c r="S45" i="2" s="1"/>
  <c r="U116" i="1" s="1"/>
  <c r="U34" i="1" s="1"/>
  <c r="S25" i="4" s="1"/>
  <c r="T41" i="2"/>
  <c r="T45" i="2" s="1"/>
  <c r="V116" i="1" s="1"/>
  <c r="V34" i="1" s="1"/>
  <c r="T25" i="4" s="1"/>
  <c r="U41" i="2"/>
  <c r="U45" i="2" s="1"/>
  <c r="W116" i="1" s="1"/>
  <c r="W34" i="1" s="1"/>
  <c r="U25" i="4" s="1"/>
  <c r="V41" i="2"/>
  <c r="V45" i="2" s="1"/>
  <c r="X116" i="1" s="1"/>
  <c r="X34" i="1" s="1"/>
  <c r="V25" i="4" s="1"/>
  <c r="W41" i="2"/>
  <c r="W45" i="2" s="1"/>
  <c r="Y116" i="1" s="1"/>
  <c r="Y34" i="1" s="1"/>
  <c r="W25" i="4" s="1"/>
  <c r="X41" i="2"/>
  <c r="X45" i="2" s="1"/>
  <c r="Z116" i="1" s="1"/>
  <c r="Z34" i="1" s="1"/>
  <c r="X25" i="4" s="1"/>
  <c r="Y41" i="2"/>
  <c r="Y45" i="2" s="1"/>
  <c r="AA116" i="1" s="1"/>
  <c r="AA34" i="1" s="1"/>
  <c r="Y25" i="4" s="1"/>
  <c r="Z41" i="2"/>
  <c r="Z45" i="2" s="1"/>
  <c r="AB116" i="1" s="1"/>
  <c r="AB34" i="1" s="1"/>
  <c r="Z25" i="4" s="1"/>
  <c r="AA41" i="2"/>
  <c r="AA45" i="2" s="1"/>
  <c r="AC116" i="1" s="1"/>
  <c r="AC34" i="1" s="1"/>
  <c r="AA25" i="4" s="1"/>
  <c r="AB41" i="2"/>
  <c r="AB45" i="2" s="1"/>
  <c r="AD116" i="1" s="1"/>
  <c r="AD34" i="1" s="1"/>
  <c r="AB25" i="4" s="1"/>
  <c r="AC41" i="2"/>
  <c r="AC45" i="2" s="1"/>
  <c r="AE116" i="1" s="1"/>
  <c r="AE34" i="1" s="1"/>
  <c r="AC25" i="4" s="1"/>
  <c r="AD41" i="2"/>
  <c r="AD45" i="2" s="1"/>
  <c r="AF116" i="1" s="1"/>
  <c r="AF34" i="1" s="1"/>
  <c r="AD25" i="4" s="1"/>
  <c r="AE41" i="2"/>
  <c r="AF41" i="2"/>
  <c r="AF45" i="2" s="1"/>
  <c r="AH116" i="1" s="1"/>
  <c r="AH34" i="1" s="1"/>
  <c r="AF25" i="4" s="1"/>
  <c r="AG41" i="2"/>
  <c r="AG45" i="2" s="1"/>
  <c r="AI116" i="1" s="1"/>
  <c r="AI34" i="1" s="1"/>
  <c r="AG25" i="4" s="1"/>
  <c r="AH41" i="2"/>
  <c r="AH45" i="2" s="1"/>
  <c r="AJ116" i="1" s="1"/>
  <c r="AJ34" i="1" s="1"/>
  <c r="AH25" i="4" s="1"/>
  <c r="AI41" i="2"/>
  <c r="AI45" i="2" s="1"/>
  <c r="AK116" i="1" s="1"/>
  <c r="AK34" i="1" s="1"/>
  <c r="AI25" i="4" s="1"/>
  <c r="AJ41" i="2"/>
  <c r="AJ45" i="2" s="1"/>
  <c r="AL116" i="1" s="1"/>
  <c r="AL34" i="1" s="1"/>
  <c r="AJ25" i="4" s="1"/>
  <c r="AK41" i="2"/>
  <c r="AK45" i="2" s="1"/>
  <c r="AM116" i="1" s="1"/>
  <c r="AM34" i="1" s="1"/>
  <c r="AK25" i="4" s="1"/>
  <c r="AL41" i="2"/>
  <c r="AL45" i="2" s="1"/>
  <c r="AN116" i="1" s="1"/>
  <c r="AN34" i="1" s="1"/>
  <c r="AL25" i="4" s="1"/>
  <c r="AM41" i="2"/>
  <c r="AM45" i="2" s="1"/>
  <c r="AO116" i="1" s="1"/>
  <c r="AO34" i="1" s="1"/>
  <c r="AM25" i="4" s="1"/>
  <c r="AN41" i="2"/>
  <c r="AN45" i="2" s="1"/>
  <c r="AP116" i="1" s="1"/>
  <c r="AP34" i="1" s="1"/>
  <c r="AN25" i="4" s="1"/>
  <c r="AO41" i="2"/>
  <c r="AO45" i="2" s="1"/>
  <c r="AQ116" i="1" s="1"/>
  <c r="AQ34" i="1" s="1"/>
  <c r="AO25" i="4" s="1"/>
  <c r="AP41" i="2"/>
  <c r="AP45" i="2" s="1"/>
  <c r="AR116" i="1" s="1"/>
  <c r="AR34" i="1" s="1"/>
  <c r="AP25" i="4" s="1"/>
  <c r="AQ41" i="2"/>
  <c r="AQ45" i="2" s="1"/>
  <c r="AS116" i="1" s="1"/>
  <c r="AS34" i="1" s="1"/>
  <c r="AQ25" i="4" s="1"/>
  <c r="AR41" i="2"/>
  <c r="AR45" i="2" s="1"/>
  <c r="AT116" i="1" s="1"/>
  <c r="AT34" i="1" s="1"/>
  <c r="AR25" i="4" s="1"/>
  <c r="AS41" i="2"/>
  <c r="AS45" i="2" s="1"/>
  <c r="AU116" i="1" s="1"/>
  <c r="AU34" i="1" s="1"/>
  <c r="AS25" i="4" s="1"/>
  <c r="AT41" i="2"/>
  <c r="AT45" i="2" s="1"/>
  <c r="AV116" i="1" s="1"/>
  <c r="AV34" i="1" s="1"/>
  <c r="AT25" i="4" s="1"/>
  <c r="AU41" i="2"/>
  <c r="AV41" i="2"/>
  <c r="AV45" i="2" s="1"/>
  <c r="AX116" i="1" s="1"/>
  <c r="AX34" i="1" s="1"/>
  <c r="AV25" i="4" s="1"/>
  <c r="AW41" i="2"/>
  <c r="AW45" i="2" s="1"/>
  <c r="AY116" i="1" s="1"/>
  <c r="AY34" i="1" s="1"/>
  <c r="AW25" i="4" s="1"/>
  <c r="N49" i="2"/>
  <c r="N9" i="2" s="1"/>
  <c r="N12" i="2" s="1"/>
  <c r="O49" i="2"/>
  <c r="O9" i="2" s="1"/>
  <c r="P9" i="2"/>
  <c r="Q49" i="2"/>
  <c r="Q9" i="2" s="1"/>
  <c r="R49" i="2"/>
  <c r="R9" i="2" s="1"/>
  <c r="S49" i="2"/>
  <c r="S9" i="2" s="1"/>
  <c r="T49" i="2"/>
  <c r="T9" i="2" s="1"/>
  <c r="U49" i="2"/>
  <c r="U9" i="2" s="1"/>
  <c r="V49" i="2"/>
  <c r="V9" i="2" s="1"/>
  <c r="W49" i="2"/>
  <c r="W9" i="2" s="1"/>
  <c r="X49" i="2"/>
  <c r="X9" i="2" s="1"/>
  <c r="Y49" i="2"/>
  <c r="Y9" i="2" s="1"/>
  <c r="Z49" i="2"/>
  <c r="Z9" i="2" s="1"/>
  <c r="AA49" i="2"/>
  <c r="AA9" i="2" s="1"/>
  <c r="AB49" i="2"/>
  <c r="AB9" i="2" s="1"/>
  <c r="AC49" i="2"/>
  <c r="AC9" i="2" s="1"/>
  <c r="AD49" i="2"/>
  <c r="AD9" i="2" s="1"/>
  <c r="AE49" i="2"/>
  <c r="AE9" i="2" s="1"/>
  <c r="AF49" i="2"/>
  <c r="AF9" i="2" s="1"/>
  <c r="AG49" i="2"/>
  <c r="AG9" i="2" s="1"/>
  <c r="AH49" i="2"/>
  <c r="AH9" i="2" s="1"/>
  <c r="AI49" i="2"/>
  <c r="AI9" i="2" s="1"/>
  <c r="AJ49" i="2"/>
  <c r="AJ9" i="2" s="1"/>
  <c r="AK49" i="2"/>
  <c r="AK9" i="2" s="1"/>
  <c r="AL49" i="2"/>
  <c r="AL9" i="2" s="1"/>
  <c r="AM49" i="2"/>
  <c r="AM9" i="2" s="1"/>
  <c r="AN49" i="2"/>
  <c r="AN9" i="2" s="1"/>
  <c r="AO49" i="2"/>
  <c r="AO9" i="2" s="1"/>
  <c r="AP49" i="2"/>
  <c r="AP9" i="2" s="1"/>
  <c r="AQ49" i="2"/>
  <c r="AQ9" i="2" s="1"/>
  <c r="AR49" i="2"/>
  <c r="AR9" i="2" s="1"/>
  <c r="AS49" i="2"/>
  <c r="AS9" i="2" s="1"/>
  <c r="AT49" i="2"/>
  <c r="AT9" i="2" s="1"/>
  <c r="AU49" i="2"/>
  <c r="AU9" i="2" s="1"/>
  <c r="AV49" i="2"/>
  <c r="AV9" i="2" s="1"/>
  <c r="AW49" i="2"/>
  <c r="AW9" i="2" s="1"/>
  <c r="N52" i="2"/>
  <c r="N16" i="2" s="1"/>
  <c r="N23" i="2" s="1"/>
  <c r="O52" i="2"/>
  <c r="O16" i="2" s="1"/>
  <c r="O23" i="2" s="1"/>
  <c r="Q11" i="1" s="1"/>
  <c r="Q50" i="1" s="1"/>
  <c r="R52" i="2"/>
  <c r="R16" i="2" s="1"/>
  <c r="S52" i="2"/>
  <c r="S16" i="2" s="1"/>
  <c r="S23" i="2" s="1"/>
  <c r="V52" i="2"/>
  <c r="V16" i="2" s="1"/>
  <c r="V23" i="2" s="1"/>
  <c r="W52" i="2"/>
  <c r="W16" i="2" s="1"/>
  <c r="W23" i="2" s="1"/>
  <c r="Z52" i="2"/>
  <c r="Z16" i="2" s="1"/>
  <c r="AA52" i="2"/>
  <c r="AA16" i="2" s="1"/>
  <c r="AD52" i="2"/>
  <c r="AD16" i="2" s="1"/>
  <c r="AE52" i="2"/>
  <c r="AE16" i="2" s="1"/>
  <c r="AH52" i="2"/>
  <c r="AH16" i="2" s="1"/>
  <c r="AI52" i="2"/>
  <c r="AI16" i="2" s="1"/>
  <c r="AL52" i="2"/>
  <c r="AL16" i="2" s="1"/>
  <c r="AM52" i="2"/>
  <c r="AM16" i="2" s="1"/>
  <c r="AP52" i="2"/>
  <c r="AP16" i="2" s="1"/>
  <c r="AQ52" i="2"/>
  <c r="AQ16" i="2" s="1"/>
  <c r="AT52" i="2"/>
  <c r="AT16" i="2" s="1"/>
  <c r="AU52" i="2"/>
  <c r="AU16" i="2" s="1"/>
  <c r="Z57" i="2"/>
  <c r="Z56" i="2" s="1"/>
  <c r="Z59" i="2" s="1"/>
  <c r="AA57" i="2"/>
  <c r="AA11" i="2" s="1"/>
  <c r="AB57" i="2"/>
  <c r="AB11" i="2" s="1"/>
  <c r="AD57" i="2"/>
  <c r="AD11" i="2" s="1"/>
  <c r="AE57" i="2"/>
  <c r="AE11" i="2" s="1"/>
  <c r="AH57" i="2"/>
  <c r="AH56" i="2" s="1"/>
  <c r="AH59" i="2" s="1"/>
  <c r="AH19" i="2" s="1"/>
  <c r="AI57" i="2"/>
  <c r="AI11" i="2" s="1"/>
  <c r="AL57" i="2"/>
  <c r="AL11" i="2" s="1"/>
  <c r="AM57" i="2"/>
  <c r="AM11" i="2" s="1"/>
  <c r="AP57" i="2"/>
  <c r="AP56" i="2" s="1"/>
  <c r="AP59" i="2" s="1"/>
  <c r="AP19" i="2" s="1"/>
  <c r="AQ57" i="2"/>
  <c r="AQ11" i="2" s="1"/>
  <c r="AT57" i="2"/>
  <c r="AT11" i="2" s="1"/>
  <c r="AU57" i="2"/>
  <c r="AU11" i="2" s="1"/>
  <c r="N69" i="2"/>
  <c r="N24" i="4" s="1"/>
  <c r="O69" i="2"/>
  <c r="O24" i="4" s="1"/>
  <c r="S69" i="2"/>
  <c r="S24" i="4" s="1"/>
  <c r="W69" i="2"/>
  <c r="W24" i="4" s="1"/>
  <c r="AA69" i="2"/>
  <c r="AA24" i="4" s="1"/>
  <c r="AE69" i="2"/>
  <c r="AE24" i="4" s="1"/>
  <c r="AI69" i="2"/>
  <c r="AI24" i="4" s="1"/>
  <c r="AM69" i="2"/>
  <c r="AM24" i="4" s="1"/>
  <c r="AQ69" i="2"/>
  <c r="AQ24" i="4" s="1"/>
  <c r="AU69" i="2"/>
  <c r="AU24" i="4" s="1"/>
  <c r="N70" i="2"/>
  <c r="O70" i="2"/>
  <c r="P70" i="2"/>
  <c r="Q70" i="2"/>
  <c r="R70" i="2"/>
  <c r="S70" i="2"/>
  <c r="T70" i="2"/>
  <c r="U70" i="2"/>
  <c r="V70" i="2"/>
  <c r="W70" i="2"/>
  <c r="X70" i="2"/>
  <c r="Y70" i="2"/>
  <c r="N71" i="2"/>
  <c r="O71" i="2"/>
  <c r="P71" i="2"/>
  <c r="Q71" i="2"/>
  <c r="R71" i="2"/>
  <c r="S71" i="2"/>
  <c r="T71" i="2"/>
  <c r="U71" i="2"/>
  <c r="V71" i="2"/>
  <c r="W71" i="2"/>
  <c r="X71" i="2"/>
  <c r="Y71" i="2"/>
  <c r="O72" i="2"/>
  <c r="Q40" i="1" s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D45" i="1"/>
  <c r="E77" i="1"/>
  <c r="F77" i="1"/>
  <c r="G77" i="1"/>
  <c r="H77" i="1"/>
  <c r="I77" i="1"/>
  <c r="J77" i="1"/>
  <c r="K77" i="1"/>
  <c r="L77" i="1"/>
  <c r="M77" i="1"/>
  <c r="N77" i="1"/>
  <c r="D80" i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D77" i="1"/>
  <c r="D90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M148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B147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P146" i="1"/>
  <c r="E139" i="1"/>
  <c r="E95" i="1" s="1"/>
  <c r="F139" i="1"/>
  <c r="F95" i="1" s="1"/>
  <c r="G139" i="1"/>
  <c r="G95" i="1" s="1"/>
  <c r="H139" i="1"/>
  <c r="H95" i="1" s="1"/>
  <c r="I139" i="1"/>
  <c r="I95" i="1" s="1"/>
  <c r="J139" i="1"/>
  <c r="J95" i="1" s="1"/>
  <c r="K139" i="1"/>
  <c r="K95" i="1" s="1"/>
  <c r="L139" i="1"/>
  <c r="L95" i="1" s="1"/>
  <c r="M139" i="1"/>
  <c r="M95" i="1" s="1"/>
  <c r="N139" i="1"/>
  <c r="N95" i="1" s="1"/>
  <c r="O139" i="1"/>
  <c r="O95" i="1" s="1"/>
  <c r="P139" i="1"/>
  <c r="P95" i="1" s="1"/>
  <c r="Q139" i="1"/>
  <c r="Q95" i="1" s="1"/>
  <c r="R139" i="1"/>
  <c r="R95" i="1" s="1"/>
  <c r="S139" i="1"/>
  <c r="S95" i="1" s="1"/>
  <c r="T139" i="1"/>
  <c r="T95" i="1" s="1"/>
  <c r="U139" i="1"/>
  <c r="U95" i="1" s="1"/>
  <c r="V139" i="1"/>
  <c r="V95" i="1" s="1"/>
  <c r="W139" i="1"/>
  <c r="W95" i="1" s="1"/>
  <c r="X139" i="1"/>
  <c r="X95" i="1" s="1"/>
  <c r="Y139" i="1"/>
  <c r="Y95" i="1" s="1"/>
  <c r="Z139" i="1"/>
  <c r="Z95" i="1" s="1"/>
  <c r="AA139" i="1"/>
  <c r="AA95" i="1" s="1"/>
  <c r="AB139" i="1"/>
  <c r="AB95" i="1" s="1"/>
  <c r="AC139" i="1"/>
  <c r="AC95" i="1" s="1"/>
  <c r="AD139" i="1"/>
  <c r="AD95" i="1" s="1"/>
  <c r="AE139" i="1"/>
  <c r="AE95" i="1" s="1"/>
  <c r="AF139" i="1"/>
  <c r="AF95" i="1" s="1"/>
  <c r="AG139" i="1"/>
  <c r="AG95" i="1" s="1"/>
  <c r="AH139" i="1"/>
  <c r="AH95" i="1" s="1"/>
  <c r="AI139" i="1"/>
  <c r="AI95" i="1" s="1"/>
  <c r="AJ139" i="1"/>
  <c r="AJ95" i="1" s="1"/>
  <c r="AK139" i="1"/>
  <c r="AK95" i="1" s="1"/>
  <c r="AL139" i="1"/>
  <c r="AL95" i="1" s="1"/>
  <c r="AM139" i="1"/>
  <c r="AM95" i="1" s="1"/>
  <c r="AN139" i="1"/>
  <c r="AN95" i="1" s="1"/>
  <c r="AO139" i="1"/>
  <c r="AO95" i="1" s="1"/>
  <c r="AP139" i="1"/>
  <c r="AP95" i="1" s="1"/>
  <c r="AQ139" i="1"/>
  <c r="AQ95" i="1" s="1"/>
  <c r="AR139" i="1"/>
  <c r="AR95" i="1" s="1"/>
  <c r="AS139" i="1"/>
  <c r="AS95" i="1" s="1"/>
  <c r="AT139" i="1"/>
  <c r="AT95" i="1" s="1"/>
  <c r="AU139" i="1"/>
  <c r="AU95" i="1" s="1"/>
  <c r="AV139" i="1"/>
  <c r="AV95" i="1" s="1"/>
  <c r="AW139" i="1"/>
  <c r="AW95" i="1" s="1"/>
  <c r="AX139" i="1"/>
  <c r="AX95" i="1" s="1"/>
  <c r="AY139" i="1"/>
  <c r="AY95" i="1" s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G145" i="1"/>
  <c r="E144" i="1"/>
  <c r="E149" i="1" s="1"/>
  <c r="E48" i="1" s="1"/>
  <c r="E91" i="1" s="1"/>
  <c r="F144" i="1"/>
  <c r="F149" i="1" s="1"/>
  <c r="F48" i="1" s="1"/>
  <c r="F91" i="1" s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D144" i="1"/>
  <c r="D139" i="1"/>
  <c r="D95" i="1" s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E50" i="1"/>
  <c r="F50" i="1"/>
  <c r="G50" i="1"/>
  <c r="H50" i="1"/>
  <c r="I50" i="1"/>
  <c r="J50" i="1"/>
  <c r="K50" i="1"/>
  <c r="L50" i="1"/>
  <c r="M50" i="1"/>
  <c r="N50" i="1"/>
  <c r="O50" i="1"/>
  <c r="D50" i="1"/>
  <c r="D47" i="1"/>
  <c r="D49" i="1"/>
  <c r="D46" i="1"/>
  <c r="E34" i="1"/>
  <c r="F34" i="1"/>
  <c r="G34" i="1"/>
  <c r="H34" i="1"/>
  <c r="I34" i="1"/>
  <c r="J34" i="1"/>
  <c r="K34" i="1"/>
  <c r="L34" i="1"/>
  <c r="M34" i="1"/>
  <c r="N34" i="1"/>
  <c r="O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E40" i="1"/>
  <c r="F40" i="1"/>
  <c r="G40" i="1"/>
  <c r="H40" i="1"/>
  <c r="I40" i="1"/>
  <c r="J40" i="1"/>
  <c r="K40" i="1"/>
  <c r="L40" i="1"/>
  <c r="M40" i="1"/>
  <c r="N40" i="1"/>
  <c r="O40" i="1"/>
  <c r="D40" i="1"/>
  <c r="D35" i="1"/>
  <c r="D36" i="1"/>
  <c r="D37" i="1"/>
  <c r="D38" i="1"/>
  <c r="D39" i="1"/>
  <c r="D34" i="1"/>
  <c r="E22" i="1"/>
  <c r="E28" i="1" s="1"/>
  <c r="E29" i="1" s="1"/>
  <c r="F22" i="1"/>
  <c r="F28" i="1" s="1"/>
  <c r="F29" i="1" s="1"/>
  <c r="G22" i="1"/>
  <c r="G28" i="1" s="1"/>
  <c r="G29" i="1" s="1"/>
  <c r="H22" i="1"/>
  <c r="H28" i="1" s="1"/>
  <c r="H29" i="1" s="1"/>
  <c r="I22" i="1"/>
  <c r="I28" i="1" s="1"/>
  <c r="I29" i="1" s="1"/>
  <c r="J22" i="1"/>
  <c r="J28" i="1" s="1"/>
  <c r="J29" i="1" s="1"/>
  <c r="K22" i="1"/>
  <c r="K28" i="1" s="1"/>
  <c r="K29" i="1" s="1"/>
  <c r="L22" i="1"/>
  <c r="L28" i="1" s="1"/>
  <c r="L29" i="1" s="1"/>
  <c r="M22" i="1"/>
  <c r="M28" i="1" s="1"/>
  <c r="M29" i="1" s="1"/>
  <c r="N22" i="1"/>
  <c r="N28" i="1" s="1"/>
  <c r="N29" i="1" s="1"/>
  <c r="O22" i="1"/>
  <c r="O28" i="1" s="1"/>
  <c r="O29" i="1" s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D22" i="1"/>
  <c r="D28" i="1" s="1"/>
  <c r="D29" i="1" s="1"/>
  <c r="E9" i="1"/>
  <c r="F9" i="1"/>
  <c r="G9" i="1"/>
  <c r="H9" i="1"/>
  <c r="I9" i="1"/>
  <c r="J9" i="1"/>
  <c r="K9" i="1"/>
  <c r="L9" i="1"/>
  <c r="M9" i="1"/>
  <c r="N9" i="1"/>
  <c r="O9" i="1"/>
  <c r="D9" i="1"/>
  <c r="AG28" i="4" l="1"/>
  <c r="Q28" i="4"/>
  <c r="W72" i="2"/>
  <c r="Y40" i="1" s="1"/>
  <c r="S72" i="2"/>
  <c r="U40" i="1" s="1"/>
  <c r="U41" i="1" s="1"/>
  <c r="U42" i="1" s="1"/>
  <c r="N72" i="2"/>
  <c r="P40" i="1" s="1"/>
  <c r="AT69" i="2"/>
  <c r="AT24" i="4" s="1"/>
  <c r="AT26" i="4" s="1"/>
  <c r="AP69" i="2"/>
  <c r="AP24" i="4" s="1"/>
  <c r="AP26" i="4" s="1"/>
  <c r="AL69" i="2"/>
  <c r="AL24" i="4" s="1"/>
  <c r="AL26" i="4" s="1"/>
  <c r="AH69" i="2"/>
  <c r="AH24" i="4" s="1"/>
  <c r="AH26" i="4" s="1"/>
  <c r="AD69" i="2"/>
  <c r="AD24" i="4" s="1"/>
  <c r="Z69" i="2"/>
  <c r="Z24" i="4" s="1"/>
  <c r="Z26" i="4" s="1"/>
  <c r="V69" i="2"/>
  <c r="R69" i="2"/>
  <c r="AW57" i="2"/>
  <c r="AW11" i="2" s="1"/>
  <c r="AS57" i="2"/>
  <c r="AS11" i="2" s="1"/>
  <c r="AO57" i="2"/>
  <c r="AO11" i="2" s="1"/>
  <c r="AK57" i="2"/>
  <c r="AK11" i="2" s="1"/>
  <c r="AG57" i="2"/>
  <c r="AG11" i="2" s="1"/>
  <c r="AC57" i="2"/>
  <c r="AC11" i="2" s="1"/>
  <c r="AW52" i="2"/>
  <c r="AS52" i="2"/>
  <c r="AO52" i="2"/>
  <c r="AK52" i="2"/>
  <c r="AG52" i="2"/>
  <c r="AC52" i="2"/>
  <c r="Y52" i="2"/>
  <c r="U52" i="2"/>
  <c r="Q52" i="2"/>
  <c r="AQ15" i="4"/>
  <c r="AA15" i="4"/>
  <c r="AS28" i="4"/>
  <c r="AC28" i="4"/>
  <c r="AW28" i="4"/>
  <c r="AV57" i="2"/>
  <c r="AV56" i="2" s="1"/>
  <c r="AV59" i="2" s="1"/>
  <c r="AV70" i="2" s="1"/>
  <c r="AR57" i="2"/>
  <c r="AR11" i="2" s="1"/>
  <c r="AN57" i="2"/>
  <c r="AN56" i="2" s="1"/>
  <c r="AN59" i="2" s="1"/>
  <c r="AN61" i="2" s="1"/>
  <c r="AJ57" i="2"/>
  <c r="AJ11" i="2" s="1"/>
  <c r="AF57" i="2"/>
  <c r="AF56" i="2" s="1"/>
  <c r="AF59" i="2" s="1"/>
  <c r="AF70" i="2" s="1"/>
  <c r="AV52" i="2"/>
  <c r="AR52" i="2"/>
  <c r="AN52" i="2"/>
  <c r="AJ52" i="2"/>
  <c r="AV14" i="4" s="1"/>
  <c r="AF52" i="2"/>
  <c r="AB52" i="2"/>
  <c r="X52" i="2"/>
  <c r="T52" i="2"/>
  <c r="AF14" i="4" s="1"/>
  <c r="AM15" i="4"/>
  <c r="AO28" i="4"/>
  <c r="Y28" i="4"/>
  <c r="AI15" i="4"/>
  <c r="AK28" i="4"/>
  <c r="U28" i="4"/>
  <c r="AL14" i="4"/>
  <c r="AD14" i="4"/>
  <c r="Z14" i="4"/>
  <c r="AT15" i="4"/>
  <c r="AP15" i="4"/>
  <c r="AL15" i="4"/>
  <c r="AH15" i="4"/>
  <c r="AD15" i="4"/>
  <c r="AW14" i="4"/>
  <c r="AS14" i="4"/>
  <c r="AO14" i="4"/>
  <c r="AK14" i="4"/>
  <c r="AG14" i="4"/>
  <c r="AC14" i="4"/>
  <c r="N28" i="4"/>
  <c r="AV28" i="4"/>
  <c r="AR28" i="4"/>
  <c r="AN28" i="4"/>
  <c r="AJ28" i="4"/>
  <c r="AF28" i="4"/>
  <c r="AB28" i="4"/>
  <c r="X28" i="4"/>
  <c r="T28" i="4"/>
  <c r="AT14" i="4"/>
  <c r="P69" i="2"/>
  <c r="P16" i="2"/>
  <c r="P23" i="2" s="1"/>
  <c r="R11" i="1" s="1"/>
  <c r="R50" i="1" s="1"/>
  <c r="Z15" i="4"/>
  <c r="AW15" i="4"/>
  <c r="AS15" i="4"/>
  <c r="AO15" i="4"/>
  <c r="AK15" i="4"/>
  <c r="AG15" i="4"/>
  <c r="AC15" i="4"/>
  <c r="AR14" i="4"/>
  <c r="AU28" i="4"/>
  <c r="AQ28" i="4"/>
  <c r="AM28" i="4"/>
  <c r="AI28" i="4"/>
  <c r="AE28" i="4"/>
  <c r="AA28" i="4"/>
  <c r="W28" i="4"/>
  <c r="S28" i="4"/>
  <c r="O28" i="4"/>
  <c r="AP14" i="4"/>
  <c r="AH14" i="4"/>
  <c r="AR15" i="4"/>
  <c r="AB15" i="4"/>
  <c r="AU14" i="4"/>
  <c r="AQ14" i="4"/>
  <c r="AM14" i="4"/>
  <c r="AI14" i="4"/>
  <c r="AE14" i="4"/>
  <c r="AA14" i="4"/>
  <c r="AT28" i="4"/>
  <c r="AP28" i="4"/>
  <c r="AL28" i="4"/>
  <c r="AH28" i="4"/>
  <c r="AD28" i="4"/>
  <c r="Z28" i="4"/>
  <c r="V28" i="4"/>
  <c r="R28" i="4"/>
  <c r="AD26" i="4"/>
  <c r="O90" i="1"/>
  <c r="AU26" i="4"/>
  <c r="AQ26" i="4"/>
  <c r="AM26" i="4"/>
  <c r="AI26" i="4"/>
  <c r="AE26" i="4"/>
  <c r="W26" i="4"/>
  <c r="S26" i="4"/>
  <c r="O26" i="4"/>
  <c r="AA26" i="4"/>
  <c r="P116" i="1"/>
  <c r="P34" i="1" s="1"/>
  <c r="O10" i="2"/>
  <c r="O12" i="2" s="1"/>
  <c r="P9" i="1"/>
  <c r="P110" i="1" s="1"/>
  <c r="P24" i="1" s="1"/>
  <c r="P25" i="1" s="1"/>
  <c r="P26" i="1" s="1"/>
  <c r="Z11" i="2"/>
  <c r="AP11" i="2"/>
  <c r="AH11" i="2"/>
  <c r="X11" i="1"/>
  <c r="X50" i="1" s="1"/>
  <c r="O29" i="2"/>
  <c r="N29" i="2"/>
  <c r="P50" i="1"/>
  <c r="AW56" i="2"/>
  <c r="AW59" i="2" s="1"/>
  <c r="AO56" i="2"/>
  <c r="AO59" i="2" s="1"/>
  <c r="AG56" i="2"/>
  <c r="AG59" i="2" s="1"/>
  <c r="AV19" i="2"/>
  <c r="AN70" i="2"/>
  <c r="AN19" i="2"/>
  <c r="AF61" i="2"/>
  <c r="AU56" i="2"/>
  <c r="AU59" i="2" s="1"/>
  <c r="AM56" i="2"/>
  <c r="AM59" i="2" s="1"/>
  <c r="AE56" i="2"/>
  <c r="AE59" i="2" s="1"/>
  <c r="AS56" i="2"/>
  <c r="AS59" i="2" s="1"/>
  <c r="AK56" i="2"/>
  <c r="AK59" i="2" s="1"/>
  <c r="AC56" i="2"/>
  <c r="AC59" i="2" s="1"/>
  <c r="Y11" i="1"/>
  <c r="Y50" i="1" s="1"/>
  <c r="U11" i="1"/>
  <c r="U50" i="1" s="1"/>
  <c r="AP61" i="2"/>
  <c r="AP70" i="2"/>
  <c r="AH61" i="2"/>
  <c r="AH16" i="4" s="1"/>
  <c r="AH70" i="2"/>
  <c r="Z61" i="2"/>
  <c r="Z70" i="2"/>
  <c r="AQ56" i="2"/>
  <c r="AQ59" i="2" s="1"/>
  <c r="AI56" i="2"/>
  <c r="AI59" i="2" s="1"/>
  <c r="AA56" i="2"/>
  <c r="AA59" i="2" s="1"/>
  <c r="Z19" i="2"/>
  <c r="R23" i="2"/>
  <c r="AT56" i="2"/>
  <c r="AT59" i="2" s="1"/>
  <c r="AL56" i="2"/>
  <c r="AL59" i="2" s="1"/>
  <c r="AD56" i="2"/>
  <c r="AD59" i="2" s="1"/>
  <c r="AN11" i="2"/>
  <c r="AR56" i="2"/>
  <c r="AR59" i="2" s="1"/>
  <c r="AJ56" i="2"/>
  <c r="AJ59" i="2" s="1"/>
  <c r="AB56" i="2"/>
  <c r="AB59" i="2" s="1"/>
  <c r="F51" i="1"/>
  <c r="E51" i="1"/>
  <c r="O77" i="1"/>
  <c r="AN149" i="1"/>
  <c r="AN48" i="1" s="1"/>
  <c r="AN91" i="1" s="1"/>
  <c r="D68" i="1"/>
  <c r="L149" i="1"/>
  <c r="L48" i="1" s="1"/>
  <c r="L91" i="1" s="1"/>
  <c r="N149" i="1"/>
  <c r="N48" i="1" s="1"/>
  <c r="N51" i="1" s="1"/>
  <c r="AW149" i="1"/>
  <c r="AW48" i="1" s="1"/>
  <c r="AW91" i="1" s="1"/>
  <c r="AV149" i="1"/>
  <c r="AV48" i="1" s="1"/>
  <c r="AV91" i="1" s="1"/>
  <c r="T149" i="1"/>
  <c r="T48" i="1" s="1"/>
  <c r="T91" i="1" s="1"/>
  <c r="AP149" i="1"/>
  <c r="AP48" i="1" s="1"/>
  <c r="AP91" i="1" s="1"/>
  <c r="AO149" i="1"/>
  <c r="AO48" i="1" s="1"/>
  <c r="AO91" i="1" s="1"/>
  <c r="P149" i="1"/>
  <c r="P48" i="1" s="1"/>
  <c r="P91" i="1" s="1"/>
  <c r="H149" i="1"/>
  <c r="H48" i="1" s="1"/>
  <c r="H51" i="1" s="1"/>
  <c r="Z149" i="1"/>
  <c r="Z48" i="1" s="1"/>
  <c r="Z91" i="1" s="1"/>
  <c r="J149" i="1"/>
  <c r="J48" i="1" s="1"/>
  <c r="J51" i="1" s="1"/>
  <c r="G149" i="1"/>
  <c r="G48" i="1" s="1"/>
  <c r="G51" i="1" s="1"/>
  <c r="AX149" i="1"/>
  <c r="AX48" i="1" s="1"/>
  <c r="AX91" i="1" s="1"/>
  <c r="R149" i="1"/>
  <c r="R48" i="1" s="1"/>
  <c r="R91" i="1" s="1"/>
  <c r="AL149" i="1"/>
  <c r="AL48" i="1" s="1"/>
  <c r="AL91" i="1" s="1"/>
  <c r="AD149" i="1"/>
  <c r="AD48" i="1" s="1"/>
  <c r="AD91" i="1" s="1"/>
  <c r="V149" i="1"/>
  <c r="V48" i="1" s="1"/>
  <c r="V91" i="1" s="1"/>
  <c r="AH149" i="1"/>
  <c r="AH48" i="1" s="1"/>
  <c r="AH91" i="1" s="1"/>
  <c r="AK149" i="1"/>
  <c r="AK48" i="1" s="1"/>
  <c r="AK91" i="1" s="1"/>
  <c r="AB149" i="1"/>
  <c r="AB48" i="1" s="1"/>
  <c r="AB91" i="1" s="1"/>
  <c r="AI149" i="1"/>
  <c r="AI48" i="1" s="1"/>
  <c r="AI91" i="1" s="1"/>
  <c r="AA149" i="1"/>
  <c r="AA48" i="1" s="1"/>
  <c r="AA91" i="1" s="1"/>
  <c r="S149" i="1"/>
  <c r="S48" i="1" s="1"/>
  <c r="S91" i="1" s="1"/>
  <c r="K149" i="1"/>
  <c r="K48" i="1" s="1"/>
  <c r="K91" i="1" s="1"/>
  <c r="AS149" i="1"/>
  <c r="AS48" i="1" s="1"/>
  <c r="AS91" i="1" s="1"/>
  <c r="AG149" i="1"/>
  <c r="AG48" i="1" s="1"/>
  <c r="AG91" i="1" s="1"/>
  <c r="Y149" i="1"/>
  <c r="Y48" i="1" s="1"/>
  <c r="Y91" i="1" s="1"/>
  <c r="Q149" i="1"/>
  <c r="Q48" i="1" s="1"/>
  <c r="Q91" i="1" s="1"/>
  <c r="I149" i="1"/>
  <c r="I48" i="1" s="1"/>
  <c r="I91" i="1" s="1"/>
  <c r="AF149" i="1"/>
  <c r="AF48" i="1" s="1"/>
  <c r="AF91" i="1" s="1"/>
  <c r="X149" i="1"/>
  <c r="X48" i="1" s="1"/>
  <c r="X91" i="1" s="1"/>
  <c r="AE149" i="1"/>
  <c r="AE48" i="1" s="1"/>
  <c r="AE91" i="1" s="1"/>
  <c r="W149" i="1"/>
  <c r="W48" i="1" s="1"/>
  <c r="W91" i="1" s="1"/>
  <c r="O149" i="1"/>
  <c r="O48" i="1" s="1"/>
  <c r="O51" i="1" s="1"/>
  <c r="AM149" i="1"/>
  <c r="AM48" i="1" s="1"/>
  <c r="AM91" i="1" s="1"/>
  <c r="AC149" i="1"/>
  <c r="AC48" i="1" s="1"/>
  <c r="AC91" i="1" s="1"/>
  <c r="U149" i="1"/>
  <c r="U48" i="1" s="1"/>
  <c r="U91" i="1" s="1"/>
  <c r="M149" i="1"/>
  <c r="M48" i="1" s="1"/>
  <c r="M51" i="1" s="1"/>
  <c r="AU149" i="1"/>
  <c r="AU48" i="1" s="1"/>
  <c r="AU91" i="1" s="1"/>
  <c r="AT149" i="1"/>
  <c r="AT48" i="1" s="1"/>
  <c r="AT91" i="1" s="1"/>
  <c r="AR149" i="1"/>
  <c r="AR48" i="1" s="1"/>
  <c r="AR91" i="1" s="1"/>
  <c r="AJ149" i="1"/>
  <c r="AJ48" i="1" s="1"/>
  <c r="AJ91" i="1" s="1"/>
  <c r="AY149" i="1"/>
  <c r="AY48" i="1" s="1"/>
  <c r="AY91" i="1" s="1"/>
  <c r="AQ149" i="1"/>
  <c r="AQ48" i="1" s="1"/>
  <c r="AQ91" i="1" s="1"/>
  <c r="D149" i="1"/>
  <c r="K41" i="1"/>
  <c r="K42" i="1" s="1"/>
  <c r="D41" i="1"/>
  <c r="D42" i="1" s="1"/>
  <c r="N41" i="1"/>
  <c r="N42" i="1" s="1"/>
  <c r="F41" i="1"/>
  <c r="F42" i="1" s="1"/>
  <c r="I41" i="1"/>
  <c r="I42" i="1" s="1"/>
  <c r="L41" i="1"/>
  <c r="L42" i="1" s="1"/>
  <c r="Y41" i="1"/>
  <c r="Y42" i="1" s="1"/>
  <c r="J41" i="1"/>
  <c r="J42" i="1" s="1"/>
  <c r="Q41" i="1"/>
  <c r="Q42" i="1" s="1"/>
  <c r="H41" i="1"/>
  <c r="H42" i="1" s="1"/>
  <c r="O41" i="1"/>
  <c r="O42" i="1" s="1"/>
  <c r="G41" i="1"/>
  <c r="G42" i="1" s="1"/>
  <c r="M41" i="1"/>
  <c r="M42" i="1" s="1"/>
  <c r="E41" i="1"/>
  <c r="E42" i="1" s="1"/>
  <c r="AT29" i="4" l="1"/>
  <c r="AT31" i="4" s="1"/>
  <c r="AV18" i="1" s="1"/>
  <c r="AI29" i="4"/>
  <c r="AI31" i="4" s="1"/>
  <c r="AK18" i="1" s="1"/>
  <c r="AP29" i="4"/>
  <c r="AP31" i="4" s="1"/>
  <c r="AR18" i="1" s="1"/>
  <c r="AM29" i="4"/>
  <c r="AM31" i="4" s="1"/>
  <c r="AO18" i="1" s="1"/>
  <c r="AE29" i="4"/>
  <c r="AE31" i="4" s="1"/>
  <c r="AG18" i="1" s="1"/>
  <c r="AU29" i="4"/>
  <c r="AU31" i="4" s="1"/>
  <c r="AW18" i="1" s="1"/>
  <c r="AH29" i="4"/>
  <c r="AH31" i="4" s="1"/>
  <c r="AJ18" i="1" s="1"/>
  <c r="AL29" i="4"/>
  <c r="AL31" i="4" s="1"/>
  <c r="AN18" i="1" s="1"/>
  <c r="AA29" i="4"/>
  <c r="AA31" i="4" s="1"/>
  <c r="AC18" i="1" s="1"/>
  <c r="AC16" i="2"/>
  <c r="AC69" i="2"/>
  <c r="AC24" i="4" s="1"/>
  <c r="AC26" i="4" s="1"/>
  <c r="AC29" i="4" s="1"/>
  <c r="AC31" i="4" s="1"/>
  <c r="AE18" i="1" s="1"/>
  <c r="AV11" i="2"/>
  <c r="O29" i="4"/>
  <c r="O31" i="4" s="1"/>
  <c r="Q18" i="1" s="1"/>
  <c r="Z29" i="4"/>
  <c r="Z31" i="4" s="1"/>
  <c r="AB18" i="1" s="1"/>
  <c r="AD29" i="4"/>
  <c r="AD31" i="4" s="1"/>
  <c r="AF18" i="1" s="1"/>
  <c r="AV15" i="4"/>
  <c r="X16" i="2"/>
  <c r="X23" i="2" s="1"/>
  <c r="Z11" i="1" s="1"/>
  <c r="Z50" i="1" s="1"/>
  <c r="Z51" i="1" s="1"/>
  <c r="X69" i="2"/>
  <c r="AN16" i="2"/>
  <c r="AN69" i="2"/>
  <c r="AN24" i="4" s="1"/>
  <c r="AN26" i="4" s="1"/>
  <c r="AN29" i="4" s="1"/>
  <c r="AN31" i="4" s="1"/>
  <c r="AP18" i="1" s="1"/>
  <c r="Q16" i="2"/>
  <c r="Q23" i="2" s="1"/>
  <c r="S11" i="1" s="1"/>
  <c r="S50" i="1" s="1"/>
  <c r="S51" i="1" s="1"/>
  <c r="Q69" i="2"/>
  <c r="AG16" i="2"/>
  <c r="AG69" i="2"/>
  <c r="AG24" i="4" s="1"/>
  <c r="AG26" i="4" s="1"/>
  <c r="AG29" i="4" s="1"/>
  <c r="AG31" i="4" s="1"/>
  <c r="AI18" i="1" s="1"/>
  <c r="AW16" i="2"/>
  <c r="AW69" i="2"/>
  <c r="AW24" i="4" s="1"/>
  <c r="AW26" i="4" s="1"/>
  <c r="AW29" i="4" s="1"/>
  <c r="AW31" i="4" s="1"/>
  <c r="AY18" i="1" s="1"/>
  <c r="V24" i="4"/>
  <c r="V26" i="4" s="1"/>
  <c r="V29" i="4" s="1"/>
  <c r="V31" i="4" s="1"/>
  <c r="X18" i="1" s="1"/>
  <c r="V72" i="2"/>
  <c r="X40" i="1" s="1"/>
  <c r="X41" i="1" s="1"/>
  <c r="X42" i="1" s="1"/>
  <c r="AH17" i="4"/>
  <c r="AH18" i="4" s="1"/>
  <c r="AF19" i="2"/>
  <c r="AV61" i="2"/>
  <c r="S29" i="4"/>
  <c r="S31" i="4" s="1"/>
  <c r="U18" i="1" s="1"/>
  <c r="AJ15" i="4"/>
  <c r="AJ14" i="4"/>
  <c r="AB16" i="2"/>
  <c r="AB69" i="2"/>
  <c r="AB24" i="4" s="1"/>
  <c r="AB26" i="4" s="1"/>
  <c r="AB29" i="4" s="1"/>
  <c r="AB31" i="4" s="1"/>
  <c r="AD18" i="1" s="1"/>
  <c r="AR16" i="2"/>
  <c r="AR69" i="2"/>
  <c r="AR24" i="4" s="1"/>
  <c r="AR26" i="4" s="1"/>
  <c r="AR29" i="4" s="1"/>
  <c r="AR31" i="4" s="1"/>
  <c r="AT18" i="1" s="1"/>
  <c r="U16" i="2"/>
  <c r="U23" i="2" s="1"/>
  <c r="W11" i="1" s="1"/>
  <c r="W50" i="1" s="1"/>
  <c r="U69" i="2"/>
  <c r="AK16" i="2"/>
  <c r="AK69" i="2"/>
  <c r="AK24" i="4" s="1"/>
  <c r="AK26" i="4" s="1"/>
  <c r="AK29" i="4" s="1"/>
  <c r="AK31" i="4" s="1"/>
  <c r="AM18" i="1" s="1"/>
  <c r="T16" i="2"/>
  <c r="T23" i="2" s="1"/>
  <c r="V11" i="1" s="1"/>
  <c r="V50" i="1" s="1"/>
  <c r="T69" i="2"/>
  <c r="AJ16" i="2"/>
  <c r="AJ69" i="2"/>
  <c r="AJ24" i="4" s="1"/>
  <c r="AJ26" i="4" s="1"/>
  <c r="AJ29" i="4" s="1"/>
  <c r="AJ31" i="4" s="1"/>
  <c r="AL18" i="1" s="1"/>
  <c r="AS16" i="2"/>
  <c r="AS69" i="2"/>
  <c r="AS24" i="4" s="1"/>
  <c r="AS26" i="4" s="1"/>
  <c r="AS29" i="4" s="1"/>
  <c r="AS31" i="4" s="1"/>
  <c r="AU18" i="1" s="1"/>
  <c r="R24" i="4"/>
  <c r="R26" i="4" s="1"/>
  <c r="R29" i="4" s="1"/>
  <c r="R31" i="4" s="1"/>
  <c r="T18" i="1" s="1"/>
  <c r="R72" i="2"/>
  <c r="T40" i="1" s="1"/>
  <c r="T41" i="1" s="1"/>
  <c r="T42" i="1" s="1"/>
  <c r="AF15" i="4"/>
  <c r="AF11" i="2"/>
  <c r="P29" i="2"/>
  <c r="W29" i="4"/>
  <c r="W31" i="4" s="1"/>
  <c r="Y18" i="1" s="1"/>
  <c r="AN15" i="4"/>
  <c r="AN14" i="4"/>
  <c r="AF16" i="2"/>
  <c r="AF69" i="2"/>
  <c r="AF24" i="4" s="1"/>
  <c r="AF26" i="4" s="1"/>
  <c r="AF29" i="4" s="1"/>
  <c r="AF31" i="4" s="1"/>
  <c r="AH18" i="1" s="1"/>
  <c r="AV16" i="2"/>
  <c r="AV69" i="2"/>
  <c r="AV24" i="4" s="1"/>
  <c r="AV26" i="4" s="1"/>
  <c r="AV29" i="4" s="1"/>
  <c r="AV31" i="4" s="1"/>
  <c r="AX18" i="1" s="1"/>
  <c r="Y16" i="2"/>
  <c r="Y23" i="2" s="1"/>
  <c r="AA11" i="1" s="1"/>
  <c r="AA50" i="1" s="1"/>
  <c r="AA51" i="1" s="1"/>
  <c r="Y69" i="2"/>
  <c r="AO16" i="2"/>
  <c r="AO69" i="2"/>
  <c r="AO24" i="4" s="1"/>
  <c r="AO26" i="4" s="1"/>
  <c r="AO29" i="4" s="1"/>
  <c r="AO31" i="4" s="1"/>
  <c r="AQ18" i="1" s="1"/>
  <c r="AV64" i="2"/>
  <c r="AV21" i="2" s="1"/>
  <c r="AV23" i="2" s="1"/>
  <c r="AX11" i="1" s="1"/>
  <c r="AX50" i="1" s="1"/>
  <c r="AX51" i="1" s="1"/>
  <c r="AV16" i="4"/>
  <c r="Z64" i="2"/>
  <c r="Z21" i="2" s="1"/>
  <c r="Z23" i="2" s="1"/>
  <c r="Z16" i="4"/>
  <c r="Z17" i="4" s="1"/>
  <c r="Z18" i="4" s="1"/>
  <c r="AN64" i="2"/>
  <c r="AN21" i="2" s="1"/>
  <c r="AN23" i="2" s="1"/>
  <c r="AP11" i="1" s="1"/>
  <c r="AP50" i="1" s="1"/>
  <c r="AP51" i="1" s="1"/>
  <c r="AN16" i="4"/>
  <c r="AP64" i="2"/>
  <c r="AP21" i="2" s="1"/>
  <c r="AP23" i="2" s="1"/>
  <c r="AR11" i="1" s="1"/>
  <c r="AR50" i="1" s="1"/>
  <c r="AR51" i="1" s="1"/>
  <c r="AP16" i="4"/>
  <c r="AP17" i="4" s="1"/>
  <c r="AP18" i="4" s="1"/>
  <c r="AF64" i="2"/>
  <c r="AF21" i="2" s="1"/>
  <c r="AF23" i="2" s="1"/>
  <c r="AH11" i="1" s="1"/>
  <c r="AF16" i="4"/>
  <c r="AQ29" i="4"/>
  <c r="AQ31" i="4" s="1"/>
  <c r="AS18" i="1" s="1"/>
  <c r="P72" i="2"/>
  <c r="R40" i="1" s="1"/>
  <c r="R41" i="1" s="1"/>
  <c r="R42" i="1" s="1"/>
  <c r="P24" i="4"/>
  <c r="P26" i="4" s="1"/>
  <c r="P29" i="4" s="1"/>
  <c r="P31" i="4" s="1"/>
  <c r="R18" i="1" s="1"/>
  <c r="P41" i="1"/>
  <c r="P42" i="1" s="1"/>
  <c r="N25" i="4"/>
  <c r="N26" i="4" s="1"/>
  <c r="N29" i="4" s="1"/>
  <c r="N31" i="4" s="1"/>
  <c r="P18" i="1" s="1"/>
  <c r="I51" i="1"/>
  <c r="I53" i="1" s="1"/>
  <c r="I55" i="1" s="1"/>
  <c r="U51" i="1"/>
  <c r="U53" i="1" s="1"/>
  <c r="V51" i="1"/>
  <c r="W51" i="1"/>
  <c r="Y51" i="1"/>
  <c r="Y53" i="1" s="1"/>
  <c r="P51" i="1"/>
  <c r="Q51" i="1"/>
  <c r="Q53" i="1" s="1"/>
  <c r="R51" i="1"/>
  <c r="K51" i="1"/>
  <c r="K53" i="1" s="1"/>
  <c r="K55" i="1" s="1"/>
  <c r="X51" i="1"/>
  <c r="L51" i="1"/>
  <c r="L53" i="1" s="1"/>
  <c r="L55" i="1" s="1"/>
  <c r="V29" i="2"/>
  <c r="X13" i="1" s="1"/>
  <c r="X15" i="1" s="1"/>
  <c r="AH71" i="2"/>
  <c r="AH72" i="2" s="1"/>
  <c r="AJ40" i="1" s="1"/>
  <c r="AJ41" i="1" s="1"/>
  <c r="AJ42" i="1" s="1"/>
  <c r="AH20" i="2"/>
  <c r="AH64" i="2"/>
  <c r="AH21" i="2" s="1"/>
  <c r="AH23" i="2" s="1"/>
  <c r="AB19" i="2"/>
  <c r="AB61" i="2"/>
  <c r="AB70" i="2"/>
  <c r="AA19" i="2"/>
  <c r="AA61" i="2"/>
  <c r="AA70" i="2"/>
  <c r="AB11" i="1"/>
  <c r="O31" i="2"/>
  <c r="Q17" i="1" s="1"/>
  <c r="O7" i="4" s="1"/>
  <c r="Q13" i="1"/>
  <c r="Q15" i="1" s="1"/>
  <c r="AD19" i="2"/>
  <c r="AD61" i="2"/>
  <c r="AD16" i="4" s="1"/>
  <c r="AD17" i="4" s="1"/>
  <c r="AD18" i="4" s="1"/>
  <c r="AD64" i="2"/>
  <c r="AD21" i="2" s="1"/>
  <c r="AD23" i="2" s="1"/>
  <c r="AD70" i="2"/>
  <c r="AI19" i="2"/>
  <c r="AI61" i="2"/>
  <c r="AI16" i="4" s="1"/>
  <c r="AI17" i="4" s="1"/>
  <c r="AI18" i="4" s="1"/>
  <c r="AI64" i="2"/>
  <c r="AI21" i="2" s="1"/>
  <c r="AI23" i="2" s="1"/>
  <c r="AI70" i="2"/>
  <c r="Z71" i="2"/>
  <c r="Z72" i="2" s="1"/>
  <c r="AB40" i="1" s="1"/>
  <c r="AB41" i="1" s="1"/>
  <c r="AB42" i="1" s="1"/>
  <c r="Z20" i="2"/>
  <c r="AC19" i="2"/>
  <c r="AC61" i="2"/>
  <c r="AC16" i="4" s="1"/>
  <c r="AC17" i="4" s="1"/>
  <c r="AC18" i="4" s="1"/>
  <c r="AC64" i="2"/>
  <c r="AC21" i="2" s="1"/>
  <c r="AC23" i="2" s="1"/>
  <c r="AC70" i="2"/>
  <c r="AE19" i="2"/>
  <c r="AE61" i="2"/>
  <c r="AE16" i="4" s="1"/>
  <c r="AE17" i="4" s="1"/>
  <c r="AE18" i="4" s="1"/>
  <c r="AE64" i="2"/>
  <c r="AE21" i="2" s="1"/>
  <c r="AE23" i="2" s="1"/>
  <c r="AE70" i="2"/>
  <c r="AG19" i="2"/>
  <c r="AG61" i="2"/>
  <c r="AG70" i="2"/>
  <c r="N31" i="2"/>
  <c r="N7" i="4" s="1"/>
  <c r="P75" i="1"/>
  <c r="AR19" i="2"/>
  <c r="AR61" i="2"/>
  <c r="AR16" i="4" s="1"/>
  <c r="AR17" i="4" s="1"/>
  <c r="AR18" i="4" s="1"/>
  <c r="AR64" i="2"/>
  <c r="AR21" i="2" s="1"/>
  <c r="AR70" i="2"/>
  <c r="AL19" i="2"/>
  <c r="AL61" i="2"/>
  <c r="AL16" i="4" s="1"/>
  <c r="AL17" i="4" s="1"/>
  <c r="AL18" i="4" s="1"/>
  <c r="AL64" i="2"/>
  <c r="AL21" i="2" s="1"/>
  <c r="AL23" i="2" s="1"/>
  <c r="AL70" i="2"/>
  <c r="AQ19" i="2"/>
  <c r="AQ61" i="2"/>
  <c r="AQ16" i="4" s="1"/>
  <c r="AQ17" i="4" s="1"/>
  <c r="AQ18" i="4" s="1"/>
  <c r="AQ64" i="2"/>
  <c r="AQ21" i="2" s="1"/>
  <c r="AQ23" i="2" s="1"/>
  <c r="AS11" i="1" s="1"/>
  <c r="AQ70" i="2"/>
  <c r="AK19" i="2"/>
  <c r="AK61" i="2"/>
  <c r="AK16" i="4" s="1"/>
  <c r="AK17" i="4" s="1"/>
  <c r="AK18" i="4" s="1"/>
  <c r="AK70" i="2"/>
  <c r="P10" i="2"/>
  <c r="P12" i="2" s="1"/>
  <c r="Q9" i="1"/>
  <c r="Q110" i="1" s="1"/>
  <c r="Q24" i="1" s="1"/>
  <c r="Q25" i="1" s="1"/>
  <c r="Q26" i="1" s="1"/>
  <c r="AM19" i="2"/>
  <c r="AM61" i="2"/>
  <c r="AM70" i="2"/>
  <c r="AO19" i="2"/>
  <c r="AO61" i="2"/>
  <c r="AO70" i="2"/>
  <c r="AJ19" i="2"/>
  <c r="AJ61" i="2"/>
  <c r="AJ16" i="4" s="1"/>
  <c r="AJ70" i="2"/>
  <c r="T11" i="1"/>
  <c r="AT19" i="2"/>
  <c r="AT61" i="2"/>
  <c r="AT16" i="4" s="1"/>
  <c r="AT17" i="4" s="1"/>
  <c r="AT18" i="4" s="1"/>
  <c r="AT70" i="2"/>
  <c r="AP71" i="2"/>
  <c r="AP72" i="2" s="1"/>
  <c r="AR40" i="1" s="1"/>
  <c r="AR41" i="1" s="1"/>
  <c r="AR42" i="1" s="1"/>
  <c r="AP20" i="2"/>
  <c r="AS19" i="2"/>
  <c r="AS61" i="2"/>
  <c r="AS70" i="2"/>
  <c r="AU19" i="2"/>
  <c r="AU61" i="2"/>
  <c r="AU70" i="2"/>
  <c r="AF71" i="2"/>
  <c r="AF72" i="2" s="1"/>
  <c r="AH40" i="1" s="1"/>
  <c r="AH41" i="1" s="1"/>
  <c r="AH42" i="1" s="1"/>
  <c r="AF20" i="2"/>
  <c r="AN71" i="2"/>
  <c r="AN72" i="2" s="1"/>
  <c r="AP40" i="1" s="1"/>
  <c r="AP41" i="1" s="1"/>
  <c r="AP42" i="1" s="1"/>
  <c r="AN20" i="2"/>
  <c r="AV71" i="2"/>
  <c r="AV72" i="2" s="1"/>
  <c r="AX40" i="1" s="1"/>
  <c r="AX41" i="1" s="1"/>
  <c r="AX42" i="1" s="1"/>
  <c r="AV20" i="2"/>
  <c r="AW19" i="2"/>
  <c r="AW61" i="2"/>
  <c r="AW70" i="2"/>
  <c r="Y29" i="2"/>
  <c r="O53" i="1"/>
  <c r="O55" i="1" s="1"/>
  <c r="O91" i="1"/>
  <c r="N53" i="1"/>
  <c r="N55" i="1" s="1"/>
  <c r="N91" i="1"/>
  <c r="H53" i="1"/>
  <c r="H55" i="1" s="1"/>
  <c r="H91" i="1"/>
  <c r="J53" i="1"/>
  <c r="J55" i="1" s="1"/>
  <c r="J91" i="1"/>
  <c r="M91" i="1"/>
  <c r="G53" i="1"/>
  <c r="G55" i="1" s="1"/>
  <c r="G91" i="1"/>
  <c r="D48" i="1"/>
  <c r="D51" i="1" s="1"/>
  <c r="D69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E68" i="1"/>
  <c r="E53" i="1"/>
  <c r="E55" i="1" s="1"/>
  <c r="F53" i="1"/>
  <c r="F55" i="1" s="1"/>
  <c r="M53" i="1"/>
  <c r="M55" i="1" s="1"/>
  <c r="AN17" i="4" l="1"/>
  <c r="AN18" i="4" s="1"/>
  <c r="AF17" i="4"/>
  <c r="AF18" i="4" s="1"/>
  <c r="AV17" i="4"/>
  <c r="AV18" i="4" s="1"/>
  <c r="X53" i="1"/>
  <c r="T29" i="2"/>
  <c r="R13" i="1"/>
  <c r="R15" i="1" s="1"/>
  <c r="P31" i="2"/>
  <c r="R17" i="1" s="1"/>
  <c r="P7" i="4" s="1"/>
  <c r="X29" i="2"/>
  <c r="Z13" i="1" s="1"/>
  <c r="R29" i="2"/>
  <c r="U29" i="2"/>
  <c r="V53" i="1"/>
  <c r="Q29" i="2"/>
  <c r="T24" i="4"/>
  <c r="T26" i="4" s="1"/>
  <c r="T29" i="4" s="1"/>
  <c r="T31" i="4" s="1"/>
  <c r="V18" i="1" s="1"/>
  <c r="T72" i="2"/>
  <c r="V40" i="1" s="1"/>
  <c r="V41" i="1" s="1"/>
  <c r="V42" i="1" s="1"/>
  <c r="U24" i="4"/>
  <c r="U26" i="4" s="1"/>
  <c r="U29" i="4" s="1"/>
  <c r="U31" i="4" s="1"/>
  <c r="W18" i="1" s="1"/>
  <c r="U72" i="2"/>
  <c r="W40" i="1" s="1"/>
  <c r="W41" i="1" s="1"/>
  <c r="W42" i="1" s="1"/>
  <c r="W53" i="1" s="1"/>
  <c r="AR23" i="2"/>
  <c r="AT11" i="1" s="1"/>
  <c r="W29" i="2"/>
  <c r="Z29" i="2"/>
  <c r="AB13" i="1" s="1"/>
  <c r="AB15" i="1" s="1"/>
  <c r="S29" i="2"/>
  <c r="U13" i="1" s="1"/>
  <c r="U15" i="1" s="1"/>
  <c r="AP53" i="1"/>
  <c r="AJ17" i="4"/>
  <c r="AJ18" i="4" s="1"/>
  <c r="R53" i="1"/>
  <c r="Y24" i="4"/>
  <c r="Y26" i="4" s="1"/>
  <c r="Y29" i="4" s="1"/>
  <c r="Y31" i="4" s="1"/>
  <c r="AA18" i="1" s="1"/>
  <c r="Y72" i="2"/>
  <c r="AA40" i="1" s="1"/>
  <c r="AA41" i="1" s="1"/>
  <c r="AA42" i="1" s="1"/>
  <c r="AA53" i="1" s="1"/>
  <c r="Q24" i="4"/>
  <c r="Q26" i="4" s="1"/>
  <c r="Q29" i="4" s="1"/>
  <c r="Q31" i="4" s="1"/>
  <c r="S18" i="1" s="1"/>
  <c r="Q72" i="2"/>
  <c r="S40" i="1" s="1"/>
  <c r="S41" i="1" s="1"/>
  <c r="S42" i="1" s="1"/>
  <c r="S53" i="1" s="1"/>
  <c r="X72" i="2"/>
  <c r="Z40" i="1" s="1"/>
  <c r="Z41" i="1" s="1"/>
  <c r="Z42" i="1" s="1"/>
  <c r="Z53" i="1" s="1"/>
  <c r="X24" i="4"/>
  <c r="X26" i="4" s="1"/>
  <c r="X29" i="4" s="1"/>
  <c r="X31" i="4" s="1"/>
  <c r="Z18" i="1" s="1"/>
  <c r="AM64" i="2"/>
  <c r="AM21" i="2" s="1"/>
  <c r="AM23" i="2" s="1"/>
  <c r="AO11" i="1" s="1"/>
  <c r="AO50" i="1" s="1"/>
  <c r="AO51" i="1" s="1"/>
  <c r="AM16" i="4"/>
  <c r="AM17" i="4" s="1"/>
  <c r="AM18" i="4" s="1"/>
  <c r="AO64" i="2"/>
  <c r="AO21" i="2" s="1"/>
  <c r="AO23" i="2" s="1"/>
  <c r="AQ11" i="1" s="1"/>
  <c r="AQ50" i="1" s="1"/>
  <c r="AQ51" i="1" s="1"/>
  <c r="AO16" i="4"/>
  <c r="AO17" i="4" s="1"/>
  <c r="AO18" i="4" s="1"/>
  <c r="AG64" i="2"/>
  <c r="AG21" i="2" s="1"/>
  <c r="AG23" i="2" s="1"/>
  <c r="AI11" i="1" s="1"/>
  <c r="AG16" i="4"/>
  <c r="AG17" i="4" s="1"/>
  <c r="AG18" i="4" s="1"/>
  <c r="AB64" i="2"/>
  <c r="AB21" i="2" s="1"/>
  <c r="AB23" i="2" s="1"/>
  <c r="AD11" i="1" s="1"/>
  <c r="AB16" i="4"/>
  <c r="AB17" i="4" s="1"/>
  <c r="AB18" i="4" s="1"/>
  <c r="AU64" i="2"/>
  <c r="AU21" i="2" s="1"/>
  <c r="AU23" i="2" s="1"/>
  <c r="AW11" i="1" s="1"/>
  <c r="AU16" i="4"/>
  <c r="AU17" i="4" s="1"/>
  <c r="AU18" i="4" s="1"/>
  <c r="AA64" i="2"/>
  <c r="AA21" i="2" s="1"/>
  <c r="AA23" i="2" s="1"/>
  <c r="AB29" i="2" s="1"/>
  <c r="AA16" i="4"/>
  <c r="AA17" i="4" s="1"/>
  <c r="AA18" i="4" s="1"/>
  <c r="P53" i="1"/>
  <c r="AW64" i="2"/>
  <c r="AW21" i="2" s="1"/>
  <c r="AW23" i="2" s="1"/>
  <c r="AY11" i="1" s="1"/>
  <c r="AY50" i="1" s="1"/>
  <c r="AY51" i="1" s="1"/>
  <c r="AW16" i="4"/>
  <c r="AW17" i="4" s="1"/>
  <c r="AW18" i="4" s="1"/>
  <c r="AS64" i="2"/>
  <c r="AS21" i="2" s="1"/>
  <c r="AS23" i="2" s="1"/>
  <c r="AU11" i="1" s="1"/>
  <c r="AU50" i="1" s="1"/>
  <c r="AU51" i="1" s="1"/>
  <c r="AS16" i="4"/>
  <c r="AS17" i="4" s="1"/>
  <c r="AS18" i="4" s="1"/>
  <c r="V31" i="2"/>
  <c r="X17" i="1" s="1"/>
  <c r="V7" i="4" s="1"/>
  <c r="K56" i="1"/>
  <c r="P90" i="1"/>
  <c r="Q75" i="1"/>
  <c r="E56" i="1"/>
  <c r="Q28" i="1"/>
  <c r="Q29" i="1" s="1"/>
  <c r="L56" i="1"/>
  <c r="F56" i="1"/>
  <c r="J56" i="1"/>
  <c r="N56" i="1"/>
  <c r="I56" i="1"/>
  <c r="G56" i="1"/>
  <c r="P77" i="1"/>
  <c r="M56" i="1"/>
  <c r="H56" i="1"/>
  <c r="O56" i="1"/>
  <c r="AR53" i="1"/>
  <c r="AX53" i="1"/>
  <c r="AK20" i="2"/>
  <c r="AK71" i="2"/>
  <c r="AN11" i="1"/>
  <c r="AE11" i="1"/>
  <c r="AU20" i="2"/>
  <c r="AU71" i="2"/>
  <c r="AU72" i="2" s="1"/>
  <c r="AW40" i="1" s="1"/>
  <c r="AW41" i="1" s="1"/>
  <c r="AW42" i="1" s="1"/>
  <c r="AR20" i="2"/>
  <c r="AR71" i="2"/>
  <c r="AR72" i="2" s="1"/>
  <c r="AT40" i="1" s="1"/>
  <c r="AT41" i="1" s="1"/>
  <c r="AT42" i="1" s="1"/>
  <c r="AB50" i="1"/>
  <c r="AB51" i="1" s="1"/>
  <c r="AB53" i="1" s="1"/>
  <c r="AA20" i="2"/>
  <c r="AA71" i="2"/>
  <c r="AA72" i="2" s="1"/>
  <c r="AC40" i="1" s="1"/>
  <c r="AC41" i="1" s="1"/>
  <c r="AC42" i="1" s="1"/>
  <c r="AB20" i="2"/>
  <c r="AB71" i="2"/>
  <c r="AB72" i="2" s="1"/>
  <c r="AD40" i="1" s="1"/>
  <c r="AW20" i="2"/>
  <c r="AW71" i="2"/>
  <c r="AW72" i="2" s="1"/>
  <c r="AY40" i="1" s="1"/>
  <c r="AY41" i="1" s="1"/>
  <c r="AY42" i="1" s="1"/>
  <c r="V13" i="1"/>
  <c r="V15" i="1" s="1"/>
  <c r="T31" i="2"/>
  <c r="V17" i="1" s="1"/>
  <c r="T7" i="4" s="1"/>
  <c r="AO20" i="2"/>
  <c r="AO71" i="2"/>
  <c r="AM20" i="2"/>
  <c r="AM71" i="2"/>
  <c r="AM72" i="2" s="1"/>
  <c r="AO40" i="1" s="1"/>
  <c r="AO41" i="1" s="1"/>
  <c r="AO42" i="1" s="1"/>
  <c r="AK72" i="2"/>
  <c r="AM40" i="1" s="1"/>
  <c r="AM41" i="1" s="1"/>
  <c r="AM42" i="1" s="1"/>
  <c r="AK11" i="1"/>
  <c r="AF11" i="1"/>
  <c r="AW50" i="1"/>
  <c r="AW51" i="1" s="1"/>
  <c r="AT20" i="2"/>
  <c r="AT71" i="2"/>
  <c r="AT72" i="2" s="1"/>
  <c r="AV40" i="1" s="1"/>
  <c r="AV41" i="1" s="1"/>
  <c r="AV42" i="1" s="1"/>
  <c r="Z31" i="2"/>
  <c r="AB17" i="1" s="1"/>
  <c r="AJ20" i="2"/>
  <c r="AJ71" i="2"/>
  <c r="AJ72" i="2" s="1"/>
  <c r="AL40" i="1" s="1"/>
  <c r="AL41" i="1" s="1"/>
  <c r="AL42" i="1" s="1"/>
  <c r="AH50" i="1"/>
  <c r="AH51" i="1" s="1"/>
  <c r="AH53" i="1" s="1"/>
  <c r="AO72" i="2"/>
  <c r="AQ40" i="1" s="1"/>
  <c r="AQ41" i="1" s="1"/>
  <c r="AQ42" i="1" s="1"/>
  <c r="AS50" i="1"/>
  <c r="AS51" i="1" s="1"/>
  <c r="AT50" i="1"/>
  <c r="AT51" i="1" s="1"/>
  <c r="R31" i="2"/>
  <c r="T17" i="1" s="1"/>
  <c r="R7" i="4" s="1"/>
  <c r="T13" i="1"/>
  <c r="AG11" i="1"/>
  <c r="AS20" i="2"/>
  <c r="AS71" i="2"/>
  <c r="AS72" i="2" s="1"/>
  <c r="AU40" i="1" s="1"/>
  <c r="AU41" i="1" s="1"/>
  <c r="AU42" i="1" s="1"/>
  <c r="Q10" i="2"/>
  <c r="Q12" i="2" s="1"/>
  <c r="R9" i="1"/>
  <c r="R110" i="1" s="1"/>
  <c r="R24" i="1" s="1"/>
  <c r="R25" i="1" s="1"/>
  <c r="R26" i="1" s="1"/>
  <c r="R28" i="1" s="1"/>
  <c r="R29" i="1" s="1"/>
  <c r="AQ20" i="2"/>
  <c r="AQ71" i="2"/>
  <c r="AQ72" i="2" s="1"/>
  <c r="AS40" i="1" s="1"/>
  <c r="AS41" i="1" s="1"/>
  <c r="AS42" i="1" s="1"/>
  <c r="AL20" i="2"/>
  <c r="AL71" i="2"/>
  <c r="AL72" i="2" s="1"/>
  <c r="AN40" i="1" s="1"/>
  <c r="AN41" i="1" s="1"/>
  <c r="AN42" i="1" s="1"/>
  <c r="AE20" i="2"/>
  <c r="AE71" i="2"/>
  <c r="AE72" i="2" s="1"/>
  <c r="AG40" i="1" s="1"/>
  <c r="AG41" i="1" s="1"/>
  <c r="AG42" i="1" s="1"/>
  <c r="AC20" i="2"/>
  <c r="AC71" i="2"/>
  <c r="AC72" i="2" s="1"/>
  <c r="AE40" i="1" s="1"/>
  <c r="AE41" i="1" s="1"/>
  <c r="AE42" i="1" s="1"/>
  <c r="AJ11" i="1"/>
  <c r="Y31" i="2"/>
  <c r="AA17" i="1" s="1"/>
  <c r="Y7" i="4" s="1"/>
  <c r="AA13" i="1"/>
  <c r="AA15" i="1" s="1"/>
  <c r="AT64" i="2"/>
  <c r="AT21" i="2" s="1"/>
  <c r="AT23" i="2" s="1"/>
  <c r="AV11" i="1" s="1"/>
  <c r="P28" i="1"/>
  <c r="T50" i="1"/>
  <c r="T51" i="1" s="1"/>
  <c r="T53" i="1" s="1"/>
  <c r="T15" i="1"/>
  <c r="AJ64" i="2"/>
  <c r="AJ21" i="2" s="1"/>
  <c r="AJ23" i="2" s="1"/>
  <c r="AK64" i="2"/>
  <c r="AK21" i="2" s="1"/>
  <c r="AK23" i="2" s="1"/>
  <c r="AG20" i="2"/>
  <c r="AG71" i="2"/>
  <c r="AG72" i="2" s="1"/>
  <c r="AI40" i="1" s="1"/>
  <c r="AI41" i="1" s="1"/>
  <c r="AI42" i="1" s="1"/>
  <c r="AI20" i="2"/>
  <c r="AI71" i="2"/>
  <c r="AI72" i="2" s="1"/>
  <c r="AK40" i="1" s="1"/>
  <c r="AK41" i="1" s="1"/>
  <c r="AK42" i="1" s="1"/>
  <c r="AD20" i="2"/>
  <c r="AD71" i="2"/>
  <c r="AD72" i="2" s="1"/>
  <c r="AF40" i="1" s="1"/>
  <c r="AF41" i="1" s="1"/>
  <c r="AF42" i="1" s="1"/>
  <c r="D70" i="1"/>
  <c r="D53" i="1"/>
  <c r="D55" i="1" s="1"/>
  <c r="D91" i="1"/>
  <c r="F68" i="1"/>
  <c r="E70" i="1"/>
  <c r="S31" i="2" l="1"/>
  <c r="U17" i="1" s="1"/>
  <c r="S7" i="4" s="1"/>
  <c r="AB31" i="2"/>
  <c r="AD17" i="1" s="1"/>
  <c r="AD13" i="1"/>
  <c r="AE29" i="2"/>
  <c r="X31" i="2"/>
  <c r="Z17" i="1" s="1"/>
  <c r="X7" i="4" s="1"/>
  <c r="AA29" i="2"/>
  <c r="Y13" i="1"/>
  <c r="Y15" i="1" s="1"/>
  <c r="W31" i="2"/>
  <c r="Y17" i="1" s="1"/>
  <c r="W7" i="4" s="1"/>
  <c r="AI29" i="2"/>
  <c r="AI31" i="2" s="1"/>
  <c r="AK17" i="1" s="1"/>
  <c r="U31" i="2"/>
  <c r="W17" i="1" s="1"/>
  <c r="U7" i="4" s="1"/>
  <c r="W13" i="1"/>
  <c r="W15" i="1" s="1"/>
  <c r="AG29" i="2"/>
  <c r="Q31" i="2"/>
  <c r="S17" i="1" s="1"/>
  <c r="Q7" i="4" s="1"/>
  <c r="S13" i="1"/>
  <c r="S15" i="1" s="1"/>
  <c r="AD29" i="2"/>
  <c r="AU53" i="1"/>
  <c r="Q55" i="1"/>
  <c r="Q56" i="1" s="1"/>
  <c r="AN29" i="2"/>
  <c r="AN31" i="2" s="1"/>
  <c r="AP17" i="1" s="1"/>
  <c r="AF29" i="2"/>
  <c r="AF31" i="2" s="1"/>
  <c r="AH17" i="1" s="1"/>
  <c r="AC29" i="2"/>
  <c r="AC11" i="1"/>
  <c r="AC50" i="1" s="1"/>
  <c r="AC51" i="1" s="1"/>
  <c r="AC53" i="1" s="1"/>
  <c r="AH29" i="2"/>
  <c r="AH31" i="2" s="1"/>
  <c r="AJ17" i="1" s="1"/>
  <c r="Q90" i="1"/>
  <c r="R75" i="1"/>
  <c r="D56" i="1"/>
  <c r="Z11" i="4"/>
  <c r="Z7" i="4"/>
  <c r="AB11" i="4"/>
  <c r="AB7" i="4"/>
  <c r="AY53" i="1"/>
  <c r="AO53" i="1"/>
  <c r="AS53" i="1"/>
  <c r="AW53" i="1"/>
  <c r="AS29" i="2"/>
  <c r="AS31" i="2" s="1"/>
  <c r="AU17" i="1" s="1"/>
  <c r="AT53" i="1"/>
  <c r="AD41" i="1"/>
  <c r="AD42" i="1" s="1"/>
  <c r="AP13" i="1"/>
  <c r="AP15" i="1" s="1"/>
  <c r="AP29" i="2"/>
  <c r="AW29" i="2"/>
  <c r="AH13" i="1"/>
  <c r="R10" i="2"/>
  <c r="R12" i="2" s="1"/>
  <c r="S9" i="1"/>
  <c r="S110" i="1" s="1"/>
  <c r="S24" i="1" s="1"/>
  <c r="S25" i="1" s="1"/>
  <c r="S26" i="1" s="1"/>
  <c r="AG50" i="1"/>
  <c r="AG51" i="1" s="1"/>
  <c r="AG53" i="1" s="1"/>
  <c r="AQ53" i="1"/>
  <c r="AO29" i="2"/>
  <c r="AR29" i="2"/>
  <c r="P55" i="1"/>
  <c r="AD50" i="1"/>
  <c r="AD51" i="1" s="1"/>
  <c r="AD15" i="1"/>
  <c r="AE50" i="1"/>
  <c r="AE51" i="1" s="1"/>
  <c r="AE53" i="1" s="1"/>
  <c r="AK29" i="2"/>
  <c r="R55" i="1"/>
  <c r="AC31" i="2"/>
  <c r="AE17" i="1" s="1"/>
  <c r="AE13" i="1"/>
  <c r="AE15" i="1" s="1"/>
  <c r="AF50" i="1"/>
  <c r="AF51" i="1" s="1"/>
  <c r="AF53" i="1" s="1"/>
  <c r="AI50" i="1"/>
  <c r="AI51" i="1" s="1"/>
  <c r="AI53" i="1" s="1"/>
  <c r="AG31" i="2"/>
  <c r="AI17" i="1" s="1"/>
  <c r="AI13" i="1"/>
  <c r="AI15" i="1" s="1"/>
  <c r="Z15" i="1"/>
  <c r="AA31" i="2"/>
  <c r="AC17" i="1" s="1"/>
  <c r="AC13" i="1"/>
  <c r="AK50" i="1"/>
  <c r="AK51" i="1" s="1"/>
  <c r="AK53" i="1" s="1"/>
  <c r="AM29" i="2"/>
  <c r="AV29" i="2"/>
  <c r="AM11" i="1"/>
  <c r="AE31" i="2"/>
  <c r="AG17" i="1" s="1"/>
  <c r="AG13" i="1"/>
  <c r="AG15" i="1" s="1"/>
  <c r="AU29" i="2"/>
  <c r="AL11" i="1"/>
  <c r="AQ29" i="2"/>
  <c r="AV50" i="1"/>
  <c r="AV51" i="1" s="1"/>
  <c r="AV53" i="1" s="1"/>
  <c r="AJ50" i="1"/>
  <c r="AJ51" i="1" s="1"/>
  <c r="AJ53" i="1" s="1"/>
  <c r="AL29" i="2"/>
  <c r="AD31" i="2"/>
  <c r="AF17" i="1" s="1"/>
  <c r="AF13" i="1"/>
  <c r="AF15" i="1" s="1"/>
  <c r="AT29" i="2"/>
  <c r="AJ29" i="2"/>
  <c r="AN50" i="1"/>
  <c r="AN51" i="1" s="1"/>
  <c r="AN53" i="1" s="1"/>
  <c r="D58" i="1"/>
  <c r="D59" i="1" s="1"/>
  <c r="D61" i="1" s="1"/>
  <c r="D81" i="1" s="1"/>
  <c r="F70" i="1"/>
  <c r="G68" i="1"/>
  <c r="AK13" i="1" l="1"/>
  <c r="AK15" i="1" s="1"/>
  <c r="AC15" i="1"/>
  <c r="AJ13" i="1"/>
  <c r="AJ15" i="1" s="1"/>
  <c r="S28" i="1"/>
  <c r="S55" i="1" s="1"/>
  <c r="AI11" i="4"/>
  <c r="AI7" i="4"/>
  <c r="AD11" i="4"/>
  <c r="AD7" i="4"/>
  <c r="AE11" i="4"/>
  <c r="AE7" i="4"/>
  <c r="AA11" i="4"/>
  <c r="AA7" i="4"/>
  <c r="AG7" i="4"/>
  <c r="AG11" i="4"/>
  <c r="AC7" i="4"/>
  <c r="AC11" i="4"/>
  <c r="AF11" i="4"/>
  <c r="AF7" i="4"/>
  <c r="AN11" i="4"/>
  <c r="AN7" i="4"/>
  <c r="AS7" i="4"/>
  <c r="AS11" i="4"/>
  <c r="AH11" i="4"/>
  <c r="AH7" i="4"/>
  <c r="R56" i="1"/>
  <c r="R90" i="1"/>
  <c r="S75" i="1"/>
  <c r="AD53" i="1"/>
  <c r="AU13" i="1"/>
  <c r="AU15" i="1" s="1"/>
  <c r="AM50" i="1"/>
  <c r="AM51" i="1" s="1"/>
  <c r="AM53" i="1" s="1"/>
  <c r="AW31" i="2"/>
  <c r="AY17" i="1" s="1"/>
  <c r="AY13" i="1"/>
  <c r="AY15" i="1" s="1"/>
  <c r="AV13" i="1"/>
  <c r="AV15" i="1" s="1"/>
  <c r="AT31" i="2"/>
  <c r="AV17" i="1" s="1"/>
  <c r="AX13" i="1"/>
  <c r="AX15" i="1" s="1"/>
  <c r="AV31" i="2"/>
  <c r="AX17" i="1" s="1"/>
  <c r="AL13" i="1"/>
  <c r="AL15" i="1" s="1"/>
  <c r="AJ31" i="2"/>
  <c r="AL17" i="1" s="1"/>
  <c r="AU31" i="2"/>
  <c r="AW17" i="1" s="1"/>
  <c r="AW13" i="1"/>
  <c r="AW15" i="1" s="1"/>
  <c r="AK31" i="2"/>
  <c r="AM17" i="1" s="1"/>
  <c r="AM13" i="1"/>
  <c r="AL31" i="2"/>
  <c r="AN17" i="1" s="1"/>
  <c r="AN13" i="1"/>
  <c r="AN15" i="1" s="1"/>
  <c r="AQ31" i="2"/>
  <c r="AS17" i="1" s="1"/>
  <c r="AS13" i="1"/>
  <c r="AS15" i="1" s="1"/>
  <c r="AM31" i="2"/>
  <c r="AO17" i="1" s="1"/>
  <c r="AO13" i="1"/>
  <c r="AO15" i="1" s="1"/>
  <c r="AT13" i="1"/>
  <c r="AT15" i="1" s="1"/>
  <c r="AR31" i="2"/>
  <c r="AT17" i="1" s="1"/>
  <c r="AH15" i="1"/>
  <c r="AR13" i="1"/>
  <c r="AR15" i="1" s="1"/>
  <c r="AP31" i="2"/>
  <c r="AR17" i="1" s="1"/>
  <c r="S10" i="2"/>
  <c r="S12" i="2" s="1"/>
  <c r="T9" i="1"/>
  <c r="T110" i="1" s="1"/>
  <c r="T24" i="1" s="1"/>
  <c r="T25" i="1" s="1"/>
  <c r="T26" i="1" s="1"/>
  <c r="T28" i="1" s="1"/>
  <c r="AL50" i="1"/>
  <c r="AL51" i="1" s="1"/>
  <c r="AL53" i="1" s="1"/>
  <c r="AO31" i="2"/>
  <c r="AQ17" i="1" s="1"/>
  <c r="AQ13" i="1"/>
  <c r="AQ15" i="1" s="1"/>
  <c r="S29" i="1"/>
  <c r="D89" i="1"/>
  <c r="E58" i="1"/>
  <c r="F58" i="1" s="1"/>
  <c r="G58" i="1" s="1"/>
  <c r="H68" i="1"/>
  <c r="G70" i="1"/>
  <c r="AV11" i="4" l="1"/>
  <c r="AV7" i="4"/>
  <c r="AL11" i="4"/>
  <c r="AL7" i="4"/>
  <c r="AW7" i="4"/>
  <c r="AW11" i="4"/>
  <c r="S90" i="1"/>
  <c r="T75" i="1"/>
  <c r="AO7" i="4"/>
  <c r="AO11" i="4"/>
  <c r="AM11" i="4"/>
  <c r="AM7" i="4"/>
  <c r="AU11" i="4"/>
  <c r="AU7" i="4"/>
  <c r="S56" i="1"/>
  <c r="AR11" i="4"/>
  <c r="AR7" i="4"/>
  <c r="AJ11" i="4"/>
  <c r="AJ7" i="4"/>
  <c r="AT11" i="4"/>
  <c r="AT7" i="4"/>
  <c r="AP11" i="4"/>
  <c r="AP7" i="4"/>
  <c r="AQ11" i="4"/>
  <c r="AQ7" i="4"/>
  <c r="AK7" i="4"/>
  <c r="AK11" i="4"/>
  <c r="D92" i="1"/>
  <c r="D82" i="1"/>
  <c r="T29" i="1"/>
  <c r="T55" i="1"/>
  <c r="T10" i="2"/>
  <c r="T12" i="2" s="1"/>
  <c r="U9" i="1"/>
  <c r="U110" i="1" s="1"/>
  <c r="U24" i="1" s="1"/>
  <c r="U25" i="1" s="1"/>
  <c r="U26" i="1" s="1"/>
  <c r="U28" i="1" s="1"/>
  <c r="AM15" i="1"/>
  <c r="E59" i="1"/>
  <c r="E61" i="1" s="1"/>
  <c r="E81" i="1" s="1"/>
  <c r="F59" i="1"/>
  <c r="F61" i="1" s="1"/>
  <c r="I68" i="1"/>
  <c r="H70" i="1"/>
  <c r="H58" i="1"/>
  <c r="G59" i="1"/>
  <c r="G61" i="1" s="1"/>
  <c r="F81" i="1" l="1"/>
  <c r="G81" i="1" s="1"/>
  <c r="T56" i="1"/>
  <c r="U75" i="1"/>
  <c r="T90" i="1"/>
  <c r="D100" i="1"/>
  <c r="D66" i="1" s="1"/>
  <c r="D72" i="1" s="1"/>
  <c r="D84" i="1" s="1"/>
  <c r="U10" i="2"/>
  <c r="U12" i="2" s="1"/>
  <c r="V9" i="1"/>
  <c r="V110" i="1" s="1"/>
  <c r="V24" i="1" s="1"/>
  <c r="V25" i="1" s="1"/>
  <c r="V26" i="1" s="1"/>
  <c r="V28" i="1" s="1"/>
  <c r="U29" i="1"/>
  <c r="U55" i="1"/>
  <c r="F89" i="1"/>
  <c r="F92" i="1" s="1"/>
  <c r="F100" i="1" s="1"/>
  <c r="F82" i="1"/>
  <c r="G89" i="1"/>
  <c r="G92" i="1" s="1"/>
  <c r="G100" i="1" s="1"/>
  <c r="G82" i="1"/>
  <c r="E89" i="1"/>
  <c r="J68" i="1"/>
  <c r="I70" i="1"/>
  <c r="I58" i="1"/>
  <c r="H59" i="1"/>
  <c r="H61" i="1" s="1"/>
  <c r="H81" i="1" s="1"/>
  <c r="V75" i="1" l="1"/>
  <c r="U90" i="1"/>
  <c r="U56" i="1"/>
  <c r="E82" i="1"/>
  <c r="E92" i="1"/>
  <c r="V29" i="1"/>
  <c r="V55" i="1"/>
  <c r="V10" i="2"/>
  <c r="V12" i="2" s="1"/>
  <c r="W9" i="1"/>
  <c r="W110" i="1" s="1"/>
  <c r="W24" i="1" s="1"/>
  <c r="W25" i="1" s="1"/>
  <c r="W26" i="1" s="1"/>
  <c r="W28" i="1" s="1"/>
  <c r="H89" i="1"/>
  <c r="H92" i="1" s="1"/>
  <c r="H100" i="1" s="1"/>
  <c r="H82" i="1"/>
  <c r="K68" i="1"/>
  <c r="J70" i="1"/>
  <c r="J58" i="1"/>
  <c r="I59" i="1"/>
  <c r="I61" i="1" s="1"/>
  <c r="I81" i="1" s="1"/>
  <c r="V56" i="1" l="1"/>
  <c r="W75" i="1"/>
  <c r="V90" i="1"/>
  <c r="E100" i="1"/>
  <c r="E66" i="1" s="1"/>
  <c r="W29" i="1"/>
  <c r="W55" i="1"/>
  <c r="W10" i="2"/>
  <c r="W12" i="2" s="1"/>
  <c r="X9" i="1"/>
  <c r="X110" i="1" s="1"/>
  <c r="X24" i="1" s="1"/>
  <c r="I89" i="1"/>
  <c r="I82" i="1"/>
  <c r="L68" i="1"/>
  <c r="K70" i="1"/>
  <c r="K58" i="1"/>
  <c r="J59" i="1"/>
  <c r="J61" i="1" s="1"/>
  <c r="J81" i="1" s="1"/>
  <c r="X75" i="1" l="1"/>
  <c r="W90" i="1"/>
  <c r="W56" i="1"/>
  <c r="I92" i="1"/>
  <c r="F66" i="1"/>
  <c r="E72" i="1"/>
  <c r="E84" i="1" s="1"/>
  <c r="X25" i="1"/>
  <c r="X26" i="1"/>
  <c r="X28" i="1" s="1"/>
  <c r="X10" i="2"/>
  <c r="X12" i="2" s="1"/>
  <c r="Y9" i="1"/>
  <c r="Y110" i="1" s="1"/>
  <c r="Y24" i="1" s="1"/>
  <c r="Y25" i="1" s="1"/>
  <c r="Y26" i="1" s="1"/>
  <c r="Y28" i="1" s="1"/>
  <c r="J89" i="1"/>
  <c r="J92" i="1" s="1"/>
  <c r="J100" i="1" s="1"/>
  <c r="J82" i="1"/>
  <c r="M68" i="1"/>
  <c r="L70" i="1"/>
  <c r="L58" i="1"/>
  <c r="K59" i="1"/>
  <c r="K61" i="1" s="1"/>
  <c r="K81" i="1" s="1"/>
  <c r="Y75" i="1" l="1"/>
  <c r="X90" i="1"/>
  <c r="F72" i="1"/>
  <c r="F84" i="1" s="1"/>
  <c r="G66" i="1"/>
  <c r="I100" i="1"/>
  <c r="Y29" i="1"/>
  <c r="Y55" i="1"/>
  <c r="Y10" i="2"/>
  <c r="Y12" i="2" s="1"/>
  <c r="Z9" i="1"/>
  <c r="Z110" i="1" s="1"/>
  <c r="Z24" i="1" s="1"/>
  <c r="Z25" i="1" s="1"/>
  <c r="Z26" i="1" s="1"/>
  <c r="Z28" i="1" s="1"/>
  <c r="X29" i="1"/>
  <c r="X55" i="1"/>
  <c r="K89" i="1"/>
  <c r="K92" i="1" s="1"/>
  <c r="K100" i="1" s="1"/>
  <c r="K82" i="1"/>
  <c r="M70" i="1"/>
  <c r="N68" i="1"/>
  <c r="M58" i="1"/>
  <c r="L59" i="1"/>
  <c r="L61" i="1" s="1"/>
  <c r="L81" i="1" s="1"/>
  <c r="X56" i="1" l="1"/>
  <c r="Y56" i="1"/>
  <c r="Z75" i="1"/>
  <c r="Y90" i="1"/>
  <c r="G72" i="1"/>
  <c r="G84" i="1" s="1"/>
  <c r="H66" i="1"/>
  <c r="Z29" i="1"/>
  <c r="Z55" i="1"/>
  <c r="Z10" i="2"/>
  <c r="Z12" i="2" s="1"/>
  <c r="AA9" i="1"/>
  <c r="AA110" i="1" s="1"/>
  <c r="AA24" i="1" s="1"/>
  <c r="AA25" i="1" s="1"/>
  <c r="AA26" i="1" s="1"/>
  <c r="AA28" i="1" s="1"/>
  <c r="L89" i="1"/>
  <c r="L92" i="1" s="1"/>
  <c r="L100" i="1" s="1"/>
  <c r="L82" i="1"/>
  <c r="N70" i="1"/>
  <c r="O68" i="1"/>
  <c r="N58" i="1"/>
  <c r="M59" i="1"/>
  <c r="M61" i="1" s="1"/>
  <c r="M81" i="1" s="1"/>
  <c r="AA75" i="1" l="1"/>
  <c r="Z90" i="1"/>
  <c r="Z56" i="1"/>
  <c r="H72" i="1"/>
  <c r="H84" i="1" s="1"/>
  <c r="I66" i="1"/>
  <c r="AA29" i="1"/>
  <c r="AA55" i="1"/>
  <c r="AA10" i="2"/>
  <c r="AA12" i="2" s="1"/>
  <c r="AB9" i="1"/>
  <c r="AB110" i="1" s="1"/>
  <c r="AB24" i="1" s="1"/>
  <c r="AB25" i="1" s="1"/>
  <c r="AB26" i="1" s="1"/>
  <c r="AB28" i="1" s="1"/>
  <c r="M89" i="1"/>
  <c r="M92" i="1" s="1"/>
  <c r="M100" i="1" s="1"/>
  <c r="M82" i="1"/>
  <c r="O70" i="1"/>
  <c r="P68" i="1"/>
  <c r="O58" i="1"/>
  <c r="N59" i="1"/>
  <c r="N61" i="1" s="1"/>
  <c r="N81" i="1" s="1"/>
  <c r="AB75" i="1" l="1"/>
  <c r="AA90" i="1"/>
  <c r="AA56" i="1"/>
  <c r="I72" i="1"/>
  <c r="I84" i="1" s="1"/>
  <c r="J66" i="1"/>
  <c r="AB29" i="1"/>
  <c r="AB55" i="1"/>
  <c r="AB10" i="2"/>
  <c r="AB12" i="2" s="1"/>
  <c r="AC9" i="1"/>
  <c r="AC110" i="1" s="1"/>
  <c r="AC24" i="1" s="1"/>
  <c r="AC25" i="1" s="1"/>
  <c r="AC26" i="1" s="1"/>
  <c r="AC28" i="1" s="1"/>
  <c r="N89" i="1"/>
  <c r="N92" i="1" s="1"/>
  <c r="N100" i="1" s="1"/>
  <c r="N82" i="1"/>
  <c r="Q68" i="1"/>
  <c r="P70" i="1"/>
  <c r="P58" i="1"/>
  <c r="O59" i="1"/>
  <c r="O61" i="1" s="1"/>
  <c r="O81" i="1" s="1"/>
  <c r="AC75" i="1" l="1"/>
  <c r="AB90" i="1"/>
  <c r="AB56" i="1"/>
  <c r="J72" i="1"/>
  <c r="J84" i="1" s="1"/>
  <c r="K66" i="1"/>
  <c r="AC29" i="1"/>
  <c r="AC55" i="1"/>
  <c r="AC10" i="2"/>
  <c r="AC12" i="2" s="1"/>
  <c r="AD9" i="1"/>
  <c r="AD110" i="1" s="1"/>
  <c r="AD24" i="1" s="1"/>
  <c r="AD25" i="1" s="1"/>
  <c r="AD26" i="1" s="1"/>
  <c r="AD28" i="1" s="1"/>
  <c r="O89" i="1"/>
  <c r="O92" i="1" s="1"/>
  <c r="O100" i="1" s="1"/>
  <c r="O82" i="1"/>
  <c r="Q77" i="1"/>
  <c r="Q70" i="1"/>
  <c r="R68" i="1"/>
  <c r="R77" i="1"/>
  <c r="Q58" i="1"/>
  <c r="P59" i="1"/>
  <c r="P61" i="1" s="1"/>
  <c r="P81" i="1" s="1"/>
  <c r="AD75" i="1" l="1"/>
  <c r="AC90" i="1"/>
  <c r="AC56" i="1"/>
  <c r="K72" i="1"/>
  <c r="K84" i="1" s="1"/>
  <c r="L66" i="1"/>
  <c r="AD10" i="2"/>
  <c r="AD12" i="2" s="1"/>
  <c r="AE9" i="1"/>
  <c r="AE110" i="1" s="1"/>
  <c r="AE24" i="1" s="1"/>
  <c r="AE25" i="1" s="1"/>
  <c r="AE26" i="1" s="1"/>
  <c r="AE28" i="1" s="1"/>
  <c r="AD29" i="1"/>
  <c r="AD55" i="1"/>
  <c r="P89" i="1"/>
  <c r="P92" i="1" s="1"/>
  <c r="P100" i="1" s="1"/>
  <c r="P82" i="1"/>
  <c r="S77" i="1"/>
  <c r="S68" i="1"/>
  <c r="R70" i="1"/>
  <c r="R58" i="1"/>
  <c r="Q59" i="1"/>
  <c r="Q61" i="1" s="1"/>
  <c r="Q81" i="1" s="1"/>
  <c r="AD56" i="1" l="1"/>
  <c r="AE75" i="1"/>
  <c r="AD90" i="1"/>
  <c r="M66" i="1"/>
  <c r="L72" i="1"/>
  <c r="L84" i="1" s="1"/>
  <c r="AE29" i="1"/>
  <c r="AE55" i="1"/>
  <c r="AE10" i="2"/>
  <c r="AE12" i="2" s="1"/>
  <c r="AF9" i="1"/>
  <c r="AF110" i="1" s="1"/>
  <c r="AF24" i="1" s="1"/>
  <c r="Q89" i="1"/>
  <c r="Q92" i="1" s="1"/>
  <c r="Q100" i="1" s="1"/>
  <c r="Q82" i="1"/>
  <c r="T77" i="1"/>
  <c r="T68" i="1"/>
  <c r="S70" i="1"/>
  <c r="S58" i="1"/>
  <c r="R59" i="1"/>
  <c r="R61" i="1" s="1"/>
  <c r="R81" i="1" s="1"/>
  <c r="AF75" i="1" l="1"/>
  <c r="AE90" i="1"/>
  <c r="AE56" i="1"/>
  <c r="N66" i="1"/>
  <c r="M72" i="1"/>
  <c r="M84" i="1" s="1"/>
  <c r="AF25" i="1"/>
  <c r="AF26" i="1" s="1"/>
  <c r="AF28" i="1" s="1"/>
  <c r="AF10" i="2"/>
  <c r="AF12" i="2" s="1"/>
  <c r="AG9" i="1"/>
  <c r="AG110" i="1" s="1"/>
  <c r="AG24" i="1" s="1"/>
  <c r="AG25" i="1" s="1"/>
  <c r="AG26" i="1" s="1"/>
  <c r="AG28" i="1" s="1"/>
  <c r="R89" i="1"/>
  <c r="R92" i="1" s="1"/>
  <c r="R100" i="1" s="1"/>
  <c r="R82" i="1"/>
  <c r="U77" i="1"/>
  <c r="T70" i="1"/>
  <c r="U68" i="1"/>
  <c r="T58" i="1"/>
  <c r="S59" i="1"/>
  <c r="S61" i="1" s="1"/>
  <c r="S81" i="1" s="1"/>
  <c r="AG75" i="1" l="1"/>
  <c r="AF90" i="1"/>
  <c r="N72" i="1"/>
  <c r="N84" i="1" s="1"/>
  <c r="O66" i="1"/>
  <c r="AF29" i="1"/>
  <c r="AF55" i="1"/>
  <c r="AG29" i="1"/>
  <c r="AG55" i="1"/>
  <c r="AG10" i="2"/>
  <c r="AG12" i="2" s="1"/>
  <c r="AH9" i="1"/>
  <c r="AH110" i="1" s="1"/>
  <c r="AH24" i="1" s="1"/>
  <c r="AH25" i="1" s="1"/>
  <c r="AH26" i="1" s="1"/>
  <c r="AH28" i="1" s="1"/>
  <c r="S89" i="1"/>
  <c r="S92" i="1" s="1"/>
  <c r="S100" i="1" s="1"/>
  <c r="S82" i="1"/>
  <c r="V77" i="1"/>
  <c r="U70" i="1"/>
  <c r="V68" i="1"/>
  <c r="U58" i="1"/>
  <c r="T59" i="1"/>
  <c r="T61" i="1" s="1"/>
  <c r="T81" i="1" s="1"/>
  <c r="AF56" i="1" l="1"/>
  <c r="AH75" i="1"/>
  <c r="AG90" i="1"/>
  <c r="AG56" i="1"/>
  <c r="O72" i="1"/>
  <c r="O84" i="1" s="1"/>
  <c r="P66" i="1"/>
  <c r="AH29" i="1"/>
  <c r="AH55" i="1"/>
  <c r="AH10" i="2"/>
  <c r="AH12" i="2" s="1"/>
  <c r="AI9" i="1"/>
  <c r="AI110" i="1" s="1"/>
  <c r="AI24" i="1" s="1"/>
  <c r="AI25" i="1" s="1"/>
  <c r="AI26" i="1" s="1"/>
  <c r="AI28" i="1" s="1"/>
  <c r="T89" i="1"/>
  <c r="T92" i="1" s="1"/>
  <c r="T100" i="1" s="1"/>
  <c r="T82" i="1"/>
  <c r="W77" i="1"/>
  <c r="V70" i="1"/>
  <c r="W68" i="1"/>
  <c r="V58" i="1"/>
  <c r="U59" i="1"/>
  <c r="U61" i="1" s="1"/>
  <c r="U81" i="1" s="1"/>
  <c r="AI75" i="1" l="1"/>
  <c r="AH90" i="1"/>
  <c r="AH56" i="1"/>
  <c r="P72" i="1"/>
  <c r="P84" i="1" s="1"/>
  <c r="Q66" i="1"/>
  <c r="AI29" i="1"/>
  <c r="AI55" i="1"/>
  <c r="AI10" i="2"/>
  <c r="AI12" i="2" s="1"/>
  <c r="AJ9" i="1"/>
  <c r="AJ110" i="1" s="1"/>
  <c r="AJ24" i="1" s="1"/>
  <c r="AJ25" i="1" s="1"/>
  <c r="AJ26" i="1" s="1"/>
  <c r="AJ28" i="1" s="1"/>
  <c r="U89" i="1"/>
  <c r="U92" i="1" s="1"/>
  <c r="U100" i="1" s="1"/>
  <c r="U82" i="1"/>
  <c r="X77" i="1"/>
  <c r="W70" i="1"/>
  <c r="X68" i="1"/>
  <c r="W58" i="1"/>
  <c r="V59" i="1"/>
  <c r="V61" i="1" s="1"/>
  <c r="V81" i="1" s="1"/>
  <c r="AJ75" i="1" l="1"/>
  <c r="AI90" i="1"/>
  <c r="AI56" i="1"/>
  <c r="Q72" i="1"/>
  <c r="Q84" i="1" s="1"/>
  <c r="R66" i="1"/>
  <c r="AJ29" i="1"/>
  <c r="AJ55" i="1"/>
  <c r="AJ10" i="2"/>
  <c r="AJ12" i="2" s="1"/>
  <c r="AK9" i="1"/>
  <c r="AK110" i="1" s="1"/>
  <c r="AK24" i="1" s="1"/>
  <c r="AK25" i="1" s="1"/>
  <c r="AK26" i="1" s="1"/>
  <c r="AK28" i="1" s="1"/>
  <c r="V89" i="1"/>
  <c r="V92" i="1" s="1"/>
  <c r="V100" i="1" s="1"/>
  <c r="V82" i="1"/>
  <c r="Y77" i="1"/>
  <c r="Y68" i="1"/>
  <c r="X70" i="1"/>
  <c r="X58" i="1"/>
  <c r="W59" i="1"/>
  <c r="W61" i="1" s="1"/>
  <c r="W81" i="1" s="1"/>
  <c r="AK75" i="1" l="1"/>
  <c r="AJ90" i="1"/>
  <c r="AJ56" i="1"/>
  <c r="S66" i="1"/>
  <c r="R72" i="1"/>
  <c r="R84" i="1" s="1"/>
  <c r="AK29" i="1"/>
  <c r="AK55" i="1"/>
  <c r="AK10" i="2"/>
  <c r="AK12" i="2" s="1"/>
  <c r="AL9" i="1"/>
  <c r="AL110" i="1" s="1"/>
  <c r="AL24" i="1" s="1"/>
  <c r="AL25" i="1" s="1"/>
  <c r="AL26" i="1" s="1"/>
  <c r="AL28" i="1" s="1"/>
  <c r="W89" i="1"/>
  <c r="W92" i="1" s="1"/>
  <c r="W100" i="1" s="1"/>
  <c r="W82" i="1"/>
  <c r="Z77" i="1"/>
  <c r="Y70" i="1"/>
  <c r="Z68" i="1"/>
  <c r="Y58" i="1"/>
  <c r="X59" i="1"/>
  <c r="X61" i="1" s="1"/>
  <c r="X81" i="1" s="1"/>
  <c r="AL75" i="1" l="1"/>
  <c r="AK90" i="1"/>
  <c r="AK56" i="1"/>
  <c r="T66" i="1"/>
  <c r="S72" i="1"/>
  <c r="S84" i="1" s="1"/>
  <c r="AL10" i="2"/>
  <c r="AL12" i="2" s="1"/>
  <c r="AM9" i="1"/>
  <c r="AM110" i="1" s="1"/>
  <c r="AM24" i="1" s="1"/>
  <c r="AM25" i="1" s="1"/>
  <c r="AM26" i="1" s="1"/>
  <c r="AM28" i="1" s="1"/>
  <c r="AL29" i="1"/>
  <c r="AL55" i="1"/>
  <c r="X89" i="1"/>
  <c r="X92" i="1" s="1"/>
  <c r="X100" i="1" s="1"/>
  <c r="X82" i="1"/>
  <c r="AA77" i="1"/>
  <c r="Z70" i="1"/>
  <c r="AA68" i="1"/>
  <c r="Z58" i="1"/>
  <c r="Y59" i="1"/>
  <c r="Y61" i="1" s="1"/>
  <c r="Y81" i="1" s="1"/>
  <c r="AL56" i="1" l="1"/>
  <c r="AM75" i="1"/>
  <c r="AL90" i="1"/>
  <c r="T72" i="1"/>
  <c r="T84" i="1" s="1"/>
  <c r="U66" i="1"/>
  <c r="AM29" i="1"/>
  <c r="AM55" i="1"/>
  <c r="AM10" i="2"/>
  <c r="AM12" i="2" s="1"/>
  <c r="AN9" i="1"/>
  <c r="AN110" i="1" s="1"/>
  <c r="AN24" i="1" s="1"/>
  <c r="Y89" i="1"/>
  <c r="Y92" i="1" s="1"/>
  <c r="Y100" i="1" s="1"/>
  <c r="Y82" i="1"/>
  <c r="AB77" i="1"/>
  <c r="AB68" i="1"/>
  <c r="AA70" i="1"/>
  <c r="AA58" i="1"/>
  <c r="Z59" i="1"/>
  <c r="Z61" i="1" s="1"/>
  <c r="Z81" i="1" s="1"/>
  <c r="AN75" i="1" l="1"/>
  <c r="AM90" i="1"/>
  <c r="AM56" i="1"/>
  <c r="V66" i="1"/>
  <c r="U72" i="1"/>
  <c r="U84" i="1" s="1"/>
  <c r="AN25" i="1"/>
  <c r="AN26" i="1" s="1"/>
  <c r="AN28" i="1" s="1"/>
  <c r="AN10" i="2"/>
  <c r="AN12" i="2" s="1"/>
  <c r="AO9" i="1"/>
  <c r="AO110" i="1" s="1"/>
  <c r="AO24" i="1" s="1"/>
  <c r="AO25" i="1" s="1"/>
  <c r="AO26" i="1" s="1"/>
  <c r="AO28" i="1" s="1"/>
  <c r="Z89" i="1"/>
  <c r="Z92" i="1" s="1"/>
  <c r="Z100" i="1" s="1"/>
  <c r="Z82" i="1"/>
  <c r="AC77" i="1"/>
  <c r="AB70" i="1"/>
  <c r="AC68" i="1"/>
  <c r="AB58" i="1"/>
  <c r="AA59" i="1"/>
  <c r="AA61" i="1" s="1"/>
  <c r="AA81" i="1" s="1"/>
  <c r="AO75" i="1" l="1"/>
  <c r="AN90" i="1"/>
  <c r="W66" i="1"/>
  <c r="V72" i="1"/>
  <c r="V84" i="1" s="1"/>
  <c r="AN29" i="1"/>
  <c r="AN55" i="1"/>
  <c r="AO29" i="1"/>
  <c r="AO55" i="1"/>
  <c r="AO10" i="2"/>
  <c r="AO12" i="2" s="1"/>
  <c r="AP9" i="1"/>
  <c r="AP110" i="1" s="1"/>
  <c r="AP24" i="1" s="1"/>
  <c r="AP25" i="1" s="1"/>
  <c r="AP26" i="1" s="1"/>
  <c r="AP28" i="1" s="1"/>
  <c r="AA89" i="1"/>
  <c r="AA92" i="1" s="1"/>
  <c r="AA100" i="1" s="1"/>
  <c r="AA82" i="1"/>
  <c r="AD77" i="1"/>
  <c r="AC70" i="1"/>
  <c r="AD68" i="1"/>
  <c r="AC58" i="1"/>
  <c r="AB59" i="1"/>
  <c r="AB61" i="1" s="1"/>
  <c r="AB81" i="1" s="1"/>
  <c r="AP75" i="1" l="1"/>
  <c r="AO90" i="1"/>
  <c r="AN56" i="1"/>
  <c r="AO56" i="1"/>
  <c r="W72" i="1"/>
  <c r="W84" i="1" s="1"/>
  <c r="X66" i="1"/>
  <c r="AP29" i="1"/>
  <c r="AP55" i="1"/>
  <c r="AQ9" i="1"/>
  <c r="AQ110" i="1" s="1"/>
  <c r="AQ24" i="1" s="1"/>
  <c r="AQ25" i="1" s="1"/>
  <c r="AQ26" i="1" s="1"/>
  <c r="AQ28" i="1" s="1"/>
  <c r="AP10" i="2"/>
  <c r="AP12" i="2" s="1"/>
  <c r="AB89" i="1"/>
  <c r="AB92" i="1" s="1"/>
  <c r="AB100" i="1" s="1"/>
  <c r="AB82" i="1"/>
  <c r="AE77" i="1"/>
  <c r="AD70" i="1"/>
  <c r="AE68" i="1"/>
  <c r="AD58" i="1"/>
  <c r="AC59" i="1"/>
  <c r="AC61" i="1" s="1"/>
  <c r="AC81" i="1" s="1"/>
  <c r="AQ75" i="1" l="1"/>
  <c r="AP90" i="1"/>
  <c r="AP56" i="1"/>
  <c r="Y66" i="1"/>
  <c r="X72" i="1"/>
  <c r="X84" i="1" s="1"/>
  <c r="AQ10" i="2"/>
  <c r="AQ12" i="2" s="1"/>
  <c r="AR9" i="1"/>
  <c r="AR110" i="1" s="1"/>
  <c r="AR24" i="1" s="1"/>
  <c r="AR25" i="1" s="1"/>
  <c r="AR26" i="1" s="1"/>
  <c r="AR28" i="1" s="1"/>
  <c r="AQ29" i="1"/>
  <c r="AQ55" i="1"/>
  <c r="AC89" i="1"/>
  <c r="AC92" i="1" s="1"/>
  <c r="AC100" i="1" s="1"/>
  <c r="AC82" i="1"/>
  <c r="AF77" i="1"/>
  <c r="AE70" i="1"/>
  <c r="AF68" i="1"/>
  <c r="AE58" i="1"/>
  <c r="AD59" i="1"/>
  <c r="AD61" i="1" s="1"/>
  <c r="AD81" i="1" s="1"/>
  <c r="AQ56" i="1" l="1"/>
  <c r="AR75" i="1"/>
  <c r="AQ90" i="1"/>
  <c r="Z66" i="1"/>
  <c r="Y72" i="1"/>
  <c r="Y84" i="1" s="1"/>
  <c r="AR29" i="1"/>
  <c r="AR55" i="1"/>
  <c r="AR10" i="2"/>
  <c r="AR12" i="2" s="1"/>
  <c r="AS9" i="1"/>
  <c r="AS110" i="1" s="1"/>
  <c r="AS24" i="1" s="1"/>
  <c r="AS25" i="1" s="1"/>
  <c r="AS26" i="1" s="1"/>
  <c r="AS28" i="1" s="1"/>
  <c r="AD89" i="1"/>
  <c r="AD92" i="1" s="1"/>
  <c r="AD100" i="1" s="1"/>
  <c r="AD82" i="1"/>
  <c r="AG77" i="1"/>
  <c r="AG68" i="1"/>
  <c r="AF70" i="1"/>
  <c r="AF58" i="1"/>
  <c r="AE59" i="1"/>
  <c r="AE61" i="1" s="1"/>
  <c r="AE81" i="1" s="1"/>
  <c r="AS75" i="1" l="1"/>
  <c r="AR90" i="1"/>
  <c r="AR56" i="1"/>
  <c r="AA66" i="1"/>
  <c r="Z72" i="1"/>
  <c r="Z84" i="1" s="1"/>
  <c r="AS29" i="1"/>
  <c r="AS55" i="1"/>
  <c r="AS10" i="2"/>
  <c r="AS12" i="2" s="1"/>
  <c r="AT9" i="1"/>
  <c r="AT110" i="1" s="1"/>
  <c r="AT24" i="1" s="1"/>
  <c r="AT25" i="1" s="1"/>
  <c r="AT26" i="1" s="1"/>
  <c r="AT28" i="1" s="1"/>
  <c r="AE89" i="1"/>
  <c r="AE92" i="1" s="1"/>
  <c r="AE100" i="1" s="1"/>
  <c r="AE82" i="1"/>
  <c r="AH77" i="1"/>
  <c r="AG70" i="1"/>
  <c r="AH68" i="1"/>
  <c r="AG58" i="1"/>
  <c r="AF59" i="1"/>
  <c r="AF61" i="1" s="1"/>
  <c r="AF81" i="1" s="1"/>
  <c r="AT75" i="1" l="1"/>
  <c r="AS90" i="1"/>
  <c r="AS56" i="1"/>
  <c r="AA72" i="1"/>
  <c r="AA84" i="1" s="1"/>
  <c r="AB66" i="1"/>
  <c r="AT29" i="1"/>
  <c r="AT55" i="1"/>
  <c r="AT10" i="2"/>
  <c r="AT12" i="2" s="1"/>
  <c r="AU9" i="1"/>
  <c r="AU110" i="1" s="1"/>
  <c r="AU24" i="1" s="1"/>
  <c r="AU25" i="1" s="1"/>
  <c r="AU26" i="1" s="1"/>
  <c r="AU28" i="1" s="1"/>
  <c r="AF89" i="1"/>
  <c r="AF92" i="1" s="1"/>
  <c r="AF100" i="1" s="1"/>
  <c r="AF82" i="1"/>
  <c r="AI77" i="1"/>
  <c r="AH70" i="1"/>
  <c r="AI68" i="1"/>
  <c r="AH58" i="1"/>
  <c r="AG59" i="1"/>
  <c r="AG61" i="1" s="1"/>
  <c r="AG81" i="1" s="1"/>
  <c r="AU75" i="1" l="1"/>
  <c r="AT90" i="1"/>
  <c r="AT56" i="1"/>
  <c r="AB72" i="1"/>
  <c r="AB84" i="1" s="1"/>
  <c r="AC66" i="1"/>
  <c r="AU29" i="1"/>
  <c r="AU55" i="1"/>
  <c r="AU10" i="2"/>
  <c r="AU12" i="2" s="1"/>
  <c r="AV9" i="1"/>
  <c r="AV110" i="1" s="1"/>
  <c r="AV24" i="1" s="1"/>
  <c r="AG89" i="1"/>
  <c r="AG92" i="1" s="1"/>
  <c r="AG100" i="1" s="1"/>
  <c r="AG82" i="1"/>
  <c r="AJ77" i="1"/>
  <c r="AJ68" i="1"/>
  <c r="AI70" i="1"/>
  <c r="AI58" i="1"/>
  <c r="AH59" i="1"/>
  <c r="AH61" i="1" s="1"/>
  <c r="AH81" i="1" s="1"/>
  <c r="AV75" i="1" l="1"/>
  <c r="AU90" i="1"/>
  <c r="AU56" i="1"/>
  <c r="AD66" i="1"/>
  <c r="AC72" i="1"/>
  <c r="AC84" i="1" s="1"/>
  <c r="AV25" i="1"/>
  <c r="AV26" i="1" s="1"/>
  <c r="AV28" i="1" s="1"/>
  <c r="AV10" i="2"/>
  <c r="AV12" i="2" s="1"/>
  <c r="AW9" i="1"/>
  <c r="AW110" i="1" s="1"/>
  <c r="AW24" i="1" s="1"/>
  <c r="AW25" i="1" s="1"/>
  <c r="AW26" i="1" s="1"/>
  <c r="AW28" i="1" s="1"/>
  <c r="AH89" i="1"/>
  <c r="AH92" i="1" s="1"/>
  <c r="AH100" i="1" s="1"/>
  <c r="AH82" i="1"/>
  <c r="AK77" i="1"/>
  <c r="AJ70" i="1"/>
  <c r="AK68" i="1"/>
  <c r="AJ58" i="1"/>
  <c r="AI59" i="1"/>
  <c r="AI61" i="1" s="1"/>
  <c r="AI81" i="1" s="1"/>
  <c r="AW75" i="1" l="1"/>
  <c r="AV90" i="1"/>
  <c r="AD72" i="1"/>
  <c r="AD84" i="1" s="1"/>
  <c r="AE66" i="1"/>
  <c r="AV29" i="1"/>
  <c r="AV55" i="1"/>
  <c r="AW10" i="2"/>
  <c r="AW12" i="2" s="1"/>
  <c r="AY9" i="1" s="1"/>
  <c r="AY110" i="1" s="1"/>
  <c r="AY24" i="1" s="1"/>
  <c r="AY25" i="1" s="1"/>
  <c r="AY26" i="1" s="1"/>
  <c r="AY28" i="1" s="1"/>
  <c r="AX9" i="1"/>
  <c r="AX110" i="1" s="1"/>
  <c r="AX24" i="1" s="1"/>
  <c r="AW29" i="1"/>
  <c r="AW55" i="1"/>
  <c r="AI89" i="1"/>
  <c r="AI92" i="1" s="1"/>
  <c r="AI100" i="1" s="1"/>
  <c r="AI82" i="1"/>
  <c r="AL77" i="1"/>
  <c r="AK70" i="1"/>
  <c r="AL68" i="1"/>
  <c r="AK58" i="1"/>
  <c r="AJ59" i="1"/>
  <c r="AJ61" i="1" s="1"/>
  <c r="AJ81" i="1" s="1"/>
  <c r="AV56" i="1" l="1"/>
  <c r="AW56" i="1"/>
  <c r="AX75" i="1"/>
  <c r="AW90" i="1"/>
  <c r="AF66" i="1"/>
  <c r="AE72" i="1"/>
  <c r="AE84" i="1" s="1"/>
  <c r="AY29" i="1"/>
  <c r="AY55" i="1"/>
  <c r="AX25" i="1"/>
  <c r="AX26" i="1" s="1"/>
  <c r="AX28" i="1" s="1"/>
  <c r="AJ89" i="1"/>
  <c r="AJ92" i="1" s="1"/>
  <c r="AJ100" i="1" s="1"/>
  <c r="AJ82" i="1"/>
  <c r="AM77" i="1"/>
  <c r="AL70" i="1"/>
  <c r="AM68" i="1"/>
  <c r="AL58" i="1"/>
  <c r="AK59" i="1"/>
  <c r="AK61" i="1" s="1"/>
  <c r="AK81" i="1" s="1"/>
  <c r="AY56" i="1" l="1"/>
  <c r="AY75" i="1"/>
  <c r="AY90" i="1" s="1"/>
  <c r="AX90" i="1"/>
  <c r="AF72" i="1"/>
  <c r="AF84" i="1" s="1"/>
  <c r="AG66" i="1"/>
  <c r="AX29" i="1"/>
  <c r="AX55" i="1"/>
  <c r="AK89" i="1"/>
  <c r="AK92" i="1" s="1"/>
  <c r="AK100" i="1" s="1"/>
  <c r="AK82" i="1"/>
  <c r="AN77" i="1"/>
  <c r="AM70" i="1"/>
  <c r="AN68" i="1"/>
  <c r="AM58" i="1"/>
  <c r="AL59" i="1"/>
  <c r="AL61" i="1" s="1"/>
  <c r="AL81" i="1" s="1"/>
  <c r="AX56" i="1" l="1"/>
  <c r="AG72" i="1"/>
  <c r="AG84" i="1" s="1"/>
  <c r="AH66" i="1"/>
  <c r="AL89" i="1"/>
  <c r="AL92" i="1" s="1"/>
  <c r="AL100" i="1" s="1"/>
  <c r="AL82" i="1"/>
  <c r="AO77" i="1"/>
  <c r="AO68" i="1"/>
  <c r="AN70" i="1"/>
  <c r="AN58" i="1"/>
  <c r="AM59" i="1"/>
  <c r="AM61" i="1" s="1"/>
  <c r="AM81" i="1" s="1"/>
  <c r="AI66" i="1" l="1"/>
  <c r="AH72" i="1"/>
  <c r="AH84" i="1" s="1"/>
  <c r="AM89" i="1"/>
  <c r="AM92" i="1" s="1"/>
  <c r="AM100" i="1" s="1"/>
  <c r="AM82" i="1"/>
  <c r="AP77" i="1"/>
  <c r="AO70" i="1"/>
  <c r="AP68" i="1"/>
  <c r="AO58" i="1"/>
  <c r="AN59" i="1"/>
  <c r="AN61" i="1" s="1"/>
  <c r="AN81" i="1" s="1"/>
  <c r="AI72" i="1" l="1"/>
  <c r="AI84" i="1" s="1"/>
  <c r="AJ66" i="1"/>
  <c r="AN89" i="1"/>
  <c r="AN92" i="1" s="1"/>
  <c r="AN100" i="1" s="1"/>
  <c r="AN82" i="1"/>
  <c r="AQ77" i="1"/>
  <c r="AP70" i="1"/>
  <c r="AQ68" i="1"/>
  <c r="AP58" i="1"/>
  <c r="AO59" i="1"/>
  <c r="AO61" i="1" s="1"/>
  <c r="AO81" i="1" s="1"/>
  <c r="AJ72" i="1" l="1"/>
  <c r="AJ84" i="1" s="1"/>
  <c r="AK66" i="1"/>
  <c r="AO89" i="1"/>
  <c r="AO92" i="1" s="1"/>
  <c r="AO100" i="1" s="1"/>
  <c r="AO82" i="1"/>
  <c r="AR77" i="1"/>
  <c r="AQ70" i="1"/>
  <c r="AR68" i="1"/>
  <c r="AQ58" i="1"/>
  <c r="AP59" i="1"/>
  <c r="AP61" i="1" s="1"/>
  <c r="AP81" i="1" s="1"/>
  <c r="AL66" i="1" l="1"/>
  <c r="AK72" i="1"/>
  <c r="AK84" i="1" s="1"/>
  <c r="AP89" i="1"/>
  <c r="AP92" i="1" s="1"/>
  <c r="AP100" i="1" s="1"/>
  <c r="AP82" i="1"/>
  <c r="AS77" i="1"/>
  <c r="AR70" i="1"/>
  <c r="AS68" i="1"/>
  <c r="AR58" i="1"/>
  <c r="AQ59" i="1"/>
  <c r="AQ61" i="1" s="1"/>
  <c r="AQ81" i="1" s="1"/>
  <c r="AL72" i="1" l="1"/>
  <c r="AL84" i="1" s="1"/>
  <c r="AM66" i="1"/>
  <c r="AQ89" i="1"/>
  <c r="AQ92" i="1" s="1"/>
  <c r="AQ100" i="1" s="1"/>
  <c r="AQ82" i="1"/>
  <c r="AT77" i="1"/>
  <c r="AT68" i="1"/>
  <c r="AS70" i="1"/>
  <c r="AS58" i="1"/>
  <c r="AR59" i="1"/>
  <c r="AR61" i="1" s="1"/>
  <c r="AR81" i="1" s="1"/>
  <c r="AM72" i="1" l="1"/>
  <c r="AM84" i="1" s="1"/>
  <c r="AN66" i="1"/>
  <c r="AR89" i="1"/>
  <c r="AR92" i="1" s="1"/>
  <c r="AR100" i="1" s="1"/>
  <c r="AR82" i="1"/>
  <c r="AU77" i="1"/>
  <c r="AU68" i="1"/>
  <c r="AT70" i="1"/>
  <c r="AT58" i="1"/>
  <c r="AS59" i="1"/>
  <c r="AS61" i="1" s="1"/>
  <c r="AS81" i="1" s="1"/>
  <c r="AO66" i="1" l="1"/>
  <c r="AN72" i="1"/>
  <c r="AN84" i="1" s="1"/>
  <c r="AS89" i="1"/>
  <c r="AS92" i="1" s="1"/>
  <c r="AS100" i="1" s="1"/>
  <c r="AS82" i="1"/>
  <c r="AV77" i="1"/>
  <c r="AU70" i="1"/>
  <c r="AV68" i="1"/>
  <c r="AU58" i="1"/>
  <c r="AT59" i="1"/>
  <c r="AT61" i="1" s="1"/>
  <c r="AT81" i="1" s="1"/>
  <c r="AP66" i="1" l="1"/>
  <c r="AO72" i="1"/>
  <c r="AO84" i="1" s="1"/>
  <c r="AT89" i="1"/>
  <c r="AT92" i="1" s="1"/>
  <c r="AT100" i="1" s="1"/>
  <c r="AT82" i="1"/>
  <c r="AW77" i="1"/>
  <c r="AW68" i="1"/>
  <c r="AV70" i="1"/>
  <c r="AV58" i="1"/>
  <c r="AU59" i="1"/>
  <c r="AU61" i="1" s="1"/>
  <c r="AU81" i="1" s="1"/>
  <c r="AP72" i="1" l="1"/>
  <c r="AP84" i="1" s="1"/>
  <c r="AQ66" i="1"/>
  <c r="AU89" i="1"/>
  <c r="AU92" i="1" s="1"/>
  <c r="AU100" i="1" s="1"/>
  <c r="AU82" i="1"/>
  <c r="AX77" i="1"/>
  <c r="AW70" i="1"/>
  <c r="AX68" i="1"/>
  <c r="AW58" i="1"/>
  <c r="AV59" i="1"/>
  <c r="AV61" i="1" s="1"/>
  <c r="AV81" i="1" s="1"/>
  <c r="AQ72" i="1" l="1"/>
  <c r="AQ84" i="1" s="1"/>
  <c r="AR66" i="1"/>
  <c r="AV89" i="1"/>
  <c r="AV92" i="1" s="1"/>
  <c r="AV100" i="1" s="1"/>
  <c r="AV82" i="1"/>
  <c r="AX70" i="1"/>
  <c r="AY68" i="1"/>
  <c r="AX58" i="1"/>
  <c r="AW59" i="1"/>
  <c r="AW61" i="1" s="1"/>
  <c r="AW81" i="1" s="1"/>
  <c r="AR72" i="1" l="1"/>
  <c r="AR84" i="1" s="1"/>
  <c r="AS66" i="1"/>
  <c r="AY77" i="1"/>
  <c r="AW89" i="1"/>
  <c r="AW92" i="1" s="1"/>
  <c r="AW100" i="1" s="1"/>
  <c r="AW82" i="1"/>
  <c r="AY70" i="1"/>
  <c r="AY58" i="1"/>
  <c r="AX59" i="1"/>
  <c r="AX61" i="1" s="1"/>
  <c r="AX81" i="1" s="1"/>
  <c r="AT66" i="1" l="1"/>
  <c r="AS72" i="1"/>
  <c r="AS84" i="1" s="1"/>
  <c r="AX89" i="1"/>
  <c r="AX92" i="1" s="1"/>
  <c r="AX100" i="1" s="1"/>
  <c r="AX82" i="1"/>
  <c r="AY59" i="1"/>
  <c r="AY61" i="1" s="1"/>
  <c r="AY81" i="1" s="1"/>
  <c r="AU66" i="1" l="1"/>
  <c r="AT72" i="1"/>
  <c r="AT84" i="1" s="1"/>
  <c r="AY89" i="1"/>
  <c r="AY82" i="1" l="1"/>
  <c r="AY92" i="1"/>
  <c r="AU72" i="1"/>
  <c r="AU84" i="1" s="1"/>
  <c r="AV66" i="1"/>
  <c r="AV72" i="1" l="1"/>
  <c r="AV84" i="1" s="1"/>
  <c r="AW66" i="1"/>
  <c r="AW72" i="1" s="1"/>
  <c r="AY100" i="1"/>
  <c r="AW84" i="1" l="1"/>
  <c r="AX66" i="1"/>
  <c r="AX72" i="1" l="1"/>
  <c r="AX84" i="1" s="1"/>
  <c r="AY66" i="1"/>
  <c r="AY72" i="1" s="1"/>
  <c r="AY84" i="1" s="1"/>
</calcChain>
</file>

<file path=xl/sharedStrings.xml><?xml version="1.0" encoding="utf-8"?>
<sst xmlns="http://schemas.openxmlformats.org/spreadsheetml/2006/main" count="332" uniqueCount="192">
  <si>
    <t>Revenue</t>
  </si>
  <si>
    <t>Sales Funnel</t>
  </si>
  <si>
    <t>New Clients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</si>
  <si>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</si>
  <si>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</si>
  <si>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</si>
  <si>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</si>
  <si>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</si>
  <si>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</si>
  <si>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</si>
  <si>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</si>
  <si>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</si>
  <si>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</si>
  <si>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</si>
  <si>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</si>
  <si>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</si>
  <si>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</si>
  <si>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</si>
  <si>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Advertising Spend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</si>
  <si>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</si>
  <si>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</si>
  <si>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</si>
  <si>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</si>
  <si>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</si>
  <si>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</si>
  <si>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</si>
  <si>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</si>
  <si>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</si>
  <si>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</si>
  <si>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</si>
  <si>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</si>
  <si>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</si>
  <si>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</si>
  <si>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</si>
  <si>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</si>
  <si>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</si>
  <si>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</si>
  <si>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</si>
  <si>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</si>
  <si>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</si>
  <si>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</si>
  <si>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</si>
  <si>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</si>
  <si>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</si>
  <si>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</si>
  <si>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</si>
  <si>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</si>
  <si>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</si>
  <si>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</si>
  <si>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</si>
  <si>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</si>
  <si>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</si>
  <si>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Cost / Leads</t>
  </si>
  <si>
    <t>Leads</t>
  </si>
  <si>
    <t>Sales Commisions</t>
  </si>
  <si>
    <t>Leads / Sales agent / Month</t>
  </si>
  <si>
    <t>Sales Team</t>
  </si>
  <si>
    <t>Conversion rate, Lead to sale</t>
  </si>
  <si>
    <t>Annual Cost</t>
  </si>
  <si>
    <t>New booking</t>
  </si>
  <si>
    <t>New Sales (contracts)</t>
  </si>
  <si>
    <t>Duration of contract (months)</t>
  </si>
  <si>
    <t>Churn &amp; Expansion Revenue</t>
  </si>
  <si>
    <t>Recuring Contracts</t>
  </si>
  <si>
    <t>Annual Churn Rate</t>
  </si>
  <si>
    <t>Expansion Revenue</t>
  </si>
  <si>
    <t>% Expansion Added</t>
  </si>
  <si>
    <t>Churned</t>
  </si>
  <si>
    <t>Renewal Recurring</t>
  </si>
  <si>
    <t>Total Recurring Booking</t>
  </si>
  <si>
    <t>Comission</t>
  </si>
  <si>
    <t>Renewals</t>
  </si>
  <si>
    <t>New bookings</t>
  </si>
  <si>
    <t>Comission %</t>
  </si>
  <si>
    <t>Expansion (cross sell, upsells)</t>
  </si>
  <si>
    <t>Total</t>
  </si>
  <si>
    <t>Bookings</t>
  </si>
  <si>
    <t>Total Sales</t>
  </si>
  <si>
    <t>Active Customers</t>
  </si>
  <si>
    <t>Existing Clients</t>
  </si>
  <si>
    <t>Total Clients</t>
  </si>
  <si>
    <t>Recurring Bookings</t>
  </si>
  <si>
    <t>Expansion</t>
  </si>
  <si>
    <t>Total Recurring</t>
  </si>
  <si>
    <t>Total Bookings</t>
  </si>
  <si>
    <t>Avg Contract length</t>
  </si>
  <si>
    <t>Revenue (monthly recurring rev, MRR)</t>
  </si>
  <si>
    <t>Annual Rec Rev, ARR</t>
  </si>
  <si>
    <t>Gross Margin</t>
  </si>
  <si>
    <t>Operating Expenses</t>
  </si>
  <si>
    <t>Total Personnel Expense</t>
  </si>
  <si>
    <t>Total Other OPEX</t>
  </si>
  <si>
    <t>Total OPEX</t>
  </si>
  <si>
    <t>Operating Profit</t>
  </si>
  <si>
    <t>Tax Loss Asset</t>
  </si>
  <si>
    <t>Taxes</t>
  </si>
  <si>
    <t>Net Income</t>
  </si>
  <si>
    <t>Balance Sheet</t>
  </si>
  <si>
    <t>Cash Flow Statement</t>
  </si>
  <si>
    <t>Assumptions</t>
  </si>
  <si>
    <t>COGS</t>
  </si>
  <si>
    <t>Income Statement</t>
  </si>
  <si>
    <t>Infastruture Cost</t>
  </si>
  <si>
    <t>Customer Support</t>
  </si>
  <si>
    <t>Headcount</t>
  </si>
  <si>
    <t>Accounts/ support Rep</t>
  </si>
  <si>
    <t>Benefits, Taxes, Etc</t>
  </si>
  <si>
    <t>Operating Expense</t>
  </si>
  <si>
    <t>Sales</t>
  </si>
  <si>
    <t>Marketing</t>
  </si>
  <si>
    <t>Creative</t>
  </si>
  <si>
    <t>Technology</t>
  </si>
  <si>
    <t>Product Management</t>
  </si>
  <si>
    <t>Exec / Admin</t>
  </si>
  <si>
    <t>Other Opex</t>
  </si>
  <si>
    <t xml:space="preserve">Other Marketing </t>
  </si>
  <si>
    <t>Misc Fixed Exp</t>
  </si>
  <si>
    <t>Variable Exp % of booking</t>
  </si>
  <si>
    <t>Net Bookings</t>
  </si>
  <si>
    <t>Net Revenue (MRR)</t>
  </si>
  <si>
    <t>Deferred Revue</t>
  </si>
  <si>
    <t>Annual Run Rate</t>
  </si>
  <si>
    <t>LTV: CAC Ratio</t>
  </si>
  <si>
    <t>Benefits, Taxes, ETC</t>
  </si>
  <si>
    <t>Salary</t>
  </si>
  <si>
    <t>Total Customer Support</t>
  </si>
  <si>
    <t>GM %</t>
  </si>
  <si>
    <t>Total Personnel Exp</t>
  </si>
  <si>
    <t>Bonuses (Comission)</t>
  </si>
  <si>
    <t>EBIT</t>
  </si>
  <si>
    <t>Capex</t>
  </si>
  <si>
    <t>Asset Purchases</t>
  </si>
  <si>
    <t>Software 1</t>
  </si>
  <si>
    <t>Software 2</t>
  </si>
  <si>
    <t>Software 3</t>
  </si>
  <si>
    <t>Software 4</t>
  </si>
  <si>
    <t>Other Technology</t>
  </si>
  <si>
    <t>Total Capex</t>
  </si>
  <si>
    <t>Depreciation</t>
  </si>
  <si>
    <t>Depreciation (new)</t>
  </si>
  <si>
    <t>Total Depreciation</t>
  </si>
  <si>
    <t>Useful Life (Months)</t>
  </si>
  <si>
    <t>D&amp;A</t>
  </si>
  <si>
    <t>Cash from Operation</t>
  </si>
  <si>
    <t>Net Deferred Revenue</t>
  </si>
  <si>
    <t>Operating Cashflow</t>
  </si>
  <si>
    <t>Deferred Revenue</t>
  </si>
  <si>
    <t>Cash from Investing</t>
  </si>
  <si>
    <t>Fixed Assets</t>
  </si>
  <si>
    <t>Net Fixed Assets</t>
  </si>
  <si>
    <t>Liabilities</t>
  </si>
  <si>
    <t>Cash from Financing</t>
  </si>
  <si>
    <t>New equity</t>
  </si>
  <si>
    <t>Net Cash Flow</t>
  </si>
  <si>
    <t>Total Liabilities</t>
  </si>
  <si>
    <t>Assets</t>
  </si>
  <si>
    <t>Cash</t>
  </si>
  <si>
    <t>Total Assets</t>
  </si>
  <si>
    <t>Equity</t>
  </si>
  <si>
    <t>New Financing</t>
  </si>
  <si>
    <t>Retained Earnings</t>
  </si>
  <si>
    <t>Total Equity</t>
  </si>
  <si>
    <t>Balance check</t>
  </si>
  <si>
    <t>Ad Spend</t>
  </si>
  <si>
    <t>Metrics / KPIs</t>
  </si>
  <si>
    <t>ARR (Annual Run Rate)</t>
  </si>
  <si>
    <t>Annual Churn</t>
  </si>
  <si>
    <t>Annual Revenue Growth Rate</t>
  </si>
  <si>
    <t xml:space="preserve">Net Dollar Retention (NDR) </t>
  </si>
  <si>
    <t>Starting MRR</t>
  </si>
  <si>
    <t>Less: Downgrades / churn</t>
  </si>
  <si>
    <t xml:space="preserve">Plus: Expansion rev </t>
  </si>
  <si>
    <t>Final MRR</t>
  </si>
  <si>
    <t>Total Acqusition Costs</t>
  </si>
  <si>
    <t>Ad spend</t>
  </si>
  <si>
    <t>Sales commissions</t>
  </si>
  <si>
    <t xml:space="preserve">Sales team salaries </t>
  </si>
  <si>
    <t>Total Acquisition Costs</t>
  </si>
  <si>
    <t>New Customers</t>
  </si>
  <si>
    <t>Supporting Schedules</t>
  </si>
  <si>
    <t>Financial Forecast</t>
  </si>
  <si>
    <t>Sales Assumptions</t>
  </si>
  <si>
    <t>Average Customer Life Time Value (LTV)</t>
  </si>
  <si>
    <t>Customer Acquisition Cost (CAC)</t>
  </si>
  <si>
    <t>Instructure Cost</t>
  </si>
  <si>
    <t>EBITDA Margin</t>
  </si>
  <si>
    <t>Burn Rate</t>
  </si>
  <si>
    <t>Cash Balance</t>
  </si>
  <si>
    <t>Months</t>
  </si>
  <si>
    <t>Graphs</t>
  </si>
  <si>
    <t>All Amounts Denominated in US$ Unless Otherwise Stated</t>
  </si>
  <si>
    <t>Key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</si>
</sst>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0.0%"/>
    <numFmt numFmtId="168" formatCode="0.0"/>
    <numFmt numFmtId="169" formatCode="_-&quot;$&quot;* #,##0.0_-;\-&quot;$&quot;* #,##0.0_-;_-&quot;$&quot;* &quot;-&quot;?_-;_-@_-"/>
    <numFmt numFmtId="170" formatCode="_-* #,##0_-;\-* #,##0_-;_-* &quot;-&quot;??_-;_-@_-"/>
    <numFmt numFmtId="171" formatCode="_(* #,##0_);_(* \(#,##0\);_(* &quot;-&quot;??_);_(@_)"/>
    <numFmt numFmtId="172" formatCode="_(&quot;$&quot;* #,##0_);_(&quot;$&quot;* \(#,##0\);_(&quot;$&quot;* &quot;-&quot;??_);_(@_)"/>
    <numFmt numFmtId="173" formatCode="#,##0.0_)_%;\(#,##0.0\)_%;#,##0.0_)_%;@_)_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0"/>
      <name val="Times New Roman"/>
      <family val="1"/>
    </font>
    <font>
      <sz val="10"/>
      <name val="Arial"/>
      <family val="2"/>
    </font>
    <font>
      <i/>
      <sz val="10"/>
      <color theme="0"/>
      <name val="Arial Narrow"/>
      <family val="2"/>
    </font>
    <font>
      <sz val="12"/>
      <color theme="1"/>
      <name val="Calibri"/>
      <family val="2"/>
      <scheme val="minor"/>
    </font>
    <font>
      <sz val="1"/>
      <color indexed="9"/>
      <name val="Symbol"/>
      <family val="1"/>
      <charset val="2"/>
    </font>
    <font>
      <u/>
      <sz val="10"/>
      <color theme="10"/>
      <name val="Arial"/>
      <family val="2"/>
    </font>
    <font>
      <b/>
      <sz val="14"/>
      <color rgb="FFFFFFFF"/>
      <name val="Arial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0" fontId="15" fillId="0" borderId="0" applyAlignment="0"/>
    <xf numFmtId="0" fontId="12" fillId="0" borderId="0">
      <alignment vertical="center"/>
    </xf>
    <xf numFmtId="0" fontId="1" fillId="0" borderId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173" fontId="12" fillId="0" borderId="0"/>
    <xf numFmtId="0" fontId="12" fillId="0" borderId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165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0" fillId="0" borderId="0" xfId="2" applyFont="1"/>
    <xf numFmtId="166" fontId="0" fillId="0" borderId="0" xfId="2" applyNumberFormat="1" applyFont="1"/>
    <xf numFmtId="166" fontId="5" fillId="0" borderId="0" xfId="2" applyNumberFormat="1" applyFont="1"/>
    <xf numFmtId="166" fontId="0" fillId="0" borderId="0" xfId="0" applyNumberFormat="1"/>
    <xf numFmtId="0" fontId="0" fillId="0" borderId="0" xfId="0" applyFont="1"/>
    <xf numFmtId="0" fontId="5" fillId="0" borderId="0" xfId="0" applyFont="1"/>
    <xf numFmtId="9" fontId="0" fillId="0" borderId="0" xfId="3" applyFont="1"/>
    <xf numFmtId="0" fontId="6" fillId="0" borderId="0" xfId="0" applyFont="1"/>
    <xf numFmtId="169" fontId="0" fillId="0" borderId="0" xfId="0" applyNumberFormat="1"/>
    <xf numFmtId="169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0" fontId="0" fillId="0" borderId="1" xfId="0" applyFont="1" applyBorder="1"/>
    <xf numFmtId="166" fontId="0" fillId="0" borderId="1" xfId="0" applyNumberFormat="1" applyFont="1" applyBorder="1"/>
    <xf numFmtId="1" fontId="0" fillId="0" borderId="0" xfId="0" applyNumberFormat="1"/>
    <xf numFmtId="166" fontId="0" fillId="2" borderId="0" xfId="0" applyNumberFormat="1" applyFill="1"/>
    <xf numFmtId="0" fontId="0" fillId="0" borderId="0" xfId="0" applyAlignment="1">
      <alignment horizontal="center"/>
    </xf>
    <xf numFmtId="170" fontId="5" fillId="0" borderId="0" xfId="1" applyNumberFormat="1" applyFont="1"/>
    <xf numFmtId="164" fontId="0" fillId="0" borderId="0" xfId="0" applyNumberFormat="1"/>
    <xf numFmtId="170" fontId="0" fillId="0" borderId="0" xfId="0" applyNumberFormat="1"/>
    <xf numFmtId="166" fontId="0" fillId="0" borderId="1" xfId="2" applyNumberFormat="1" applyFont="1" applyBorder="1"/>
    <xf numFmtId="166" fontId="0" fillId="0" borderId="2" xfId="0" applyNumberFormat="1" applyBorder="1"/>
    <xf numFmtId="9" fontId="0" fillId="0" borderId="0" xfId="3" applyFont="1" applyBorder="1"/>
    <xf numFmtId="170" fontId="0" fillId="0" borderId="0" xfId="1" applyNumberFormat="1" applyFont="1"/>
    <xf numFmtId="170" fontId="5" fillId="0" borderId="1" xfId="1" applyNumberFormat="1" applyFont="1" applyBorder="1"/>
    <xf numFmtId="170" fontId="0" fillId="0" borderId="1" xfId="0" applyNumberFormat="1" applyBorder="1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166" fontId="0" fillId="0" borderId="0" xfId="0" applyNumberFormat="1" applyFill="1"/>
    <xf numFmtId="0" fontId="0" fillId="0" borderId="0" xfId="0" applyFont="1" applyFill="1"/>
    <xf numFmtId="170" fontId="0" fillId="0" borderId="0" xfId="1" applyNumberFormat="1" applyFont="1" applyFill="1"/>
    <xf numFmtId="170" fontId="0" fillId="0" borderId="0" xfId="0" applyNumberFormat="1" applyFill="1"/>
    <xf numFmtId="166" fontId="0" fillId="0" borderId="1" xfId="0" applyNumberFormat="1" applyFill="1" applyBorder="1"/>
    <xf numFmtId="170" fontId="0" fillId="0" borderId="1" xfId="0" applyNumberFormat="1" applyFill="1" applyBorder="1"/>
    <xf numFmtId="166" fontId="5" fillId="0" borderId="0" xfId="2" applyNumberFormat="1" applyFont="1" applyFill="1"/>
    <xf numFmtId="166" fontId="2" fillId="0" borderId="0" xfId="0" applyNumberFormat="1" applyFont="1"/>
    <xf numFmtId="0" fontId="0" fillId="0" borderId="0" xfId="0"/>
    <xf numFmtId="0" fontId="2" fillId="0" borderId="0" xfId="0" applyFont="1"/>
    <xf numFmtId="0" fontId="0" fillId="0" borderId="0" xfId="0" applyFont="1"/>
    <xf numFmtId="0" fontId="6" fillId="0" borderId="0" xfId="0" applyFont="1"/>
    <xf numFmtId="0" fontId="4" fillId="0" borderId="0" xfId="0" applyFont="1"/>
    <xf numFmtId="172" fontId="7" fillId="0" borderId="0" xfId="5" applyNumberFormat="1" applyFont="1"/>
    <xf numFmtId="171" fontId="7" fillId="0" borderId="0" xfId="4" applyNumberFormat="1" applyFont="1"/>
    <xf numFmtId="167" fontId="7" fillId="0" borderId="0" xfId="0" applyNumberFormat="1" applyFont="1"/>
    <xf numFmtId="172" fontId="7" fillId="0" borderId="0" xfId="5" applyNumberFormat="1" applyFont="1"/>
    <xf numFmtId="168" fontId="7" fillId="0" borderId="0" xfId="0" applyNumberFormat="1" applyFont="1"/>
    <xf numFmtId="9" fontId="7" fillId="0" borderId="0" xfId="3" applyFont="1"/>
    <xf numFmtId="9" fontId="7" fillId="0" borderId="0" xfId="3" applyFont="1"/>
    <xf numFmtId="167" fontId="7" fillId="0" borderId="0" xfId="3" applyNumberFormat="1" applyFont="1"/>
    <xf numFmtId="170" fontId="7" fillId="0" borderId="0" xfId="4" applyNumberFormat="1" applyFont="1"/>
    <xf numFmtId="171" fontId="7" fillId="0" borderId="0" xfId="4" applyNumberFormat="1" applyFont="1"/>
    <xf numFmtId="9" fontId="7" fillId="0" borderId="0" xfId="0" applyNumberFormat="1" applyFont="1"/>
    <xf numFmtId="0" fontId="0" fillId="0" borderId="0" xfId="0" applyFont="1"/>
    <xf numFmtId="9" fontId="7" fillId="0" borderId="0" xfId="0" applyNumberFormat="1" applyFont="1"/>
    <xf numFmtId="171" fontId="7" fillId="0" borderId="0" xfId="4" applyNumberFormat="1" applyFont="1"/>
    <xf numFmtId="0" fontId="0" fillId="0" borderId="0" xfId="0"/>
    <xf numFmtId="9" fontId="7" fillId="0" borderId="0" xfId="0" applyNumberFormat="1" applyFont="1"/>
    <xf numFmtId="170" fontId="7" fillId="0" borderId="0" xfId="4" applyNumberFormat="1" applyFont="1"/>
    <xf numFmtId="0" fontId="0" fillId="0" borderId="0" xfId="0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3" borderId="0" xfId="0" applyFill="1"/>
    <xf numFmtId="9" fontId="0" fillId="0" borderId="0" xfId="0" applyNumberFormat="1"/>
    <xf numFmtId="9" fontId="0" fillId="0" borderId="0" xfId="3" applyFont="1"/>
    <xf numFmtId="0" fontId="0" fillId="0" borderId="0" xfId="0" applyFill="1"/>
    <xf numFmtId="0" fontId="2" fillId="0" borderId="0" xfId="0" applyFont="1" applyFill="1"/>
    <xf numFmtId="168" fontId="2" fillId="0" borderId="0" xfId="0" applyNumberFormat="1" applyFont="1"/>
    <xf numFmtId="0" fontId="10" fillId="5" borderId="0" xfId="6" applyFont="1" applyFill="1"/>
    <xf numFmtId="168" fontId="0" fillId="0" borderId="0" xfId="0" applyNumberFormat="1" applyFill="1"/>
    <xf numFmtId="166" fontId="0" fillId="0" borderId="0" xfId="2" applyNumberFormat="1" applyFont="1" applyFill="1"/>
    <xf numFmtId="0" fontId="0" fillId="4" borderId="0" xfId="0" applyFill="1"/>
    <xf numFmtId="0" fontId="17" fillId="4" borderId="0" xfId="6" applyFont="1" applyFill="1" applyAlignment="1">
      <alignment horizontal="left" vertical="center" readingOrder="1"/>
    </xf>
    <xf numFmtId="37" fontId="13" fillId="4" borderId="0" xfId="6" applyNumberFormat="1" applyFont="1" applyFill="1" applyAlignment="1">
      <alignment vertical="top"/>
    </xf>
    <xf numFmtId="0" fontId="10" fillId="5" borderId="0" xfId="6" applyFont="1" applyFill="1"/>
    <xf numFmtId="0" fontId="10" fillId="0" borderId="0" xfId="6" applyFont="1" applyFill="1"/>
    <xf numFmtId="9" fontId="2" fillId="0" borderId="0" xfId="3" applyFont="1"/>
    <xf numFmtId="37" fontId="9" fillId="0" borderId="0" xfId="0" applyNumberFormat="1" applyFont="1"/>
  </cellXfs>
  <cellStyles count="47">
    <cellStyle name="=C:\WINNT\SYSTEM32\COMMAND.COM 2" xfId="36" xr:uid="{E3ACDAEF-7CD4-4564-A0BF-96198FD2BD5E}"/>
    <cellStyle name="Comma" xfId="1" builtinId="3"/>
    <cellStyle name="Comma 2" xfId="4" xr:uid="{FC45830A-7B0F-4CA6-A39B-8B9C752C9B4A}"/>
    <cellStyle name="Comma 2 2" xfId="29" xr:uid="{75D8E5E5-03CB-4EDC-BB54-3073FF231861}"/>
    <cellStyle name="Comma 2 3" xfId="12" xr:uid="{A8D304DE-C5F9-45BB-B7B2-9BDFDD66A398}"/>
    <cellStyle name="Comma 2_Implied Value Summary" xfId="42" xr:uid="{03AE6886-A90F-4622-BCB3-FF031713A69E}"/>
    <cellStyle name="Comma 3" xfId="25" xr:uid="{5DA5C2DD-A560-4337-A9D0-5F7DEAA5C44D}"/>
    <cellStyle name="Comma 4" xfId="27" xr:uid="{E9C5E47F-B8E5-456F-AC64-837194EEDE7F}"/>
    <cellStyle name="Comma 5" xfId="7" xr:uid="{8FA49E5F-332D-4F00-B030-4FA238F75024}"/>
    <cellStyle name="Comma 6" xfId="46" xr:uid="{2809FD89-7F59-460F-91EC-D64D2F7E4957}"/>
    <cellStyle name="Currency" xfId="2" builtinId="4"/>
    <cellStyle name="Currency 2" xfId="5" xr:uid="{5360BD5B-DA62-49BF-88E1-27C5B9B727C7}"/>
    <cellStyle name="Currency 2 2" xfId="28" xr:uid="{7CB9B062-D7FE-43C9-BC91-1F11EE07730E}"/>
    <cellStyle name="Currency 3" xfId="9" xr:uid="{0BBEF54A-E657-44A6-A215-C6AC558F8A99}"/>
    <cellStyle name="Hyperlink 2" xfId="17" xr:uid="{07FE8967-35B3-41D6-8092-437E30E4252B}"/>
    <cellStyle name="Hyperlink 2 2" xfId="34" xr:uid="{FB84EB59-6156-472E-AF9C-1A5DB7D10041}"/>
    <cellStyle name="Hyperlink 3" xfId="37" xr:uid="{D44D2B19-BE0F-4B58-89C7-3ACDB9F68167}"/>
    <cellStyle name="Invisible" xfId="14" xr:uid="{C95ABA77-8429-4354-9972-DCA519931845}"/>
    <cellStyle name="Normal" xfId="0" builtinId="0"/>
    <cellStyle name="Normal 10" xfId="41" xr:uid="{31EB0984-1C1B-4245-8B92-4B2D89238478}"/>
    <cellStyle name="Normal 11" xfId="6" xr:uid="{3C38B61F-A38C-4379-ACF6-8DFCBA94589A}"/>
    <cellStyle name="Normal 2" xfId="15" xr:uid="{1D6F6668-217A-4DC7-AADB-7BF3A9C8DA14}"/>
    <cellStyle name="Normal 2 2" xfId="16" xr:uid="{20396220-4260-4577-85D2-15DE29821A4E}"/>
    <cellStyle name="Normal 2 2 2" xfId="18" xr:uid="{AD93EE70-8FCD-4F65-B109-63B46B6DC371}"/>
    <cellStyle name="Normal 2 2 2 2" xfId="20" xr:uid="{A533D29F-21AB-40D0-A29C-50EBAAA15766}"/>
    <cellStyle name="Normal 2 2 2 3" xfId="23" xr:uid="{82F45DD1-EF0B-48FD-A3B7-84EBAC40395D}"/>
    <cellStyle name="Normal 2 2 2 4" xfId="31" xr:uid="{16B505E6-890B-4380-8125-4151A5B80F5F}"/>
    <cellStyle name="Normal 2 2 2 5" xfId="33" xr:uid="{0B0C0A0E-FFFB-4EAD-A595-093FE823CF93}"/>
    <cellStyle name="Normal 2 2 2_Implied Value Summary" xfId="44" xr:uid="{EA43E892-C4EE-471B-AC51-7001C4E62D63}"/>
    <cellStyle name="Normal 2 2 3" xfId="30" xr:uid="{342F1717-0635-4FD0-93C3-1BF354BFA5BB}"/>
    <cellStyle name="Normal 2 2_Implied Value Summary" xfId="43" xr:uid="{B909C07F-5DF8-464F-AC06-C3B06B087298}"/>
    <cellStyle name="Normal 3" xfId="13" xr:uid="{95633375-851C-4F02-98A3-7CE25B2A9040}"/>
    <cellStyle name="Normal 4" xfId="19" xr:uid="{36C66EE3-38C9-4649-B4F9-B268DEB1547A}"/>
    <cellStyle name="Normal 4 2" xfId="24" xr:uid="{32AFE7BA-2A10-4E4F-8D93-93A19A3F85DB}"/>
    <cellStyle name="Normal 4_Implied Value Summary" xfId="45" xr:uid="{694E337E-D6B7-4B69-B7AF-7B97E0618DD5}"/>
    <cellStyle name="Normal 5" xfId="10" xr:uid="{5436D7D4-F18A-4155-BD9A-B5CF74C96986}"/>
    <cellStyle name="Normal 6" xfId="22" xr:uid="{9952119D-BBD4-4C6B-A032-E50402181559}"/>
    <cellStyle name="Normal 7" xfId="32" xr:uid="{3DD5E3D5-87DD-4E1F-9888-871ED2D5E429}"/>
    <cellStyle name="Normal 8" xfId="39" xr:uid="{A64CBE2D-929D-466F-95C3-1CDB26B758B5}"/>
    <cellStyle name="Normal 9" xfId="40" xr:uid="{ED543F06-1739-4189-A512-DF6A0B97B55D}"/>
    <cellStyle name="Number 2" xfId="35" xr:uid="{705B89A1-BAF5-4D33-99E5-01BDB33C7DC1}"/>
    <cellStyle name="Percent" xfId="3" builtinId="5"/>
    <cellStyle name="Percent 2" xfId="11" xr:uid="{DBB11408-0136-4A51-9CE6-A8302D8003DC}"/>
    <cellStyle name="Percent 3" xfId="21" xr:uid="{08E38B68-4735-4E79-A3CB-23C9A6FDC4A9}"/>
    <cellStyle name="Percent 4" xfId="26" xr:uid="{134D3B03-8377-4568-9FF0-186D91DAD38B}"/>
    <cellStyle name="Percent 5" xfId="38" xr:uid="{E14F9BCA-5B92-402E-A007-5898A566A08A}"/>
    <cellStyle name="Percent 6" xfId="8" xr:uid="{A662ABC7-4656-4786-9603-AFBCAA138BD3}"/>
  </cellStyles>
  <dxfs count="0"/>
  <tableStyles count="0" defaultTableStyle="TableStyleMedium2" defaultPivotStyle="PivotStyleLight16"/>
  <colors>
    <mruColors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7022821857737"/>
          <c:y val="5.0925925925925923E-2"/>
          <c:w val="0.718054758475752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'Key Metrics'!$A$33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Metrics'!$N$5:$AW$5</c:f>
              <c:strCache>
                <c:ptCount val="36"/>
                <c:pt idx="0">
                  <c:v>M13</c:v>
                </c:pt>
                <c:pt idx="1">
                  <c:v>M14</c:v>
                </c:pt>
                <c:pt idx="2">
                  <c:v>M15</c:v>
                </c:pt>
                <c:pt idx="3">
                  <c:v>M16</c:v>
                </c:pt>
                <c:pt idx="4">
                  <c:v>M17</c:v>
                </c:pt>
                <c:pt idx="5">
                  <c:v>M18</c:v>
                </c:pt>
                <c:pt idx="6">
                  <c:v>M19</c:v>
                </c:pt>
                <c:pt idx="7">
                  <c:v>M20</c:v>
                </c:pt>
                <c:pt idx="8">
                  <c:v>M21</c:v>
                </c:pt>
                <c:pt idx="9">
                  <c:v>M22</c:v>
                </c:pt>
                <c:pt idx="10">
                  <c:v>M23</c:v>
                </c:pt>
                <c:pt idx="11">
                  <c:v>M24</c:v>
                </c:pt>
                <c:pt idx="12">
                  <c:v>M25</c:v>
                </c:pt>
                <c:pt idx="13">
                  <c:v>M26</c:v>
                </c:pt>
                <c:pt idx="14">
                  <c:v>M27</c:v>
                </c:pt>
                <c:pt idx="15">
                  <c:v>M28</c:v>
                </c:pt>
                <c:pt idx="16">
                  <c:v>M29</c:v>
                </c:pt>
                <c:pt idx="17">
                  <c:v>M30</c:v>
                </c:pt>
                <c:pt idx="18">
                  <c:v>M31</c:v>
                </c:pt>
                <c:pt idx="19">
                  <c:v>M32</c:v>
                </c:pt>
                <c:pt idx="20">
                  <c:v>M33</c:v>
                </c:pt>
                <c:pt idx="21">
                  <c:v>M34</c:v>
                </c:pt>
                <c:pt idx="22">
                  <c:v>M35</c:v>
                </c:pt>
                <c:pt idx="23">
                  <c:v>M36</c:v>
                </c:pt>
                <c:pt idx="24">
                  <c:v>M37</c:v>
                </c:pt>
                <c:pt idx="25">
                  <c:v>M38</c:v>
                </c:pt>
                <c:pt idx="26">
                  <c:v>M39</c:v>
                </c:pt>
                <c:pt idx="27">
                  <c:v>M40</c:v>
                </c:pt>
                <c:pt idx="28">
                  <c:v>M41</c:v>
                </c:pt>
                <c:pt idx="29">
                  <c:v>M42</c:v>
                </c:pt>
                <c:pt idx="30">
                  <c:v>M43</c:v>
                </c:pt>
                <c:pt idx="31">
                  <c:v>M44</c:v>
                </c:pt>
                <c:pt idx="32">
                  <c:v>M45</c:v>
                </c:pt>
                <c:pt idx="33">
                  <c:v>M46</c:v>
                </c:pt>
                <c:pt idx="34">
                  <c:v>M47</c:v>
                </c:pt>
                <c:pt idx="35">
                  <c:v>M48</c:v>
                </c:pt>
              </c:strCache>
            </c:strRef>
          </c:cat>
          <c:val>
            <c:numRef>
              <c:f>'Key Metrics'!$N$33:$AW$33</c:f>
              <c:numCache>
                <c:formatCode>_-* #,##0_-;\-* #,##0_-;_-* "-"??_-;_-@_-</c:formatCode>
                <c:ptCount val="36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180000</c:v>
                </c:pt>
                <c:pt idx="7">
                  <c:v>180000</c:v>
                </c:pt>
                <c:pt idx="8">
                  <c:v>180000</c:v>
                </c:pt>
                <c:pt idx="9">
                  <c:v>180000</c:v>
                </c:pt>
                <c:pt idx="10">
                  <c:v>180000</c:v>
                </c:pt>
                <c:pt idx="11">
                  <c:v>180000</c:v>
                </c:pt>
                <c:pt idx="12">
                  <c:v>572000</c:v>
                </c:pt>
                <c:pt idx="13">
                  <c:v>572000</c:v>
                </c:pt>
                <c:pt idx="14">
                  <c:v>572000</c:v>
                </c:pt>
                <c:pt idx="15">
                  <c:v>624000</c:v>
                </c:pt>
                <c:pt idx="16">
                  <c:v>624000</c:v>
                </c:pt>
                <c:pt idx="17">
                  <c:v>624000</c:v>
                </c:pt>
                <c:pt idx="18">
                  <c:v>1302000</c:v>
                </c:pt>
                <c:pt idx="19">
                  <c:v>1302000</c:v>
                </c:pt>
                <c:pt idx="20">
                  <c:v>1302000</c:v>
                </c:pt>
                <c:pt idx="21">
                  <c:v>1302000</c:v>
                </c:pt>
                <c:pt idx="22">
                  <c:v>1302000</c:v>
                </c:pt>
                <c:pt idx="23">
                  <c:v>1302000</c:v>
                </c:pt>
                <c:pt idx="24">
                  <c:v>3546000</c:v>
                </c:pt>
                <c:pt idx="25">
                  <c:v>3546000</c:v>
                </c:pt>
                <c:pt idx="26">
                  <c:v>3546000</c:v>
                </c:pt>
                <c:pt idx="27">
                  <c:v>3546000</c:v>
                </c:pt>
                <c:pt idx="28">
                  <c:v>3546000</c:v>
                </c:pt>
                <c:pt idx="29">
                  <c:v>3546000</c:v>
                </c:pt>
                <c:pt idx="30">
                  <c:v>6170000</c:v>
                </c:pt>
                <c:pt idx="31">
                  <c:v>6170000</c:v>
                </c:pt>
                <c:pt idx="32">
                  <c:v>6170000</c:v>
                </c:pt>
                <c:pt idx="33">
                  <c:v>6170000</c:v>
                </c:pt>
                <c:pt idx="34">
                  <c:v>6170000</c:v>
                </c:pt>
                <c:pt idx="35">
                  <c:v>6170000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5-46F9-AEB3-436A4DEF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618379440"/>
        <c:axId val="618384032"/>
      </c:barChart>
      <c:lineChart>
        <c:grouping val="standard"/>
        <c:varyColors val="0"/>
        <c:ser>
          <c:idx val="1"/>
          <c:order val="2"/>
          <c:tx>
            <c:strRef>
              <c:f>'Key Metrics'!$A$34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'Key Metrics'!$N$5:$AW$5</c:f>
              <c:strCache>
                <c:ptCount val="36"/>
                <c:pt idx="0">
                  <c:v>M13</c:v>
                </c:pt>
                <c:pt idx="1">
                  <c:v>M14</c:v>
                </c:pt>
                <c:pt idx="2">
                  <c:v>M15</c:v>
                </c:pt>
                <c:pt idx="3">
                  <c:v>M16</c:v>
                </c:pt>
                <c:pt idx="4">
                  <c:v>M17</c:v>
                </c:pt>
                <c:pt idx="5">
                  <c:v>M18</c:v>
                </c:pt>
                <c:pt idx="6">
                  <c:v>M19</c:v>
                </c:pt>
                <c:pt idx="7">
                  <c:v>M20</c:v>
                </c:pt>
                <c:pt idx="8">
                  <c:v>M21</c:v>
                </c:pt>
                <c:pt idx="9">
                  <c:v>M22</c:v>
                </c:pt>
                <c:pt idx="10">
                  <c:v>M23</c:v>
                </c:pt>
                <c:pt idx="11">
                  <c:v>M24</c:v>
                </c:pt>
                <c:pt idx="12">
                  <c:v>M25</c:v>
                </c:pt>
                <c:pt idx="13">
                  <c:v>M26</c:v>
                </c:pt>
                <c:pt idx="14">
                  <c:v>M27</c:v>
                </c:pt>
                <c:pt idx="15">
                  <c:v>M28</c:v>
                </c:pt>
                <c:pt idx="16">
                  <c:v>M29</c:v>
                </c:pt>
                <c:pt idx="17">
                  <c:v>M30</c:v>
                </c:pt>
                <c:pt idx="18">
                  <c:v>M31</c:v>
                </c:pt>
                <c:pt idx="19">
                  <c:v>M32</c:v>
                </c:pt>
                <c:pt idx="20">
                  <c:v>M33</c:v>
                </c:pt>
                <c:pt idx="21">
                  <c:v>M34</c:v>
                </c:pt>
                <c:pt idx="22">
                  <c:v>M35</c:v>
                </c:pt>
                <c:pt idx="23">
                  <c:v>M36</c:v>
                </c:pt>
                <c:pt idx="24">
                  <c:v>M37</c:v>
                </c:pt>
                <c:pt idx="25">
                  <c:v>M38</c:v>
                </c:pt>
                <c:pt idx="26">
                  <c:v>M39</c:v>
                </c:pt>
                <c:pt idx="27">
                  <c:v>M40</c:v>
                </c:pt>
                <c:pt idx="28">
                  <c:v>M41</c:v>
                </c:pt>
                <c:pt idx="29">
                  <c:v>M42</c:v>
                </c:pt>
                <c:pt idx="30">
                  <c:v>M43</c:v>
                </c:pt>
                <c:pt idx="31">
                  <c:v>M44</c:v>
                </c:pt>
                <c:pt idx="32">
                  <c:v>M45</c:v>
                </c:pt>
                <c:pt idx="33">
                  <c:v>M46</c:v>
                </c:pt>
                <c:pt idx="34">
                  <c:v>M47</c:v>
                </c:pt>
                <c:pt idx="35">
                  <c:v>M48</c:v>
                </c:pt>
              </c:strCache>
            </c:strRef>
          </c:cat>
          <c:val>
            <c:numRef>
              <c:f>'Key Metrics'!$N$34:$AW$34</c:f>
              <c:numCache>
                <c:formatCode>0%</c:formatCode>
                <c:ptCount val="36"/>
                <c:pt idx="0">
                  <c:v>-6.5625000000000009</c:v>
                </c:pt>
                <c:pt idx="1">
                  <c:v>-2.78125</c:v>
                </c:pt>
                <c:pt idx="2">
                  <c:v>-1.5208333333333335</c:v>
                </c:pt>
                <c:pt idx="3">
                  <c:v>-0.37500000000000022</c:v>
                </c:pt>
                <c:pt idx="4">
                  <c:v>5.4687499999999951E-2</c:v>
                </c:pt>
                <c:pt idx="5">
                  <c:v>0.13095238095238093</c:v>
                </c:pt>
                <c:pt idx="6">
                  <c:v>0.39166666666666666</c:v>
                </c:pt>
                <c:pt idx="7">
                  <c:v>0.53205128205128194</c:v>
                </c:pt>
                <c:pt idx="8">
                  <c:v>0.5546875</c:v>
                </c:pt>
                <c:pt idx="9">
                  <c:v>0.625</c:v>
                </c:pt>
                <c:pt idx="10">
                  <c:v>0.62878787878787867</c:v>
                </c:pt>
                <c:pt idx="11">
                  <c:v>0.67333333333333323</c:v>
                </c:pt>
                <c:pt idx="12">
                  <c:v>0.63828740157480313</c:v>
                </c:pt>
                <c:pt idx="13">
                  <c:v>0.68896255850234001</c:v>
                </c:pt>
                <c:pt idx="14">
                  <c:v>0.7222222222222221</c:v>
                </c:pt>
                <c:pt idx="15">
                  <c:v>0.74516574585635365</c:v>
                </c:pt>
                <c:pt idx="16">
                  <c:v>0.74722490347490345</c:v>
                </c:pt>
                <c:pt idx="17">
                  <c:v>0.76221079691516713</c:v>
                </c:pt>
                <c:pt idx="18">
                  <c:v>0.77590673575129532</c:v>
                </c:pt>
                <c:pt idx="19">
                  <c:v>0.79419849537037035</c:v>
                </c:pt>
                <c:pt idx="20">
                  <c:v>0.79960169280557614</c:v>
                </c:pt>
                <c:pt idx="21">
                  <c:v>0.80368064657055471</c:v>
                </c:pt>
                <c:pt idx="22">
                  <c:v>0.81294999027048054</c:v>
                </c:pt>
                <c:pt idx="23">
                  <c:v>0.81491228070175437</c:v>
                </c:pt>
                <c:pt idx="24">
                  <c:v>0.8227702796716293</c:v>
                </c:pt>
                <c:pt idx="25">
                  <c:v>0.8243313350242103</c:v>
                </c:pt>
                <c:pt idx="26">
                  <c:v>0.82851097332939672</c:v>
                </c:pt>
                <c:pt idx="27">
                  <c:v>0.83124677336086727</c:v>
                </c:pt>
                <c:pt idx="28">
                  <c:v>0.833371550867538</c:v>
                </c:pt>
                <c:pt idx="29">
                  <c:v>0.83292079207920788</c:v>
                </c:pt>
                <c:pt idx="30">
                  <c:v>0.83478619389798558</c:v>
                </c:pt>
                <c:pt idx="31">
                  <c:v>0.83779363280445096</c:v>
                </c:pt>
                <c:pt idx="32">
                  <c:v>0.83870044859470838</c:v>
                </c:pt>
                <c:pt idx="33">
                  <c:v>0.83942545304777594</c:v>
                </c:pt>
                <c:pt idx="34">
                  <c:v>0.84001834244216511</c:v>
                </c:pt>
                <c:pt idx="35">
                  <c:v>0.84051221353094541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5-46F9-AEB3-436A4DEF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82976"/>
        <c:axId val="608085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Metrics'!$A$35</c15:sqref>
                        </c15:formulaRef>
                      </c:ext>
                    </c:extLst>
                    <c:strCache>
                      <c:ptCount val="1"/>
                      <c:pt idx="0">
                        <c:v>EBITDA Margin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'Key Metrics'!$N$5:$AW$5</c15:sqref>
                        </c15:formulaRef>
                      </c:ext>
                    </c:extLst>
                    <c:strCache>
                      <c:ptCount val="36"/>
                      <c:pt idx="0">
                        <c:v>M13</c:v>
                      </c:pt>
                      <c:pt idx="1">
                        <c:v>M14</c:v>
                      </c:pt>
                      <c:pt idx="2">
                        <c:v>M15</c:v>
                      </c:pt>
                      <c:pt idx="3">
                        <c:v>M16</c:v>
                      </c:pt>
                      <c:pt idx="4">
                        <c:v>M17</c:v>
                      </c:pt>
                      <c:pt idx="5">
                        <c:v>M18</c:v>
                      </c:pt>
                      <c:pt idx="6">
                        <c:v>M19</c:v>
                      </c:pt>
                      <c:pt idx="7">
                        <c:v>M20</c:v>
                      </c:pt>
                      <c:pt idx="8">
                        <c:v>M21</c:v>
                      </c:pt>
                      <c:pt idx="9">
                        <c:v>M22</c:v>
                      </c:pt>
                      <c:pt idx="10">
                        <c:v>M23</c:v>
                      </c:pt>
                      <c:pt idx="11">
                        <c:v>M24</c:v>
                      </c:pt>
                      <c:pt idx="12">
                        <c:v>M25</c:v>
                      </c:pt>
                      <c:pt idx="13">
                        <c:v>M26</c:v>
                      </c:pt>
                      <c:pt idx="14">
                        <c:v>M27</c:v>
                      </c:pt>
                      <c:pt idx="15">
                        <c:v>M28</c:v>
                      </c:pt>
                      <c:pt idx="16">
                        <c:v>M29</c:v>
                      </c:pt>
                      <c:pt idx="17">
                        <c:v>M30</c:v>
                      </c:pt>
                      <c:pt idx="18">
                        <c:v>M31</c:v>
                      </c:pt>
                      <c:pt idx="19">
                        <c:v>M32</c:v>
                      </c:pt>
                      <c:pt idx="20">
                        <c:v>M33</c:v>
                      </c:pt>
                      <c:pt idx="21">
                        <c:v>M34</c:v>
                      </c:pt>
                      <c:pt idx="22">
                        <c:v>M35</c:v>
                      </c:pt>
                      <c:pt idx="23">
                        <c:v>M36</c:v>
                      </c:pt>
                      <c:pt idx="24">
                        <c:v>M37</c:v>
                      </c:pt>
                      <c:pt idx="25">
                        <c:v>M38</c:v>
                      </c:pt>
                      <c:pt idx="26">
                        <c:v>M39</c:v>
                      </c:pt>
                      <c:pt idx="27">
                        <c:v>M40</c:v>
                      </c:pt>
                      <c:pt idx="28">
                        <c:v>M41</c:v>
                      </c:pt>
                      <c:pt idx="29">
                        <c:v>M42</c:v>
                      </c:pt>
                      <c:pt idx="30">
                        <c:v>M43</c:v>
                      </c:pt>
                      <c:pt idx="31">
                        <c:v>M44</c:v>
                      </c:pt>
                      <c:pt idx="32">
                        <c:v>M45</c:v>
                      </c:pt>
                      <c:pt idx="33">
                        <c:v>M46</c:v>
                      </c:pt>
                      <c:pt idx="34">
                        <c:v>M47</c:v>
                      </c:pt>
                      <c:pt idx="35">
                        <c:v>M48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'Key Metrics'!$N$35:$AW$35</c15:sqref>
                        </c15:formulaRef>
                      </c:ext>
                    </c:extLst>
                    <c:numCache>
                      <c:formatCode>0%</c:formatCode>
                      <c:ptCount val="36"/>
                      <c:pt idx="0">
                        <c:v>-188.67291666666668</c:v>
                      </c:pt>
                      <c:pt idx="1">
                        <c:v>-93.836458333333326</c:v>
                      </c:pt>
                      <c:pt idx="2">
                        <c:v>-62.22430555555556</c:v>
                      </c:pt>
                      <c:pt idx="3">
                        <c:v>-38.490530303030305</c:v>
                      </c:pt>
                      <c:pt idx="4">
                        <c:v>-26.149739583333332</c:v>
                      </c:pt>
                      <c:pt idx="5">
                        <c:v>-19.834325396825395</c:v>
                      </c:pt>
                      <c:pt idx="6">
                        <c:v>-16.301527777777778</c:v>
                      </c:pt>
                      <c:pt idx="7">
                        <c:v>-12.308867521367521</c:v>
                      </c:pt>
                      <c:pt idx="8">
                        <c:v>-9.8785590277777775</c:v>
                      </c:pt>
                      <c:pt idx="9">
                        <c:v>-8.160891812865497</c:v>
                      </c:pt>
                      <c:pt idx="10">
                        <c:v>-6.959027777777778</c:v>
                      </c:pt>
                      <c:pt idx="11">
                        <c:v>-6.0039444444444445</c:v>
                      </c:pt>
                      <c:pt idx="12">
                        <c:v>-8.42662565616798</c:v>
                      </c:pt>
                      <c:pt idx="13">
                        <c:v>-6.4950871034841402</c:v>
                      </c:pt>
                      <c:pt idx="14">
                        <c:v>-5.2273589577950048</c:v>
                      </c:pt>
                      <c:pt idx="15">
                        <c:v>-4.3564981583793738</c:v>
                      </c:pt>
                      <c:pt idx="16">
                        <c:v>-3.7093444337194343</c:v>
                      </c:pt>
                      <c:pt idx="17">
                        <c:v>-3.1940924021708086</c:v>
                      </c:pt>
                      <c:pt idx="18">
                        <c:v>-4.0956309729418532</c:v>
                      </c:pt>
                      <c:pt idx="19">
                        <c:v>-3.2865600887345674</c:v>
                      </c:pt>
                      <c:pt idx="20">
                        <c:v>-2.7112525931457965</c:v>
                      </c:pt>
                      <c:pt idx="21">
                        <c:v>-2.2769444444444442</c:v>
                      </c:pt>
                      <c:pt idx="22">
                        <c:v>-1.9313780242589347</c:v>
                      </c:pt>
                      <c:pt idx="23">
                        <c:v>-1.6812459064327485</c:v>
                      </c:pt>
                      <c:pt idx="24">
                        <c:v>-3.1930344139882196</c:v>
                      </c:pt>
                      <c:pt idx="25">
                        <c:v>-2.5030364691414952</c:v>
                      </c:pt>
                      <c:pt idx="26">
                        <c:v>-2.0119169701144899</c:v>
                      </c:pt>
                      <c:pt idx="27">
                        <c:v>-1.6485262146503754</c:v>
                      </c:pt>
                      <c:pt idx="28">
                        <c:v>-1.3694811332772807</c:v>
                      </c:pt>
                      <c:pt idx="29">
                        <c:v>-1.1486469792812612</c:v>
                      </c:pt>
                      <c:pt idx="30">
                        <c:v>-1.7126217261554173</c:v>
                      </c:pt>
                      <c:pt idx="31">
                        <c:v>-1.3902040833848477</c:v>
                      </c:pt>
                      <c:pt idx="32">
                        <c:v>-1.1410620556013307</c:v>
                      </c:pt>
                      <c:pt idx="33">
                        <c:v>-0.94187156781987924</c:v>
                      </c:pt>
                      <c:pt idx="34">
                        <c:v>-0.77897887499688079</c:v>
                      </c:pt>
                      <c:pt idx="35">
                        <c:v>-0.64329084900050326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25-46F9-AEB3-436A4DEF2B97}"/>
                  </c:ext>
                </c:extLst>
              </c15:ser>
            </c15:filteredLineSeries>
          </c:ext>
        </c:extLst>
      </c:lineChart>
      <c:catAx>
        <c:axId val="6183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84032"/>
        <c:crosses val="autoZero"/>
        <c:auto val="1"/>
        <c:lblAlgn val="ctr"/>
        <c:lblOffset val="100"/>
        <c:noMultiLvlLbl val="0"/>
      </c:catAx>
      <c:valAx>
        <c:axId val="618384032"/>
        <c:scaling>
          <c:orientation val="minMax"/>
          <c:min val="-1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($ millions)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835225284339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9440"/>
        <c:crosses val="autoZero"/>
        <c:crossBetween val="between"/>
        <c:dispUnits>
          <c:builtInUnit val="millions"/>
        </c:dispUnits>
      </c:valAx>
      <c:valAx>
        <c:axId val="608085272"/>
        <c:scaling>
          <c:orientation val="minMax"/>
          <c:max val="1"/>
          <c:min val="-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Margin</a:t>
                </a:r>
              </a:p>
            </c:rich>
          </c:tx>
          <c:layout>
            <c:manualLayout>
              <c:xMode val="edge"/>
              <c:yMode val="edge"/>
              <c:x val="0.95776377952755909"/>
              <c:y val="0.313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82976"/>
        <c:crosses val="max"/>
        <c:crossBetween val="between"/>
        <c:majorUnit val="0.25"/>
      </c:valAx>
      <c:catAx>
        <c:axId val="60808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085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135121482678783"/>
          <c:y val="2.819852063946552E-2"/>
          <c:w val="0.29238999006154986"/>
          <c:h val="0.2079759714401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895888013998"/>
          <c:y val="5.0925925925925923E-2"/>
          <c:w val="0.8654210411198599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'Key Metrics'!$A$37</c:f>
              <c:strCache>
                <c:ptCount val="1"/>
                <c:pt idx="0">
                  <c:v>Burn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Metrics'!$B$5:$AW$5</c:f>
              <c:strCache>
                <c:ptCount val="36"/>
                <c:pt idx="0">
                  <c:v>M13</c:v>
                </c:pt>
                <c:pt idx="1">
                  <c:v>M14</c:v>
                </c:pt>
                <c:pt idx="2">
                  <c:v>M15</c:v>
                </c:pt>
                <c:pt idx="3">
                  <c:v>M16</c:v>
                </c:pt>
                <c:pt idx="4">
                  <c:v>M17</c:v>
                </c:pt>
                <c:pt idx="5">
                  <c:v>M18</c:v>
                </c:pt>
                <c:pt idx="6">
                  <c:v>M19</c:v>
                </c:pt>
                <c:pt idx="7">
                  <c:v>M20</c:v>
                </c:pt>
                <c:pt idx="8">
                  <c:v>M21</c:v>
                </c:pt>
                <c:pt idx="9">
                  <c:v>M22</c:v>
                </c:pt>
                <c:pt idx="10">
                  <c:v>M23</c:v>
                </c:pt>
                <c:pt idx="11">
                  <c:v>M24</c:v>
                </c:pt>
                <c:pt idx="12">
                  <c:v>M25</c:v>
                </c:pt>
                <c:pt idx="13">
                  <c:v>M26</c:v>
                </c:pt>
                <c:pt idx="14">
                  <c:v>M27</c:v>
                </c:pt>
                <c:pt idx="15">
                  <c:v>M28</c:v>
                </c:pt>
                <c:pt idx="16">
                  <c:v>M29</c:v>
                </c:pt>
                <c:pt idx="17">
                  <c:v>M30</c:v>
                </c:pt>
                <c:pt idx="18">
                  <c:v>M31</c:v>
                </c:pt>
                <c:pt idx="19">
                  <c:v>M32</c:v>
                </c:pt>
                <c:pt idx="20">
                  <c:v>M33</c:v>
                </c:pt>
                <c:pt idx="21">
                  <c:v>M34</c:v>
                </c:pt>
                <c:pt idx="22">
                  <c:v>M35</c:v>
                </c:pt>
                <c:pt idx="23">
                  <c:v>M36</c:v>
                </c:pt>
                <c:pt idx="24">
                  <c:v>M37</c:v>
                </c:pt>
                <c:pt idx="25">
                  <c:v>M38</c:v>
                </c:pt>
                <c:pt idx="26">
                  <c:v>M39</c:v>
                </c:pt>
                <c:pt idx="27">
                  <c:v>M40</c:v>
                </c:pt>
                <c:pt idx="28">
                  <c:v>M41</c:v>
                </c:pt>
                <c:pt idx="29">
                  <c:v>M42</c:v>
                </c:pt>
                <c:pt idx="30">
                  <c:v>M43</c:v>
                </c:pt>
                <c:pt idx="31">
                  <c:v>M44</c:v>
                </c:pt>
                <c:pt idx="32">
                  <c:v>M45</c:v>
                </c:pt>
                <c:pt idx="33">
                  <c:v>M46</c:v>
                </c:pt>
                <c:pt idx="34">
                  <c:v>M47</c:v>
                </c:pt>
                <c:pt idx="35">
                  <c:v>M48</c:v>
                </c:pt>
              </c:strCache>
            </c:strRef>
          </c:cat>
          <c:val>
            <c:numRef>
              <c:f>'Key Metrics'!$B$37:$AW$37</c:f>
              <c:numCache>
                <c:formatCode>_-* #,##0_-;\-* #,##0_-;_-* "-"??_-;_-@_-</c:formatCode>
                <c:ptCount val="36"/>
                <c:pt idx="0">
                  <c:v>-2515854.166666667</c:v>
                </c:pt>
                <c:pt idx="1">
                  <c:v>-515854.16666666663</c:v>
                </c:pt>
                <c:pt idx="2">
                  <c:v>-515854.16666666674</c:v>
                </c:pt>
                <c:pt idx="3">
                  <c:v>-547604.16666666663</c:v>
                </c:pt>
                <c:pt idx="4">
                  <c:v>-547604.16666666663</c:v>
                </c:pt>
                <c:pt idx="5">
                  <c:v>-552812.5</c:v>
                </c:pt>
                <c:pt idx="6">
                  <c:v>-608687.5</c:v>
                </c:pt>
                <c:pt idx="7">
                  <c:v>-608687.5</c:v>
                </c:pt>
                <c:pt idx="8">
                  <c:v>-613895.83333333337</c:v>
                </c:pt>
                <c:pt idx="9">
                  <c:v>-613895.83333333337</c:v>
                </c:pt>
                <c:pt idx="10">
                  <c:v>-619104.16666666674</c:v>
                </c:pt>
                <c:pt idx="11">
                  <c:v>-619104.16666666674</c:v>
                </c:pt>
                <c:pt idx="12">
                  <c:v>-4350630.833333334</c:v>
                </c:pt>
                <c:pt idx="13">
                  <c:v>-855839.16666666663</c:v>
                </c:pt>
                <c:pt idx="14">
                  <c:v>-861047.50000000012</c:v>
                </c:pt>
                <c:pt idx="15">
                  <c:v>-818265.83333333314</c:v>
                </c:pt>
                <c:pt idx="16">
                  <c:v>-828682.50000000035</c:v>
                </c:pt>
                <c:pt idx="17">
                  <c:v>-833890.83333333337</c:v>
                </c:pt>
                <c:pt idx="18">
                  <c:v>-983030.83333333291</c:v>
                </c:pt>
                <c:pt idx="19">
                  <c:v>-993447.49999999965</c:v>
                </c:pt>
                <c:pt idx="20">
                  <c:v>-1009072.4999999997</c:v>
                </c:pt>
                <c:pt idx="21">
                  <c:v>-1024697.4999999997</c:v>
                </c:pt>
                <c:pt idx="22">
                  <c:v>-1035114.1666666664</c:v>
                </c:pt>
                <c:pt idx="23">
                  <c:v>-2050739.1666666665</c:v>
                </c:pt>
                <c:pt idx="24">
                  <c:v>-1296000.8333333321</c:v>
                </c:pt>
                <c:pt idx="25">
                  <c:v>-1337667.5000000009</c:v>
                </c:pt>
                <c:pt idx="26">
                  <c:v>-1374125.8333333335</c:v>
                </c:pt>
                <c:pt idx="27">
                  <c:v>-1410584.166666666</c:v>
                </c:pt>
                <c:pt idx="28">
                  <c:v>-1447042.4999999995</c:v>
                </c:pt>
                <c:pt idx="29">
                  <c:v>-1488709.166666666</c:v>
                </c:pt>
                <c:pt idx="30">
                  <c:v>-1332204.1666666688</c:v>
                </c:pt>
                <c:pt idx="31">
                  <c:v>-1389495.8333333321</c:v>
                </c:pt>
                <c:pt idx="32">
                  <c:v>-1451995.833333334</c:v>
                </c:pt>
                <c:pt idx="33">
                  <c:v>-1514495.8333333349</c:v>
                </c:pt>
                <c:pt idx="34">
                  <c:v>-1576995.833333333</c:v>
                </c:pt>
                <c:pt idx="35">
                  <c:v>-1639495.833333334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F-4BA1-B836-6DF36D2C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618379440"/>
        <c:axId val="618384032"/>
      </c:barChart>
      <c:lineChart>
        <c:grouping val="standard"/>
        <c:varyColors val="0"/>
        <c:ser>
          <c:idx val="1"/>
          <c:order val="1"/>
          <c:tx>
            <c:strRef>
              <c:f>'Key Metrics'!$A$38</c:f>
              <c:strCache>
                <c:ptCount val="1"/>
                <c:pt idx="0">
                  <c:v>Cash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'Key Metrics'!$B$5:$AW$5</c:f>
              <c:strCache>
                <c:ptCount val="36"/>
                <c:pt idx="0">
                  <c:v>M13</c:v>
                </c:pt>
                <c:pt idx="1">
                  <c:v>M14</c:v>
                </c:pt>
                <c:pt idx="2">
                  <c:v>M15</c:v>
                </c:pt>
                <c:pt idx="3">
                  <c:v>M16</c:v>
                </c:pt>
                <c:pt idx="4">
                  <c:v>M17</c:v>
                </c:pt>
                <c:pt idx="5">
                  <c:v>M18</c:v>
                </c:pt>
                <c:pt idx="6">
                  <c:v>M19</c:v>
                </c:pt>
                <c:pt idx="7">
                  <c:v>M20</c:v>
                </c:pt>
                <c:pt idx="8">
                  <c:v>M21</c:v>
                </c:pt>
                <c:pt idx="9">
                  <c:v>M22</c:v>
                </c:pt>
                <c:pt idx="10">
                  <c:v>M23</c:v>
                </c:pt>
                <c:pt idx="11">
                  <c:v>M24</c:v>
                </c:pt>
                <c:pt idx="12">
                  <c:v>M25</c:v>
                </c:pt>
                <c:pt idx="13">
                  <c:v>M26</c:v>
                </c:pt>
                <c:pt idx="14">
                  <c:v>M27</c:v>
                </c:pt>
                <c:pt idx="15">
                  <c:v>M28</c:v>
                </c:pt>
                <c:pt idx="16">
                  <c:v>M29</c:v>
                </c:pt>
                <c:pt idx="17">
                  <c:v>M30</c:v>
                </c:pt>
                <c:pt idx="18">
                  <c:v>M31</c:v>
                </c:pt>
                <c:pt idx="19">
                  <c:v>M32</c:v>
                </c:pt>
                <c:pt idx="20">
                  <c:v>M33</c:v>
                </c:pt>
                <c:pt idx="21">
                  <c:v>M34</c:v>
                </c:pt>
                <c:pt idx="22">
                  <c:v>M35</c:v>
                </c:pt>
                <c:pt idx="23">
                  <c:v>M36</c:v>
                </c:pt>
                <c:pt idx="24">
                  <c:v>M37</c:v>
                </c:pt>
                <c:pt idx="25">
                  <c:v>M38</c:v>
                </c:pt>
                <c:pt idx="26">
                  <c:v>M39</c:v>
                </c:pt>
                <c:pt idx="27">
                  <c:v>M40</c:v>
                </c:pt>
                <c:pt idx="28">
                  <c:v>M41</c:v>
                </c:pt>
                <c:pt idx="29">
                  <c:v>M42</c:v>
                </c:pt>
                <c:pt idx="30">
                  <c:v>M43</c:v>
                </c:pt>
                <c:pt idx="31">
                  <c:v>M44</c:v>
                </c:pt>
                <c:pt idx="32">
                  <c:v>M45</c:v>
                </c:pt>
                <c:pt idx="33">
                  <c:v>M46</c:v>
                </c:pt>
                <c:pt idx="34">
                  <c:v>M47</c:v>
                </c:pt>
                <c:pt idx="35">
                  <c:v>M48</c:v>
                </c:pt>
              </c:strCache>
            </c:strRef>
          </c:cat>
          <c:val>
            <c:numRef>
              <c:f>'Key Metrics'!$B$38:$AW$38</c:f>
              <c:numCache>
                <c:formatCode>_-* #,##0_-;\-* #,##0_-;_-* "-"??_-;_-@_-</c:formatCode>
                <c:ptCount val="36"/>
                <c:pt idx="0">
                  <c:v>20441645.833333328</c:v>
                </c:pt>
                <c:pt idx="1">
                  <c:v>19925791.66666666</c:v>
                </c:pt>
                <c:pt idx="2">
                  <c:v>19409937.499999993</c:v>
                </c:pt>
                <c:pt idx="3">
                  <c:v>18862333.333333325</c:v>
                </c:pt>
                <c:pt idx="4">
                  <c:v>18314729.166666657</c:v>
                </c:pt>
                <c:pt idx="5">
                  <c:v>17761916.666666657</c:v>
                </c:pt>
                <c:pt idx="6">
                  <c:v>17153229.166666657</c:v>
                </c:pt>
                <c:pt idx="7">
                  <c:v>16544541.666666657</c:v>
                </c:pt>
                <c:pt idx="8">
                  <c:v>15930645.833333323</c:v>
                </c:pt>
                <c:pt idx="9">
                  <c:v>15316749.999999989</c:v>
                </c:pt>
                <c:pt idx="10">
                  <c:v>14697645.833333323</c:v>
                </c:pt>
                <c:pt idx="11">
                  <c:v>14078541.666666657</c:v>
                </c:pt>
                <c:pt idx="12">
                  <c:v>9727910.8333333228</c:v>
                </c:pt>
                <c:pt idx="13">
                  <c:v>8872071.6666666567</c:v>
                </c:pt>
                <c:pt idx="14">
                  <c:v>8011024.1666666567</c:v>
                </c:pt>
                <c:pt idx="15">
                  <c:v>47192758.333333321</c:v>
                </c:pt>
                <c:pt idx="16">
                  <c:v>46364075.833333321</c:v>
                </c:pt>
                <c:pt idx="17">
                  <c:v>45530184.999999985</c:v>
                </c:pt>
                <c:pt idx="18">
                  <c:v>44547154.166666649</c:v>
                </c:pt>
                <c:pt idx="19">
                  <c:v>43553706.666666649</c:v>
                </c:pt>
                <c:pt idx="20">
                  <c:v>42544634.166666649</c:v>
                </c:pt>
                <c:pt idx="21">
                  <c:v>41519936.666666649</c:v>
                </c:pt>
                <c:pt idx="22">
                  <c:v>40484822.499999985</c:v>
                </c:pt>
                <c:pt idx="23">
                  <c:v>38434083.333333321</c:v>
                </c:pt>
                <c:pt idx="24">
                  <c:v>37138082.499999985</c:v>
                </c:pt>
                <c:pt idx="25">
                  <c:v>35800414.999999985</c:v>
                </c:pt>
                <c:pt idx="26">
                  <c:v>34426289.166666649</c:v>
                </c:pt>
                <c:pt idx="27">
                  <c:v>33015704.999999985</c:v>
                </c:pt>
                <c:pt idx="28">
                  <c:v>31568662.499999985</c:v>
                </c:pt>
                <c:pt idx="29">
                  <c:v>30079953.333333321</c:v>
                </c:pt>
                <c:pt idx="30">
                  <c:v>28747749.166666653</c:v>
                </c:pt>
                <c:pt idx="31">
                  <c:v>27358253.333333321</c:v>
                </c:pt>
                <c:pt idx="32">
                  <c:v>25906257.499999985</c:v>
                </c:pt>
                <c:pt idx="33">
                  <c:v>24391761.666666649</c:v>
                </c:pt>
                <c:pt idx="34">
                  <c:v>22814765.833333317</c:v>
                </c:pt>
                <c:pt idx="35">
                  <c:v>21175269.999999985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F-4BA1-B836-6DF36D2C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379440"/>
        <c:axId val="618384032"/>
      </c:lineChart>
      <c:catAx>
        <c:axId val="6183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84032"/>
        <c:crosses val="autoZero"/>
        <c:auto val="1"/>
        <c:lblAlgn val="ctr"/>
        <c:lblOffset val="100"/>
        <c:noMultiLvlLbl val="0"/>
      </c:catAx>
      <c:valAx>
        <c:axId val="618384032"/>
        <c:scaling>
          <c:orientation val="minMax"/>
          <c:min val="-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Burn ($ millions)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835225284339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944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7609619677614"/>
          <c:y val="5.0926111056426408E-2"/>
          <c:w val="0.7654210411198599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'Key Metrics'!$A$29</c:f>
              <c:strCache>
                <c:ptCount val="1"/>
                <c:pt idx="0">
                  <c:v>Customer Acquisition Cost (CAC)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Metrics'!$N$5:$AW$5</c:f>
              <c:strCache>
                <c:ptCount val="36"/>
                <c:pt idx="0">
                  <c:v>M13</c:v>
                </c:pt>
                <c:pt idx="1">
                  <c:v>M14</c:v>
                </c:pt>
                <c:pt idx="2">
                  <c:v>M15</c:v>
                </c:pt>
                <c:pt idx="3">
                  <c:v>M16</c:v>
                </c:pt>
                <c:pt idx="4">
                  <c:v>M17</c:v>
                </c:pt>
                <c:pt idx="5">
                  <c:v>M18</c:v>
                </c:pt>
                <c:pt idx="6">
                  <c:v>M19</c:v>
                </c:pt>
                <c:pt idx="7">
                  <c:v>M20</c:v>
                </c:pt>
                <c:pt idx="8">
                  <c:v>M21</c:v>
                </c:pt>
                <c:pt idx="9">
                  <c:v>M22</c:v>
                </c:pt>
                <c:pt idx="10">
                  <c:v>M23</c:v>
                </c:pt>
                <c:pt idx="11">
                  <c:v>M24</c:v>
                </c:pt>
                <c:pt idx="12">
                  <c:v>M25</c:v>
                </c:pt>
                <c:pt idx="13">
                  <c:v>M26</c:v>
                </c:pt>
                <c:pt idx="14">
                  <c:v>M27</c:v>
                </c:pt>
                <c:pt idx="15">
                  <c:v>M28</c:v>
                </c:pt>
                <c:pt idx="16">
                  <c:v>M29</c:v>
                </c:pt>
                <c:pt idx="17">
                  <c:v>M30</c:v>
                </c:pt>
                <c:pt idx="18">
                  <c:v>M31</c:v>
                </c:pt>
                <c:pt idx="19">
                  <c:v>M32</c:v>
                </c:pt>
                <c:pt idx="20">
                  <c:v>M33</c:v>
                </c:pt>
                <c:pt idx="21">
                  <c:v>M34</c:v>
                </c:pt>
                <c:pt idx="22">
                  <c:v>M35</c:v>
                </c:pt>
                <c:pt idx="23">
                  <c:v>M36</c:v>
                </c:pt>
                <c:pt idx="24">
                  <c:v>M37</c:v>
                </c:pt>
                <c:pt idx="25">
                  <c:v>M38</c:v>
                </c:pt>
                <c:pt idx="26">
                  <c:v>M39</c:v>
                </c:pt>
                <c:pt idx="27">
                  <c:v>M40</c:v>
                </c:pt>
                <c:pt idx="28">
                  <c:v>M41</c:v>
                </c:pt>
                <c:pt idx="29">
                  <c:v>M42</c:v>
                </c:pt>
                <c:pt idx="30">
                  <c:v>M43</c:v>
                </c:pt>
                <c:pt idx="31">
                  <c:v>M44</c:v>
                </c:pt>
                <c:pt idx="32">
                  <c:v>M45</c:v>
                </c:pt>
                <c:pt idx="33">
                  <c:v>M46</c:v>
                </c:pt>
                <c:pt idx="34">
                  <c:v>M47</c:v>
                </c:pt>
                <c:pt idx="35">
                  <c:v>M48</c:v>
                </c:pt>
              </c:strCache>
            </c:strRef>
          </c:cat>
          <c:val>
            <c:numRef>
              <c:f>'Key Metrics'!$N$29:$AW$29</c:f>
              <c:numCache>
                <c:formatCode>_-"$"* #,##0_-;\-"$"* #,##0_-;_-"$"* "-"??_-;_-@_-</c:formatCode>
                <c:ptCount val="36"/>
                <c:pt idx="0">
                  <c:v>20750</c:v>
                </c:pt>
                <c:pt idx="1">
                  <c:v>20750</c:v>
                </c:pt>
                <c:pt idx="2">
                  <c:v>20750</c:v>
                </c:pt>
                <c:pt idx="3">
                  <c:v>24500</c:v>
                </c:pt>
                <c:pt idx="4">
                  <c:v>24500</c:v>
                </c:pt>
                <c:pt idx="5">
                  <c:v>24500</c:v>
                </c:pt>
                <c:pt idx="6">
                  <c:v>27000</c:v>
                </c:pt>
                <c:pt idx="7">
                  <c:v>27000</c:v>
                </c:pt>
                <c:pt idx="8">
                  <c:v>27000</c:v>
                </c:pt>
                <c:pt idx="9">
                  <c:v>27000</c:v>
                </c:pt>
                <c:pt idx="10">
                  <c:v>27000</c:v>
                </c:pt>
                <c:pt idx="11">
                  <c:v>27000</c:v>
                </c:pt>
                <c:pt idx="12">
                  <c:v>23875</c:v>
                </c:pt>
                <c:pt idx="13">
                  <c:v>23875</c:v>
                </c:pt>
                <c:pt idx="14">
                  <c:v>23875</c:v>
                </c:pt>
                <c:pt idx="15">
                  <c:v>23875</c:v>
                </c:pt>
                <c:pt idx="16">
                  <c:v>23875</c:v>
                </c:pt>
                <c:pt idx="17">
                  <c:v>23875</c:v>
                </c:pt>
                <c:pt idx="18">
                  <c:v>23763.392857142859</c:v>
                </c:pt>
                <c:pt idx="19">
                  <c:v>23763.392857142859</c:v>
                </c:pt>
                <c:pt idx="20">
                  <c:v>23763.392857142859</c:v>
                </c:pt>
                <c:pt idx="21">
                  <c:v>23763.392857142859</c:v>
                </c:pt>
                <c:pt idx="22">
                  <c:v>23763.392857142859</c:v>
                </c:pt>
                <c:pt idx="23">
                  <c:v>23763.392857142859</c:v>
                </c:pt>
                <c:pt idx="24">
                  <c:v>20333.333333333332</c:v>
                </c:pt>
                <c:pt idx="25">
                  <c:v>20333.333333333332</c:v>
                </c:pt>
                <c:pt idx="26">
                  <c:v>20333.333333333332</c:v>
                </c:pt>
                <c:pt idx="27">
                  <c:v>20333.333333333332</c:v>
                </c:pt>
                <c:pt idx="28">
                  <c:v>20333.333333333332</c:v>
                </c:pt>
                <c:pt idx="29">
                  <c:v>20333.333333333332</c:v>
                </c:pt>
                <c:pt idx="30">
                  <c:v>20350</c:v>
                </c:pt>
                <c:pt idx="31">
                  <c:v>20350</c:v>
                </c:pt>
                <c:pt idx="32">
                  <c:v>20350</c:v>
                </c:pt>
                <c:pt idx="33">
                  <c:v>20350</c:v>
                </c:pt>
                <c:pt idx="34">
                  <c:v>20350</c:v>
                </c:pt>
                <c:pt idx="35">
                  <c:v>20350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B-45E5-AF5E-F9336EF8ACE1}"/>
            </c:ext>
          </c:extLst>
        </c:ser>
        <c:ser>
          <c:idx val="1"/>
          <c:order val="2"/>
          <c:tx>
            <c:strRef>
              <c:f>'Key Metrics'!$A$20</c:f>
              <c:strCache>
                <c:ptCount val="1"/>
                <c:pt idx="0">
                  <c:v>Average Customer Life Time Value (LTV)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 Metrics'!$N$5:$AW$5</c:f>
              <c:strCache>
                <c:ptCount val="36"/>
                <c:pt idx="0">
                  <c:v>M13</c:v>
                </c:pt>
                <c:pt idx="1">
                  <c:v>M14</c:v>
                </c:pt>
                <c:pt idx="2">
                  <c:v>M15</c:v>
                </c:pt>
                <c:pt idx="3">
                  <c:v>M16</c:v>
                </c:pt>
                <c:pt idx="4">
                  <c:v>M17</c:v>
                </c:pt>
                <c:pt idx="5">
                  <c:v>M18</c:v>
                </c:pt>
                <c:pt idx="6">
                  <c:v>M19</c:v>
                </c:pt>
                <c:pt idx="7">
                  <c:v>M20</c:v>
                </c:pt>
                <c:pt idx="8">
                  <c:v>M21</c:v>
                </c:pt>
                <c:pt idx="9">
                  <c:v>M22</c:v>
                </c:pt>
                <c:pt idx="10">
                  <c:v>M23</c:v>
                </c:pt>
                <c:pt idx="11">
                  <c:v>M24</c:v>
                </c:pt>
                <c:pt idx="12">
                  <c:v>M25</c:v>
                </c:pt>
                <c:pt idx="13">
                  <c:v>M26</c:v>
                </c:pt>
                <c:pt idx="14">
                  <c:v>M27</c:v>
                </c:pt>
                <c:pt idx="15">
                  <c:v>M28</c:v>
                </c:pt>
                <c:pt idx="16">
                  <c:v>M29</c:v>
                </c:pt>
                <c:pt idx="17">
                  <c:v>M30</c:v>
                </c:pt>
                <c:pt idx="18">
                  <c:v>M31</c:v>
                </c:pt>
                <c:pt idx="19">
                  <c:v>M32</c:v>
                </c:pt>
                <c:pt idx="20">
                  <c:v>M33</c:v>
                </c:pt>
                <c:pt idx="21">
                  <c:v>M34</c:v>
                </c:pt>
                <c:pt idx="22">
                  <c:v>M35</c:v>
                </c:pt>
                <c:pt idx="23">
                  <c:v>M36</c:v>
                </c:pt>
                <c:pt idx="24">
                  <c:v>M37</c:v>
                </c:pt>
                <c:pt idx="25">
                  <c:v>M38</c:v>
                </c:pt>
                <c:pt idx="26">
                  <c:v>M39</c:v>
                </c:pt>
                <c:pt idx="27">
                  <c:v>M40</c:v>
                </c:pt>
                <c:pt idx="28">
                  <c:v>M41</c:v>
                </c:pt>
                <c:pt idx="29">
                  <c:v>M42</c:v>
                </c:pt>
                <c:pt idx="30">
                  <c:v>M43</c:v>
                </c:pt>
                <c:pt idx="31">
                  <c:v>M44</c:v>
                </c:pt>
                <c:pt idx="32">
                  <c:v>M45</c:v>
                </c:pt>
                <c:pt idx="33">
                  <c:v>M46</c:v>
                </c:pt>
                <c:pt idx="34">
                  <c:v>M47</c:v>
                </c:pt>
                <c:pt idx="35">
                  <c:v>M48</c:v>
                </c:pt>
              </c:strCache>
            </c:strRef>
          </c:cat>
          <c:val>
            <c:numRef>
              <c:f>'Key Metrics'!$N$20:$AW$20</c:f>
              <c:numCache>
                <c:formatCode>_-"$"* #,##0_-;\-"$"* #,##0_-;_-"$"* "-"??_-;_-@_-</c:formatCode>
                <c:ptCount val="36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B-45E5-AF5E-F9336EF8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18379440"/>
        <c:axId val="618384032"/>
      </c:barChart>
      <c:lineChart>
        <c:grouping val="standard"/>
        <c:varyColors val="0"/>
        <c:ser>
          <c:idx val="2"/>
          <c:order val="1"/>
          <c:tx>
            <c:strRef>
              <c:f>'Key Metrics'!$A$31</c:f>
              <c:strCache>
                <c:ptCount val="1"/>
                <c:pt idx="0">
                  <c:v>LTV: CAC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'Key Metrics'!$N$5:$AW$5</c:f>
              <c:strCache>
                <c:ptCount val="36"/>
                <c:pt idx="0">
                  <c:v>M13</c:v>
                </c:pt>
                <c:pt idx="1">
                  <c:v>M14</c:v>
                </c:pt>
                <c:pt idx="2">
                  <c:v>M15</c:v>
                </c:pt>
                <c:pt idx="3">
                  <c:v>M16</c:v>
                </c:pt>
                <c:pt idx="4">
                  <c:v>M17</c:v>
                </c:pt>
                <c:pt idx="5">
                  <c:v>M18</c:v>
                </c:pt>
                <c:pt idx="6">
                  <c:v>M19</c:v>
                </c:pt>
                <c:pt idx="7">
                  <c:v>M20</c:v>
                </c:pt>
                <c:pt idx="8">
                  <c:v>M21</c:v>
                </c:pt>
                <c:pt idx="9">
                  <c:v>M22</c:v>
                </c:pt>
                <c:pt idx="10">
                  <c:v>M23</c:v>
                </c:pt>
                <c:pt idx="11">
                  <c:v>M24</c:v>
                </c:pt>
                <c:pt idx="12">
                  <c:v>M25</c:v>
                </c:pt>
                <c:pt idx="13">
                  <c:v>M26</c:v>
                </c:pt>
                <c:pt idx="14">
                  <c:v>M27</c:v>
                </c:pt>
                <c:pt idx="15">
                  <c:v>M28</c:v>
                </c:pt>
                <c:pt idx="16">
                  <c:v>M29</c:v>
                </c:pt>
                <c:pt idx="17">
                  <c:v>M30</c:v>
                </c:pt>
                <c:pt idx="18">
                  <c:v>M31</c:v>
                </c:pt>
                <c:pt idx="19">
                  <c:v>M32</c:v>
                </c:pt>
                <c:pt idx="20">
                  <c:v>M33</c:v>
                </c:pt>
                <c:pt idx="21">
                  <c:v>M34</c:v>
                </c:pt>
                <c:pt idx="22">
                  <c:v>M35</c:v>
                </c:pt>
                <c:pt idx="23">
                  <c:v>M36</c:v>
                </c:pt>
                <c:pt idx="24">
                  <c:v>M37</c:v>
                </c:pt>
                <c:pt idx="25">
                  <c:v>M38</c:v>
                </c:pt>
                <c:pt idx="26">
                  <c:v>M39</c:v>
                </c:pt>
                <c:pt idx="27">
                  <c:v>M40</c:v>
                </c:pt>
                <c:pt idx="28">
                  <c:v>M41</c:v>
                </c:pt>
                <c:pt idx="29">
                  <c:v>M42</c:v>
                </c:pt>
                <c:pt idx="30">
                  <c:v>M43</c:v>
                </c:pt>
                <c:pt idx="31">
                  <c:v>M44</c:v>
                </c:pt>
                <c:pt idx="32">
                  <c:v>M45</c:v>
                </c:pt>
                <c:pt idx="33">
                  <c:v>M46</c:v>
                </c:pt>
                <c:pt idx="34">
                  <c:v>M47</c:v>
                </c:pt>
                <c:pt idx="35">
                  <c:v>M48</c:v>
                </c:pt>
              </c:strCache>
            </c:strRef>
          </c:cat>
          <c:val>
            <c:numRef>
              <c:f>'Key Metrics'!$N$31:$AW$31</c:f>
              <c:numCache>
                <c:formatCode>0.0</c:formatCode>
                <c:ptCount val="36"/>
                <c:pt idx="0">
                  <c:v>4.8192771084337354</c:v>
                </c:pt>
                <c:pt idx="1">
                  <c:v>4.8192771084337354</c:v>
                </c:pt>
                <c:pt idx="2">
                  <c:v>4.8192771084337354</c:v>
                </c:pt>
                <c:pt idx="3">
                  <c:v>4.0816326530612246</c:v>
                </c:pt>
                <c:pt idx="4">
                  <c:v>4.0816326530612246</c:v>
                </c:pt>
                <c:pt idx="5">
                  <c:v>4.0816326530612246</c:v>
                </c:pt>
                <c:pt idx="6">
                  <c:v>3.7037037037037037</c:v>
                </c:pt>
                <c:pt idx="7">
                  <c:v>3.7037037037037037</c:v>
                </c:pt>
                <c:pt idx="8">
                  <c:v>3.7037037037037037</c:v>
                </c:pt>
                <c:pt idx="9">
                  <c:v>3.7037037037037037</c:v>
                </c:pt>
                <c:pt idx="10">
                  <c:v>3.7037037037037037</c:v>
                </c:pt>
                <c:pt idx="11">
                  <c:v>3.7037037037037037</c:v>
                </c:pt>
                <c:pt idx="12">
                  <c:v>4.1884816753926701</c:v>
                </c:pt>
                <c:pt idx="13">
                  <c:v>4.1884816753926701</c:v>
                </c:pt>
                <c:pt idx="14">
                  <c:v>4.1884816753926701</c:v>
                </c:pt>
                <c:pt idx="15">
                  <c:v>4.1884816753926701</c:v>
                </c:pt>
                <c:pt idx="16">
                  <c:v>4.1884816753926701</c:v>
                </c:pt>
                <c:pt idx="17">
                  <c:v>4.1884816753926701</c:v>
                </c:pt>
                <c:pt idx="18">
                  <c:v>4.208153297012962</c:v>
                </c:pt>
                <c:pt idx="19">
                  <c:v>4.208153297012962</c:v>
                </c:pt>
                <c:pt idx="20">
                  <c:v>4.208153297012962</c:v>
                </c:pt>
                <c:pt idx="21">
                  <c:v>4.208153297012962</c:v>
                </c:pt>
                <c:pt idx="22">
                  <c:v>4.208153297012962</c:v>
                </c:pt>
                <c:pt idx="23">
                  <c:v>4.208153297012962</c:v>
                </c:pt>
                <c:pt idx="24">
                  <c:v>4.918032786885246</c:v>
                </c:pt>
                <c:pt idx="25">
                  <c:v>4.918032786885246</c:v>
                </c:pt>
                <c:pt idx="26">
                  <c:v>4.918032786885246</c:v>
                </c:pt>
                <c:pt idx="27">
                  <c:v>4.918032786885246</c:v>
                </c:pt>
                <c:pt idx="28">
                  <c:v>4.918032786885246</c:v>
                </c:pt>
                <c:pt idx="29">
                  <c:v>4.918032786885246</c:v>
                </c:pt>
                <c:pt idx="30">
                  <c:v>4.9140049140049138</c:v>
                </c:pt>
                <c:pt idx="31">
                  <c:v>4.9140049140049138</c:v>
                </c:pt>
                <c:pt idx="32">
                  <c:v>4.9140049140049138</c:v>
                </c:pt>
                <c:pt idx="33">
                  <c:v>4.9140049140049138</c:v>
                </c:pt>
                <c:pt idx="34">
                  <c:v>4.9140049140049138</c:v>
                </c:pt>
                <c:pt idx="35">
                  <c:v>4.9140049140049138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B-45E5-AF5E-F9336EF8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82976"/>
        <c:axId val="608085272"/>
      </c:lineChart>
      <c:catAx>
        <c:axId val="6183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84032"/>
        <c:crosses val="autoZero"/>
        <c:auto val="1"/>
        <c:lblAlgn val="ctr"/>
        <c:lblOffset val="100"/>
        <c:noMultiLvlLbl val="0"/>
      </c:catAx>
      <c:valAx>
        <c:axId val="61838403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9440"/>
        <c:crosses val="autoZero"/>
        <c:crossBetween val="between"/>
      </c:valAx>
      <c:valAx>
        <c:axId val="608085272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LTV/CAC Ratio</a:t>
                </a:r>
              </a:p>
            </c:rich>
          </c:tx>
          <c:layout>
            <c:manualLayout>
              <c:xMode val="edge"/>
              <c:yMode val="edge"/>
              <c:x val="0.95776377952755909"/>
              <c:y val="0.35053623505395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x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82976"/>
        <c:crosses val="max"/>
        <c:crossBetween val="between"/>
      </c:valAx>
      <c:catAx>
        <c:axId val="60808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085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45691163604549"/>
          <c:y val="2.7777777777777776E-2"/>
          <c:w val="0.53197506561679786"/>
          <c:h val="0.19743177064242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42</xdr:row>
      <xdr:rowOff>19050</xdr:rowOff>
    </xdr:from>
    <xdr:to>
      <xdr:col>24</xdr:col>
      <xdr:colOff>552450</xdr:colOff>
      <xdr:row>56</xdr:row>
      <xdr:rowOff>144236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47DAD-020E-48D2-B6B5-DF78F850C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92075</xdr:colOff>
      <xdr:row>57</xdr:row>
      <xdr:rowOff>92075</xdr:rowOff>
    </xdr:from>
    <xdr:to>
      <xdr:col>30</xdr:col>
      <xdr:colOff>132671</xdr:colOff>
      <xdr:row>72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5EC3E-461C-4BD7-8040-5B4A50024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101601</xdr:colOff>
      <xdr:row>73</xdr:row>
      <xdr:rowOff>50799</xdr:rowOff>
    </xdr:from>
    <xdr:to>
      <xdr:col>26</xdr:col>
      <xdr:colOff>835026</xdr:colOff>
      <xdr:row>95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E208C-80CE-46D4-BB76-62879CE85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F209-EC31-4BAA-8D30-9D412190FFBF}">
  <dimension ref="A1:BA41"/>
  <sheetViews>
    <sheetView tabSelected="1" workbookViewId="0">
      <pane xSplit="1" ySplit="5" topLeftCell="N6" activePane="bottomRight" state="frozen"/>
      <selection pane="topRight" activeCell="B1" sqref="B1"/>
      <selection pane="bottomLeft" activeCell="A6" sqref="A6"/>
      <selection pane="bottomRight" activeCell="R34" sqref="R34"/>
    </sheetView>
  </sheetViews>
  <sheetFormatPr defaultRowHeight="14.5" x14ac:dyDescent="0.35"/>
  <cols>
    <col min="1" max="1" width="35.08984375" customWidth="1"/>
    <col min="2" max="13" width="12.6328125" hidden="1" customWidth="1"/>
    <col min="14" max="49" width="12.6328125" customWidth="1"/>
  </cols>
  <sheetData>
    <row r="1" spans="1:53" s="64" customFormat="1" ht="18" x14ac:dyDescent="0.35">
      <c r="A1" s="78" t="s">
        <v>191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</row>
    <row r="2" spans="1:53" s="64" customFormat="1" x14ac:dyDescent="0.35">
      <c r="A2" s="79" t="s">
        <v>190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</row>
    <row r="3" spans="1:53" s="64" customFormat="1" x14ac:dyDescent="0.35"/>
    <row r="4" spans="1:53" s="64" customFormat="1" x14ac:dyDescent="0.35">
      <c r="A4" s="80" t="s">
        <v>164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</row>
    <row r="5" spans="1:53" x14ac:dyDescent="0.35">
      <c r="A5" s="65" t="s">
        <v>188</v>
      </c>
      <c r="B5" s="66" t="s">
        <v>3</v>
      </c>
      <c r="C5" s="66" t="s">
        <v>4</v>
      </c>
      <c r="D5" s="66" t="s">
        <v>5</v>
      </c>
      <c r="E5" s="66" t="s">
        <v>6</v>
      </c>
      <c r="F5" s="66" t="s">
        <v>7</v>
      </c>
      <c r="G5" s="66" t="s">
        <v>8</v>
      </c>
      <c r="H5" s="66" t="s">
        <v>9</v>
      </c>
      <c r="I5" s="66" t="s">
        <v>10</v>
      </c>
      <c r="J5" s="66" t="s">
        <v>11</v>
      </c>
      <c r="K5" s="66" t="s">
        <v>12</v>
      </c>
      <c r="L5" s="66" t="s">
        <v>13</v>
      </c>
      <c r="M5" s="66" t="s">
        <v>14</v>
      </c>
      <c r="N5" s="66" t="s">
        <v>15</v>
      </c>
      <c r="O5" s="66" t="s">
        <v>16</v>
      </c>
      <c r="P5" s="66" t="s">
        <v>17</v>
      </c>
      <c r="Q5" s="66" t="s">
        <v>19</v>
      </c>
      <c r="R5" s="66" t="s">
        <v>20</v>
      </c>
      <c r="S5" s="66" t="s">
        <v>21</v>
      </c>
      <c r="T5" s="66" t="s">
        <v>22</v>
      </c>
      <c r="U5" s="66" t="s">
        <v>23</v>
      </c>
      <c r="V5" s="66" t="s">
        <v>24</v>
      </c>
      <c r="W5" s="66" t="s">
        <v>25</v>
      </c>
      <c r="X5" s="66" t="s">
        <v>26</v>
      </c>
      <c r="Y5" s="66" t="s">
        <v>27</v>
      </c>
      <c r="Z5" s="66" t="s">
        <v>28</v>
      </c>
      <c r="AA5" s="66" t="s">
        <v>29</v>
      </c>
      <c r="AB5" s="66" t="s">
        <v>30</v>
      </c>
      <c r="AC5" s="66" t="s">
        <v>31</v>
      </c>
      <c r="AD5" s="66" t="s">
        <v>32</v>
      </c>
      <c r="AE5" s="66" t="s">
        <v>33</v>
      </c>
      <c r="AF5" s="66" t="s">
        <v>34</v>
      </c>
      <c r="AG5" s="66" t="s">
        <v>35</v>
      </c>
      <c r="AH5" s="66" t="s">
        <v>36</v>
      </c>
      <c r="AI5" s="66" t="s">
        <v>37</v>
      </c>
      <c r="AJ5" s="66" t="s">
        <v>38</v>
      </c>
      <c r="AK5" s="66" t="s">
        <v>39</v>
      </c>
      <c r="AL5" s="66" t="s">
        <v>40</v>
      </c>
      <c r="AM5" s="66" t="s">
        <v>41</v>
      </c>
      <c r="AN5" s="66" t="s">
        <v>42</v>
      </c>
      <c r="AO5" s="66" t="s">
        <v>43</v>
      </c>
      <c r="AP5" s="66" t="s">
        <v>44</v>
      </c>
      <c r="AQ5" s="66" t="s">
        <v>45</v>
      </c>
      <c r="AR5" s="66" t="s">
        <v>46</v>
      </c>
      <c r="AS5" s="66" t="s">
        <v>47</v>
      </c>
      <c r="AT5" s="66" t="s">
        <v>48</v>
      </c>
      <c r="AU5" s="66" t="s">
        <v>49</v>
      </c>
      <c r="AV5" s="66" t="s">
        <v>50</v>
      </c>
      <c r="AW5" s="66" t="s">
        <v>51</v>
      </c>
      <c r="AX5" s="66"/>
      <c r="AY5" s="66"/>
      <c r="AZ5" s="66"/>
      <c r="BA5" s="66"/>
    </row>
    <row r="7" spans="1:53" x14ac:dyDescent="0.35">
      <c r="A7" s="42" t="s">
        <v>165</v>
      </c>
      <c r="N7" s="5">
        <f>'Financial Statements'!P17</f>
        <v>40000</v>
      </c>
      <c r="O7" s="5">
        <f>'Financial Statements'!Q17</f>
        <v>80000</v>
      </c>
      <c r="P7" s="5">
        <f>'Financial Statements'!R17</f>
        <v>120000</v>
      </c>
      <c r="Q7" s="5">
        <f>'Financial Statements'!S17</f>
        <v>220000</v>
      </c>
      <c r="R7" s="5">
        <f>'Financial Statements'!T17</f>
        <v>320000</v>
      </c>
      <c r="S7" s="5">
        <f>'Financial Statements'!U17</f>
        <v>420000</v>
      </c>
      <c r="T7" s="5">
        <f>'Financial Statements'!V17</f>
        <v>600000</v>
      </c>
      <c r="U7" s="5">
        <f>'Financial Statements'!W17</f>
        <v>780000</v>
      </c>
      <c r="V7" s="5">
        <f>'Financial Statements'!X17</f>
        <v>960000</v>
      </c>
      <c r="W7" s="5">
        <f>'Financial Statements'!Y17</f>
        <v>1140000</v>
      </c>
      <c r="X7" s="5">
        <f>'Financial Statements'!Z17</f>
        <v>1320000</v>
      </c>
      <c r="Y7" s="5">
        <f>'Financial Statements'!AA17</f>
        <v>1500000</v>
      </c>
      <c r="Z7" s="5">
        <f>'Financial Statements'!AB17</f>
        <v>2032000</v>
      </c>
      <c r="AA7" s="5">
        <f>'Financial Statements'!AC17</f>
        <v>2564000</v>
      </c>
      <c r="AB7" s="5">
        <f>'Financial Statements'!AD17</f>
        <v>3096000</v>
      </c>
      <c r="AC7" s="5">
        <f>'Financial Statements'!AE17</f>
        <v>3620000</v>
      </c>
      <c r="AD7" s="5">
        <f>'Financial Statements'!AF17</f>
        <v>4144000</v>
      </c>
      <c r="AE7" s="5">
        <f>'Financial Statements'!AG17</f>
        <v>4668000</v>
      </c>
      <c r="AF7" s="5">
        <f>'Financial Statements'!AH17</f>
        <v>5790000</v>
      </c>
      <c r="AG7" s="5">
        <f>'Financial Statements'!AI17</f>
        <v>6912000</v>
      </c>
      <c r="AH7" s="5">
        <f>'Financial Statements'!AJ17</f>
        <v>8034000</v>
      </c>
      <c r="AI7" s="5">
        <f>'Financial Statements'!AK17</f>
        <v>9156000</v>
      </c>
      <c r="AJ7" s="5">
        <f>'Financial Statements'!AL17</f>
        <v>10278000</v>
      </c>
      <c r="AK7" s="5">
        <f>'Financial Statements'!AM17</f>
        <v>11400000</v>
      </c>
      <c r="AL7" s="5">
        <f>'Financial Statements'!AN17</f>
        <v>14374000</v>
      </c>
      <c r="AM7" s="5">
        <f>'Financial Statements'!AO17</f>
        <v>17348000</v>
      </c>
      <c r="AN7" s="5">
        <f>'Financial Statements'!AP17</f>
        <v>20322000</v>
      </c>
      <c r="AO7" s="5">
        <f>'Financial Statements'!AQ17</f>
        <v>23244000</v>
      </c>
      <c r="AP7" s="5">
        <f>'Financial Statements'!AR17</f>
        <v>26166000</v>
      </c>
      <c r="AQ7" s="5">
        <f>'Financial Statements'!AS17</f>
        <v>29088000</v>
      </c>
      <c r="AR7" s="5">
        <f>'Financial Statements'!AT17</f>
        <v>33956000</v>
      </c>
      <c r="AS7" s="5">
        <f>'Financial Statements'!AU17</f>
        <v>38824000</v>
      </c>
      <c r="AT7" s="5">
        <f>'Financial Statements'!AV17</f>
        <v>43692000</v>
      </c>
      <c r="AU7" s="5">
        <f>'Financial Statements'!AW17</f>
        <v>48560000</v>
      </c>
      <c r="AV7" s="5">
        <f>'Financial Statements'!AX17</f>
        <v>53428000</v>
      </c>
      <c r="AW7" s="5">
        <f>'Financial Statements'!AY17</f>
        <v>58296000</v>
      </c>
    </row>
    <row r="8" spans="1:53" x14ac:dyDescent="0.35">
      <c r="A8" s="42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</row>
    <row r="9" spans="1:53" x14ac:dyDescent="0.35">
      <c r="A9" s="41" t="s">
        <v>166</v>
      </c>
      <c r="N9" s="69">
        <f>'Sales Assumptions'!N58</f>
        <v>0.2</v>
      </c>
      <c r="O9" s="69">
        <f>'Sales Assumptions'!O58</f>
        <v>0.2</v>
      </c>
      <c r="P9" s="69">
        <f>'Sales Assumptions'!P58</f>
        <v>0.2</v>
      </c>
      <c r="Q9" s="69">
        <f>'Sales Assumptions'!Q58</f>
        <v>0.2</v>
      </c>
      <c r="R9" s="69">
        <f>'Sales Assumptions'!R58</f>
        <v>0.2</v>
      </c>
      <c r="S9" s="69">
        <f>'Sales Assumptions'!S58</f>
        <v>0.2</v>
      </c>
      <c r="T9" s="69">
        <f>'Sales Assumptions'!T58</f>
        <v>0.2</v>
      </c>
      <c r="U9" s="69">
        <f>'Sales Assumptions'!U58</f>
        <v>0.2</v>
      </c>
      <c r="V9" s="69">
        <f>'Sales Assumptions'!V58</f>
        <v>0.2</v>
      </c>
      <c r="W9" s="69">
        <f>'Sales Assumptions'!W58</f>
        <v>0.2</v>
      </c>
      <c r="X9" s="69">
        <f>'Sales Assumptions'!X58</f>
        <v>0.2</v>
      </c>
      <c r="Y9" s="69">
        <f>'Sales Assumptions'!Y58</f>
        <v>0.2</v>
      </c>
      <c r="Z9" s="69">
        <f>'Sales Assumptions'!Z58</f>
        <v>0.2</v>
      </c>
      <c r="AA9" s="69">
        <f>'Sales Assumptions'!AA58</f>
        <v>0.2</v>
      </c>
      <c r="AB9" s="69">
        <f>'Sales Assumptions'!AB58</f>
        <v>0.2</v>
      </c>
      <c r="AC9" s="69">
        <f>'Sales Assumptions'!AC58</f>
        <v>0.2</v>
      </c>
      <c r="AD9" s="69">
        <f>'Sales Assumptions'!AD58</f>
        <v>0.2</v>
      </c>
      <c r="AE9" s="69">
        <f>'Sales Assumptions'!AE58</f>
        <v>0.2</v>
      </c>
      <c r="AF9" s="69">
        <f>'Sales Assumptions'!AF58</f>
        <v>0.2</v>
      </c>
      <c r="AG9" s="69">
        <f>'Sales Assumptions'!AG58</f>
        <v>0.2</v>
      </c>
      <c r="AH9" s="69">
        <f>'Sales Assumptions'!AH58</f>
        <v>0.2</v>
      </c>
      <c r="AI9" s="69">
        <f>'Sales Assumptions'!AI58</f>
        <v>0.2</v>
      </c>
      <c r="AJ9" s="69">
        <f>'Sales Assumptions'!AJ58</f>
        <v>0.2</v>
      </c>
      <c r="AK9" s="69">
        <f>'Sales Assumptions'!AK58</f>
        <v>0.2</v>
      </c>
      <c r="AL9" s="69">
        <f>'Sales Assumptions'!AL58</f>
        <v>0.2</v>
      </c>
      <c r="AM9" s="69">
        <f>'Sales Assumptions'!AM58</f>
        <v>0.2</v>
      </c>
      <c r="AN9" s="69">
        <f>'Sales Assumptions'!AN58</f>
        <v>0.2</v>
      </c>
      <c r="AO9" s="69">
        <f>'Sales Assumptions'!AO58</f>
        <v>0.2</v>
      </c>
      <c r="AP9" s="69">
        <f>'Sales Assumptions'!AP58</f>
        <v>0.2</v>
      </c>
      <c r="AQ9" s="69">
        <f>'Sales Assumptions'!AQ58</f>
        <v>0.2</v>
      </c>
      <c r="AR9" s="69">
        <f>'Sales Assumptions'!AR58</f>
        <v>0.2</v>
      </c>
      <c r="AS9" s="69">
        <f>'Sales Assumptions'!AS58</f>
        <v>0.2</v>
      </c>
      <c r="AT9" s="69">
        <f>'Sales Assumptions'!AT58</f>
        <v>0.2</v>
      </c>
      <c r="AU9" s="69">
        <f>'Sales Assumptions'!AU58</f>
        <v>0.2</v>
      </c>
      <c r="AV9" s="69">
        <f>'Sales Assumptions'!AV58</f>
        <v>0.2</v>
      </c>
      <c r="AW9" s="69">
        <f>'Sales Assumptions'!AW58</f>
        <v>0.2</v>
      </c>
    </row>
    <row r="10" spans="1:53" x14ac:dyDescent="0.35">
      <c r="A10" s="41"/>
    </row>
    <row r="11" spans="1:53" x14ac:dyDescent="0.35">
      <c r="A11" s="42" t="s">
        <v>167</v>
      </c>
      <c r="Z11" s="70">
        <f>'Financial Statements'!AB17/'Financial Statements'!P17-1</f>
        <v>49.8</v>
      </c>
      <c r="AA11" s="70">
        <f>'Financial Statements'!AC17/'Financial Statements'!Q17-1</f>
        <v>31.049999999999997</v>
      </c>
      <c r="AB11" s="70">
        <f>'Financial Statements'!AD17/'Financial Statements'!R17-1</f>
        <v>24.8</v>
      </c>
      <c r="AC11" s="70">
        <f>'Financial Statements'!AE17/'Financial Statements'!S17-1</f>
        <v>15.454545454545453</v>
      </c>
      <c r="AD11" s="70">
        <f>'Financial Statements'!AF17/'Financial Statements'!T17-1</f>
        <v>11.95</v>
      </c>
      <c r="AE11" s="70">
        <f>'Financial Statements'!AG17/'Financial Statements'!U17-1</f>
        <v>10.114285714285714</v>
      </c>
      <c r="AF11" s="70">
        <f>'Financial Statements'!AH17/'Financial Statements'!V17-1</f>
        <v>8.65</v>
      </c>
      <c r="AG11" s="70">
        <f>'Financial Statements'!AI17/'Financial Statements'!W17-1</f>
        <v>7.861538461538462</v>
      </c>
      <c r="AH11" s="70">
        <f>'Financial Statements'!AJ17/'Financial Statements'!X17-1</f>
        <v>7.3687500000000004</v>
      </c>
      <c r="AI11" s="70">
        <f>'Financial Statements'!AK17/'Financial Statements'!Y17-1</f>
        <v>7.0315789473684216</v>
      </c>
      <c r="AJ11" s="70">
        <f>'Financial Statements'!AL17/'Financial Statements'!Z17-1</f>
        <v>6.7863636363636362</v>
      </c>
      <c r="AK11" s="70">
        <f>'Financial Statements'!AM17/'Financial Statements'!AA17-1</f>
        <v>6.6</v>
      </c>
      <c r="AL11" s="70">
        <f>'Financial Statements'!AN17/'Financial Statements'!AB17-1</f>
        <v>6.0738188976377954</v>
      </c>
      <c r="AM11" s="70">
        <f>'Financial Statements'!AO17/'Financial Statements'!AC17-1</f>
        <v>5.7659906396255849</v>
      </c>
      <c r="AN11" s="70">
        <f>'Financial Statements'!AP17/'Financial Statements'!AD17-1</f>
        <v>5.5639534883720927</v>
      </c>
      <c r="AO11" s="70">
        <f>'Financial Statements'!AQ17/'Financial Statements'!AE17-1</f>
        <v>5.4209944751381212</v>
      </c>
      <c r="AP11" s="70">
        <f>'Financial Statements'!AR17/'Financial Statements'!AF17-1</f>
        <v>5.3141891891891895</v>
      </c>
      <c r="AQ11" s="70">
        <f>'Financial Statements'!AS17/'Financial Statements'!AG17-1</f>
        <v>5.2313624678663242</v>
      </c>
      <c r="AR11" s="70">
        <f>'Financial Statements'!AT17/'Financial Statements'!AH17-1</f>
        <v>4.864594127806563</v>
      </c>
      <c r="AS11" s="70">
        <f>'Financial Statements'!AU17/'Financial Statements'!AI17-1</f>
        <v>4.6168981481481479</v>
      </c>
      <c r="AT11" s="70">
        <f>'Financial Statements'!AV17/'Financial Statements'!AJ17-1</f>
        <v>4.4383868558625839</v>
      </c>
      <c r="AU11" s="70">
        <f>'Financial Statements'!AW17/'Financial Statements'!AK17-1</f>
        <v>4.303626037570992</v>
      </c>
      <c r="AV11" s="70">
        <f>'Financial Statements'!AX17/'Financial Statements'!AL17-1</f>
        <v>4.1982876045923332</v>
      </c>
      <c r="AW11" s="70">
        <f>'Financial Statements'!AY17/'Financial Statements'!AM17-1</f>
        <v>4.1136842105263156</v>
      </c>
    </row>
    <row r="12" spans="1:53" x14ac:dyDescent="0.35">
      <c r="A12" s="41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</row>
    <row r="13" spans="1:53" x14ac:dyDescent="0.35">
      <c r="A13" s="45" t="s">
        <v>168</v>
      </c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</row>
    <row r="14" spans="1:53" x14ac:dyDescent="0.35">
      <c r="A14" s="41" t="s">
        <v>169</v>
      </c>
      <c r="Z14" s="27">
        <f>'Sales Assumptions'!N52/12</f>
        <v>3333.3333333333335</v>
      </c>
      <c r="AA14" s="27">
        <f>'Sales Assumptions'!O52/12</f>
        <v>3333.3333333333335</v>
      </c>
      <c r="AB14" s="27">
        <f>'Sales Assumptions'!P52/12</f>
        <v>3333.3333333333335</v>
      </c>
      <c r="AC14" s="27">
        <f>'Sales Assumptions'!Q52/12</f>
        <v>8333.3333333333339</v>
      </c>
      <c r="AD14" s="27">
        <f>'Sales Assumptions'!R52/12</f>
        <v>8333.3333333333339</v>
      </c>
      <c r="AE14" s="27">
        <f>'Sales Assumptions'!S52/12</f>
        <v>8333.3333333333339</v>
      </c>
      <c r="AF14" s="27">
        <f>'Sales Assumptions'!T52/12</f>
        <v>15000</v>
      </c>
      <c r="AG14" s="27">
        <f>'Sales Assumptions'!U52/12</f>
        <v>15000</v>
      </c>
      <c r="AH14" s="27">
        <f>'Sales Assumptions'!V52/12</f>
        <v>15000</v>
      </c>
      <c r="AI14" s="27">
        <f>'Sales Assumptions'!W52/12</f>
        <v>15000</v>
      </c>
      <c r="AJ14" s="27">
        <f>'Sales Assumptions'!X52/12</f>
        <v>15000</v>
      </c>
      <c r="AK14" s="27">
        <f>'Sales Assumptions'!Y52/12</f>
        <v>15000</v>
      </c>
      <c r="AL14" s="27">
        <f>'Sales Assumptions'!Z52/12</f>
        <v>43333.333333333336</v>
      </c>
      <c r="AM14" s="27">
        <f>'Sales Assumptions'!AA52/12</f>
        <v>43333.333333333336</v>
      </c>
      <c r="AN14" s="27">
        <f>'Sales Assumptions'!AB52/12</f>
        <v>43333.333333333336</v>
      </c>
      <c r="AO14" s="27">
        <f>'Sales Assumptions'!AC52/12</f>
        <v>43333.333333333336</v>
      </c>
      <c r="AP14" s="27">
        <f>'Sales Assumptions'!AD52/12</f>
        <v>43333.333333333336</v>
      </c>
      <c r="AQ14" s="27">
        <f>'Sales Assumptions'!AE52/12</f>
        <v>43333.333333333336</v>
      </c>
      <c r="AR14" s="27">
        <f>'Sales Assumptions'!AF52/12</f>
        <v>93333.333333333328</v>
      </c>
      <c r="AS14" s="27">
        <f>'Sales Assumptions'!AG52/12</f>
        <v>93333.333333333328</v>
      </c>
      <c r="AT14" s="27">
        <f>'Sales Assumptions'!AH52/12</f>
        <v>93333.333333333328</v>
      </c>
      <c r="AU14" s="27">
        <f>'Sales Assumptions'!AI52/12</f>
        <v>93333.333333333328</v>
      </c>
      <c r="AV14" s="27">
        <f>'Sales Assumptions'!AJ52/12</f>
        <v>93333.333333333328</v>
      </c>
      <c r="AW14" s="27">
        <f>'Sales Assumptions'!AK52/12</f>
        <v>93333.333333333328</v>
      </c>
    </row>
    <row r="15" spans="1:53" x14ac:dyDescent="0.35">
      <c r="A15" s="41" t="s">
        <v>170</v>
      </c>
      <c r="Z15" s="27">
        <f>'Sales Assumptions'!Z57*'Sales Assumptions'!Z51/12</f>
        <v>0</v>
      </c>
      <c r="AA15" s="27">
        <f>'Sales Assumptions'!AA57*'Sales Assumptions'!AA51/12</f>
        <v>0</v>
      </c>
      <c r="AB15" s="27">
        <f>'Sales Assumptions'!AB57*'Sales Assumptions'!AB51/12</f>
        <v>0</v>
      </c>
      <c r="AC15" s="27">
        <f>'Sales Assumptions'!AC57*'Sales Assumptions'!AC51/12</f>
        <v>-1666.6666666666667</v>
      </c>
      <c r="AD15" s="27">
        <f>'Sales Assumptions'!AD57*'Sales Assumptions'!AD51/12</f>
        <v>-1666.6666666666667</v>
      </c>
      <c r="AE15" s="27">
        <f>'Sales Assumptions'!AE57*'Sales Assumptions'!AE51/12</f>
        <v>-1666.6666666666667</v>
      </c>
      <c r="AF15" s="27">
        <f>'Sales Assumptions'!AF57*'Sales Assumptions'!AF51/12</f>
        <v>-3333.3333333333335</v>
      </c>
      <c r="AG15" s="27">
        <f>'Sales Assumptions'!AG57*'Sales Assumptions'!AG51/12</f>
        <v>-3333.3333333333335</v>
      </c>
      <c r="AH15" s="27">
        <f>'Sales Assumptions'!AH57*'Sales Assumptions'!AH51/12</f>
        <v>-3333.3333333333335</v>
      </c>
      <c r="AI15" s="27">
        <f>'Sales Assumptions'!AI57*'Sales Assumptions'!AI51/12</f>
        <v>-3333.3333333333335</v>
      </c>
      <c r="AJ15" s="27">
        <f>'Sales Assumptions'!AJ57*'Sales Assumptions'!AJ51/12</f>
        <v>-3333.3333333333335</v>
      </c>
      <c r="AK15" s="27">
        <f>'Sales Assumptions'!AK57*'Sales Assumptions'!AK51/12</f>
        <v>-3333.3333333333335</v>
      </c>
      <c r="AL15" s="27">
        <f>'Sales Assumptions'!AL57*'Sales Assumptions'!AL51/12</f>
        <v>-8333.3333333333339</v>
      </c>
      <c r="AM15" s="27">
        <f>'Sales Assumptions'!AM57*'Sales Assumptions'!AM51/12</f>
        <v>-8333.3333333333339</v>
      </c>
      <c r="AN15" s="27">
        <f>'Sales Assumptions'!AN57*'Sales Assumptions'!AN51/12</f>
        <v>-8333.3333333333339</v>
      </c>
      <c r="AO15" s="27">
        <f>'Sales Assumptions'!AO57*'Sales Assumptions'!AO51/12</f>
        <v>-8333.3333333333339</v>
      </c>
      <c r="AP15" s="27">
        <f>'Sales Assumptions'!AP57*'Sales Assumptions'!AP51/12</f>
        <v>-8333.3333333333339</v>
      </c>
      <c r="AQ15" s="27">
        <f>'Sales Assumptions'!AQ57*'Sales Assumptions'!AQ51/12</f>
        <v>-8333.3333333333339</v>
      </c>
      <c r="AR15" s="27">
        <f>'Sales Assumptions'!AR57*'Sales Assumptions'!AR51/12</f>
        <v>-18333.333333333332</v>
      </c>
      <c r="AS15" s="27">
        <f>'Sales Assumptions'!AS57*'Sales Assumptions'!AS51/12</f>
        <v>-18333.333333333332</v>
      </c>
      <c r="AT15" s="27">
        <f>'Sales Assumptions'!AT57*'Sales Assumptions'!AT51/12</f>
        <v>-18333.333333333332</v>
      </c>
      <c r="AU15" s="27">
        <f>'Sales Assumptions'!AU57*'Sales Assumptions'!AU51/12</f>
        <v>-18333.333333333332</v>
      </c>
      <c r="AV15" s="27">
        <f>'Sales Assumptions'!AV57*'Sales Assumptions'!AV51/12</f>
        <v>-18333.333333333332</v>
      </c>
      <c r="AW15" s="27">
        <f>'Sales Assumptions'!AW57*'Sales Assumptions'!AW51/12</f>
        <v>-18333.333333333332</v>
      </c>
    </row>
    <row r="16" spans="1:53" x14ac:dyDescent="0.35">
      <c r="A16" s="41" t="s">
        <v>171</v>
      </c>
      <c r="Z16" s="27">
        <f>'Sales Assumptions'!Z61/12</f>
        <v>1000</v>
      </c>
      <c r="AA16" s="27">
        <f>'Sales Assumptions'!AA61/12</f>
        <v>1000</v>
      </c>
      <c r="AB16" s="27">
        <f>'Sales Assumptions'!AB61/12</f>
        <v>1000</v>
      </c>
      <c r="AC16" s="27">
        <f>'Sales Assumptions'!AC61/12</f>
        <v>2000</v>
      </c>
      <c r="AD16" s="27">
        <f>'Sales Assumptions'!AD61/12</f>
        <v>2000</v>
      </c>
      <c r="AE16" s="27">
        <f>'Sales Assumptions'!AE61/12</f>
        <v>2000</v>
      </c>
      <c r="AF16" s="27">
        <f>'Sales Assumptions'!AF61/12</f>
        <v>3500</v>
      </c>
      <c r="AG16" s="27">
        <f>'Sales Assumptions'!AG61/12</f>
        <v>3500</v>
      </c>
      <c r="AH16" s="27">
        <f>'Sales Assumptions'!AH61/12</f>
        <v>3500</v>
      </c>
      <c r="AI16" s="27">
        <f>'Sales Assumptions'!AI61/12</f>
        <v>3500</v>
      </c>
      <c r="AJ16" s="27">
        <f>'Sales Assumptions'!AJ61/12</f>
        <v>3500</v>
      </c>
      <c r="AK16" s="27">
        <f>'Sales Assumptions'!AK61/12</f>
        <v>3500</v>
      </c>
      <c r="AL16" s="27">
        <f>'Sales Assumptions'!AL61/12</f>
        <v>10500</v>
      </c>
      <c r="AM16" s="27">
        <f>'Sales Assumptions'!AM61/12</f>
        <v>10500</v>
      </c>
      <c r="AN16" s="27">
        <f>'Sales Assumptions'!AN61/12</f>
        <v>10500</v>
      </c>
      <c r="AO16" s="27">
        <f>'Sales Assumptions'!AO61/12</f>
        <v>10500</v>
      </c>
      <c r="AP16" s="27">
        <f>'Sales Assumptions'!AP61/12</f>
        <v>10500</v>
      </c>
      <c r="AQ16" s="27">
        <f>'Sales Assumptions'!AQ61/12</f>
        <v>10500</v>
      </c>
      <c r="AR16" s="27">
        <f>'Sales Assumptions'!AR61/12</f>
        <v>22500</v>
      </c>
      <c r="AS16" s="27">
        <f>'Sales Assumptions'!AS61/12</f>
        <v>22500</v>
      </c>
      <c r="AT16" s="27">
        <f>'Sales Assumptions'!AT61/12</f>
        <v>22500</v>
      </c>
      <c r="AU16" s="27">
        <f>'Sales Assumptions'!AU61/12</f>
        <v>22500</v>
      </c>
      <c r="AV16" s="27">
        <f>'Sales Assumptions'!AV61/12</f>
        <v>22500</v>
      </c>
      <c r="AW16" s="27">
        <f>'Sales Assumptions'!AW61/12</f>
        <v>22500</v>
      </c>
    </row>
    <row r="17" spans="1:49" x14ac:dyDescent="0.35">
      <c r="A17" s="43" t="s">
        <v>172</v>
      </c>
      <c r="Z17" s="23">
        <f>SUM(Z14:Z16)</f>
        <v>4333.3333333333339</v>
      </c>
      <c r="AA17" s="23">
        <f t="shared" ref="AA17:AW17" si="0">SUM(AA14:AA16)</f>
        <v>4333.3333333333339</v>
      </c>
      <c r="AB17" s="23">
        <f t="shared" si="0"/>
        <v>4333.3333333333339</v>
      </c>
      <c r="AC17" s="23">
        <f t="shared" si="0"/>
        <v>8666.6666666666679</v>
      </c>
      <c r="AD17" s="23">
        <f t="shared" si="0"/>
        <v>8666.6666666666679</v>
      </c>
      <c r="AE17" s="23">
        <f t="shared" si="0"/>
        <v>8666.6666666666679</v>
      </c>
      <c r="AF17" s="23">
        <f t="shared" si="0"/>
        <v>15166.666666666666</v>
      </c>
      <c r="AG17" s="23">
        <f t="shared" si="0"/>
        <v>15166.666666666666</v>
      </c>
      <c r="AH17" s="23">
        <f t="shared" si="0"/>
        <v>15166.666666666666</v>
      </c>
      <c r="AI17" s="23">
        <f t="shared" si="0"/>
        <v>15166.666666666666</v>
      </c>
      <c r="AJ17" s="23">
        <f t="shared" si="0"/>
        <v>15166.666666666666</v>
      </c>
      <c r="AK17" s="23">
        <f t="shared" si="0"/>
        <v>15166.666666666666</v>
      </c>
      <c r="AL17" s="23">
        <f t="shared" si="0"/>
        <v>45500</v>
      </c>
      <c r="AM17" s="23">
        <f t="shared" si="0"/>
        <v>45500</v>
      </c>
      <c r="AN17" s="23">
        <f t="shared" si="0"/>
        <v>45500</v>
      </c>
      <c r="AO17" s="23">
        <f t="shared" si="0"/>
        <v>45500</v>
      </c>
      <c r="AP17" s="23">
        <f t="shared" si="0"/>
        <v>45500</v>
      </c>
      <c r="AQ17" s="23">
        <f t="shared" si="0"/>
        <v>45500</v>
      </c>
      <c r="AR17" s="23">
        <f t="shared" si="0"/>
        <v>97500</v>
      </c>
      <c r="AS17" s="23">
        <f t="shared" si="0"/>
        <v>97500</v>
      </c>
      <c r="AT17" s="23">
        <f t="shared" si="0"/>
        <v>97500</v>
      </c>
      <c r="AU17" s="23">
        <f t="shared" si="0"/>
        <v>97500</v>
      </c>
      <c r="AV17" s="23">
        <f t="shared" si="0"/>
        <v>97500</v>
      </c>
      <c r="AW17" s="23">
        <f t="shared" si="0"/>
        <v>97500</v>
      </c>
    </row>
    <row r="18" spans="1:49" x14ac:dyDescent="0.35">
      <c r="A18" s="42" t="s">
        <v>168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82">
        <f>Z17/Z14</f>
        <v>1.3</v>
      </c>
      <c r="AA18" s="82">
        <f t="shared" ref="AA18:AW18" si="1">AA17/AA14</f>
        <v>1.3</v>
      </c>
      <c r="AB18" s="82">
        <f t="shared" si="1"/>
        <v>1.3</v>
      </c>
      <c r="AC18" s="82">
        <f t="shared" si="1"/>
        <v>1.04</v>
      </c>
      <c r="AD18" s="82">
        <f t="shared" si="1"/>
        <v>1.04</v>
      </c>
      <c r="AE18" s="82">
        <f t="shared" si="1"/>
        <v>1.04</v>
      </c>
      <c r="AF18" s="82">
        <f t="shared" si="1"/>
        <v>1.0111111111111111</v>
      </c>
      <c r="AG18" s="82">
        <f t="shared" si="1"/>
        <v>1.0111111111111111</v>
      </c>
      <c r="AH18" s="82">
        <f t="shared" si="1"/>
        <v>1.0111111111111111</v>
      </c>
      <c r="AI18" s="82">
        <f t="shared" si="1"/>
        <v>1.0111111111111111</v>
      </c>
      <c r="AJ18" s="82">
        <f t="shared" si="1"/>
        <v>1.0111111111111111</v>
      </c>
      <c r="AK18" s="82">
        <f t="shared" si="1"/>
        <v>1.0111111111111111</v>
      </c>
      <c r="AL18" s="82">
        <f t="shared" si="1"/>
        <v>1.05</v>
      </c>
      <c r="AM18" s="82">
        <f t="shared" si="1"/>
        <v>1.05</v>
      </c>
      <c r="AN18" s="82">
        <f t="shared" si="1"/>
        <v>1.05</v>
      </c>
      <c r="AO18" s="82">
        <f t="shared" si="1"/>
        <v>1.05</v>
      </c>
      <c r="AP18" s="82">
        <f t="shared" si="1"/>
        <v>1.05</v>
      </c>
      <c r="AQ18" s="82">
        <f t="shared" si="1"/>
        <v>1.05</v>
      </c>
      <c r="AR18" s="82">
        <f t="shared" si="1"/>
        <v>1.0446428571428572</v>
      </c>
      <c r="AS18" s="82">
        <f t="shared" si="1"/>
        <v>1.0446428571428572</v>
      </c>
      <c r="AT18" s="82">
        <f t="shared" si="1"/>
        <v>1.0446428571428572</v>
      </c>
      <c r="AU18" s="82">
        <f t="shared" si="1"/>
        <v>1.0446428571428572</v>
      </c>
      <c r="AV18" s="82">
        <f t="shared" si="1"/>
        <v>1.0446428571428572</v>
      </c>
      <c r="AW18" s="82">
        <f t="shared" si="1"/>
        <v>1.0446428571428572</v>
      </c>
    </row>
    <row r="19" spans="1:49" x14ac:dyDescent="0.35">
      <c r="A19" s="42"/>
    </row>
    <row r="20" spans="1:49" x14ac:dyDescent="0.35">
      <c r="A20" s="42" t="s">
        <v>182</v>
      </c>
      <c r="N20" s="5">
        <f>'Sales Assumptions'!N51/'Sales Assumptions'!N58</f>
        <v>100000</v>
      </c>
      <c r="O20" s="5">
        <f>'Sales Assumptions'!O51/'Sales Assumptions'!O58</f>
        <v>100000</v>
      </c>
      <c r="P20" s="5">
        <f>'Sales Assumptions'!P51/'Sales Assumptions'!P58</f>
        <v>100000</v>
      </c>
      <c r="Q20" s="5">
        <f>'Sales Assumptions'!Q51/'Sales Assumptions'!Q58</f>
        <v>100000</v>
      </c>
      <c r="R20" s="5">
        <f>'Sales Assumptions'!R51/'Sales Assumptions'!R58</f>
        <v>100000</v>
      </c>
      <c r="S20" s="5">
        <f>'Sales Assumptions'!S51/'Sales Assumptions'!S58</f>
        <v>100000</v>
      </c>
      <c r="T20" s="5">
        <f>'Sales Assumptions'!T51/'Sales Assumptions'!T58</f>
        <v>100000</v>
      </c>
      <c r="U20" s="5">
        <f>'Sales Assumptions'!U51/'Sales Assumptions'!U58</f>
        <v>100000</v>
      </c>
      <c r="V20" s="5">
        <f>'Sales Assumptions'!V51/'Sales Assumptions'!V58</f>
        <v>100000</v>
      </c>
      <c r="W20" s="5">
        <f>'Sales Assumptions'!W51/'Sales Assumptions'!W58</f>
        <v>100000</v>
      </c>
      <c r="X20" s="5">
        <f>'Sales Assumptions'!X51/'Sales Assumptions'!X58</f>
        <v>100000</v>
      </c>
      <c r="Y20" s="5">
        <f>'Sales Assumptions'!Y51/'Sales Assumptions'!Y58</f>
        <v>100000</v>
      </c>
      <c r="Z20" s="5">
        <f>'Sales Assumptions'!Z51/'Sales Assumptions'!Z58</f>
        <v>100000</v>
      </c>
      <c r="AA20" s="5">
        <f>'Sales Assumptions'!AA51/'Sales Assumptions'!AA58</f>
        <v>100000</v>
      </c>
      <c r="AB20" s="5">
        <f>'Sales Assumptions'!AB51/'Sales Assumptions'!AB58</f>
        <v>100000</v>
      </c>
      <c r="AC20" s="5">
        <f>'Sales Assumptions'!AC51/'Sales Assumptions'!AC58</f>
        <v>100000</v>
      </c>
      <c r="AD20" s="5">
        <f>'Sales Assumptions'!AD51/'Sales Assumptions'!AD58</f>
        <v>100000</v>
      </c>
      <c r="AE20" s="5">
        <f>'Sales Assumptions'!AE51/'Sales Assumptions'!AE58</f>
        <v>100000</v>
      </c>
      <c r="AF20" s="5">
        <f>'Sales Assumptions'!AF51/'Sales Assumptions'!AF58</f>
        <v>100000</v>
      </c>
      <c r="AG20" s="5">
        <f>'Sales Assumptions'!AG51/'Sales Assumptions'!AG58</f>
        <v>100000</v>
      </c>
      <c r="AH20" s="5">
        <f>'Sales Assumptions'!AH51/'Sales Assumptions'!AH58</f>
        <v>100000</v>
      </c>
      <c r="AI20" s="5">
        <f>'Sales Assumptions'!AI51/'Sales Assumptions'!AI58</f>
        <v>100000</v>
      </c>
      <c r="AJ20" s="5">
        <f>'Sales Assumptions'!AJ51/'Sales Assumptions'!AJ58</f>
        <v>100000</v>
      </c>
      <c r="AK20" s="5">
        <f>'Sales Assumptions'!AK51/'Sales Assumptions'!AK58</f>
        <v>100000</v>
      </c>
      <c r="AL20" s="5">
        <f>'Sales Assumptions'!AL51/'Sales Assumptions'!AL58</f>
        <v>100000</v>
      </c>
      <c r="AM20" s="5">
        <f>'Sales Assumptions'!AM51/'Sales Assumptions'!AM58</f>
        <v>100000</v>
      </c>
      <c r="AN20" s="5">
        <f>'Sales Assumptions'!AN51/'Sales Assumptions'!AN58</f>
        <v>100000</v>
      </c>
      <c r="AO20" s="5">
        <f>'Sales Assumptions'!AO51/'Sales Assumptions'!AO58</f>
        <v>100000</v>
      </c>
      <c r="AP20" s="5">
        <f>'Sales Assumptions'!AP51/'Sales Assumptions'!AP58</f>
        <v>100000</v>
      </c>
      <c r="AQ20" s="5">
        <f>'Sales Assumptions'!AQ51/'Sales Assumptions'!AQ58</f>
        <v>100000</v>
      </c>
      <c r="AR20" s="5">
        <f>'Sales Assumptions'!AR51/'Sales Assumptions'!AR58</f>
        <v>100000</v>
      </c>
      <c r="AS20" s="5">
        <f>'Sales Assumptions'!AS51/'Sales Assumptions'!AS58</f>
        <v>100000</v>
      </c>
      <c r="AT20" s="5">
        <f>'Sales Assumptions'!AT51/'Sales Assumptions'!AT58</f>
        <v>100000</v>
      </c>
      <c r="AU20" s="5">
        <f>'Sales Assumptions'!AU51/'Sales Assumptions'!AU58</f>
        <v>100000</v>
      </c>
      <c r="AV20" s="5">
        <f>'Sales Assumptions'!AV51/'Sales Assumptions'!AV58</f>
        <v>100000</v>
      </c>
      <c r="AW20" s="5">
        <f>'Sales Assumptions'!AW51/'Sales Assumptions'!AW58</f>
        <v>100000</v>
      </c>
    </row>
    <row r="21" spans="1:49" x14ac:dyDescent="0.35"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</row>
    <row r="22" spans="1:49" x14ac:dyDescent="0.35">
      <c r="A22" s="44" t="s">
        <v>173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</row>
    <row r="23" spans="1:49" x14ac:dyDescent="0.35">
      <c r="A23" s="41" t="s">
        <v>174</v>
      </c>
      <c r="N23" s="5">
        <f>'Sales Assumptions'!N37</f>
        <v>25000</v>
      </c>
      <c r="O23" s="5">
        <f>'Sales Assumptions'!O37</f>
        <v>25000</v>
      </c>
      <c r="P23" s="5">
        <f>'Sales Assumptions'!P37</f>
        <v>25000</v>
      </c>
      <c r="Q23" s="5">
        <f>'Sales Assumptions'!Q37</f>
        <v>75000</v>
      </c>
      <c r="R23" s="5">
        <f>'Sales Assumptions'!R37</f>
        <v>75000</v>
      </c>
      <c r="S23" s="5">
        <f>'Sales Assumptions'!S37</f>
        <v>75000</v>
      </c>
      <c r="T23" s="5">
        <f>'Sales Assumptions'!T37</f>
        <v>150000</v>
      </c>
      <c r="U23" s="5">
        <f>'Sales Assumptions'!U37</f>
        <v>150000</v>
      </c>
      <c r="V23" s="5">
        <f>'Sales Assumptions'!V37</f>
        <v>150000</v>
      </c>
      <c r="W23" s="5">
        <f>'Sales Assumptions'!W37</f>
        <v>150000</v>
      </c>
      <c r="X23" s="5">
        <f>'Sales Assumptions'!X37</f>
        <v>150000</v>
      </c>
      <c r="Y23" s="5">
        <f>'Sales Assumptions'!Y37</f>
        <v>150000</v>
      </c>
      <c r="Z23" s="5">
        <f>'Sales Assumptions'!Z37</f>
        <v>350000</v>
      </c>
      <c r="AA23" s="5">
        <f>'Sales Assumptions'!AA37</f>
        <v>350000</v>
      </c>
      <c r="AB23" s="5">
        <f>'Sales Assumptions'!AB37</f>
        <v>350000</v>
      </c>
      <c r="AC23" s="5">
        <f>'Sales Assumptions'!AC37</f>
        <v>350000</v>
      </c>
      <c r="AD23" s="5">
        <f>'Sales Assumptions'!AD37</f>
        <v>350000</v>
      </c>
      <c r="AE23" s="5">
        <f>'Sales Assumptions'!AE37</f>
        <v>350000</v>
      </c>
      <c r="AF23" s="5">
        <f>'Sales Assumptions'!AF37</f>
        <v>750000</v>
      </c>
      <c r="AG23" s="5">
        <f>'Sales Assumptions'!AG37</f>
        <v>750000</v>
      </c>
      <c r="AH23" s="5">
        <f>'Sales Assumptions'!AH37</f>
        <v>750000</v>
      </c>
      <c r="AI23" s="5">
        <f>'Sales Assumptions'!AI37</f>
        <v>750000</v>
      </c>
      <c r="AJ23" s="5">
        <f>'Sales Assumptions'!AJ37</f>
        <v>750000</v>
      </c>
      <c r="AK23" s="5">
        <f>'Sales Assumptions'!AK37</f>
        <v>750000</v>
      </c>
      <c r="AL23" s="5">
        <f>'Sales Assumptions'!AL37</f>
        <v>1500000</v>
      </c>
      <c r="AM23" s="5">
        <f>'Sales Assumptions'!AM37</f>
        <v>1500000</v>
      </c>
      <c r="AN23" s="5">
        <f>'Sales Assumptions'!AN37</f>
        <v>1500000</v>
      </c>
      <c r="AO23" s="5">
        <f>'Sales Assumptions'!AO37</f>
        <v>1500000</v>
      </c>
      <c r="AP23" s="5">
        <f>'Sales Assumptions'!AP37</f>
        <v>1500000</v>
      </c>
      <c r="AQ23" s="5">
        <f>'Sales Assumptions'!AQ37</f>
        <v>1500000</v>
      </c>
      <c r="AR23" s="5">
        <f>'Sales Assumptions'!AR37</f>
        <v>2500000</v>
      </c>
      <c r="AS23" s="5">
        <f>'Sales Assumptions'!AS37</f>
        <v>2500000</v>
      </c>
      <c r="AT23" s="5">
        <f>'Sales Assumptions'!AT37</f>
        <v>2500000</v>
      </c>
      <c r="AU23" s="5">
        <f>'Sales Assumptions'!AU37</f>
        <v>2500000</v>
      </c>
      <c r="AV23" s="5">
        <f>'Sales Assumptions'!AV37</f>
        <v>2500000</v>
      </c>
      <c r="AW23" s="5">
        <f>'Sales Assumptions'!AW37</f>
        <v>2500000</v>
      </c>
    </row>
    <row r="24" spans="1:49" x14ac:dyDescent="0.35">
      <c r="A24" s="41" t="s">
        <v>175</v>
      </c>
      <c r="N24" s="5">
        <f>'Sales Assumptions'!N69</f>
        <v>4000</v>
      </c>
      <c r="O24" s="5">
        <f>'Sales Assumptions'!O69</f>
        <v>4000</v>
      </c>
      <c r="P24" s="5">
        <f>'Sales Assumptions'!P69</f>
        <v>4000</v>
      </c>
      <c r="Q24" s="5">
        <f>'Sales Assumptions'!Q69</f>
        <v>10000</v>
      </c>
      <c r="R24" s="5">
        <f>'Sales Assumptions'!R69</f>
        <v>10000</v>
      </c>
      <c r="S24" s="5">
        <f>'Sales Assumptions'!S69</f>
        <v>10000</v>
      </c>
      <c r="T24" s="5">
        <f>'Sales Assumptions'!T69</f>
        <v>18000</v>
      </c>
      <c r="U24" s="5">
        <f>'Sales Assumptions'!U69</f>
        <v>18000</v>
      </c>
      <c r="V24" s="5">
        <f>'Sales Assumptions'!V69</f>
        <v>18000</v>
      </c>
      <c r="W24" s="5">
        <f>'Sales Assumptions'!W69</f>
        <v>18000</v>
      </c>
      <c r="X24" s="5">
        <f>'Sales Assumptions'!X69</f>
        <v>18000</v>
      </c>
      <c r="Y24" s="5">
        <f>'Sales Assumptions'!Y69</f>
        <v>18000</v>
      </c>
      <c r="Z24" s="5">
        <f>'Sales Assumptions'!Z69</f>
        <v>52000</v>
      </c>
      <c r="AA24" s="5">
        <f>'Sales Assumptions'!AA69</f>
        <v>52000</v>
      </c>
      <c r="AB24" s="5">
        <f>'Sales Assumptions'!AB69</f>
        <v>52000</v>
      </c>
      <c r="AC24" s="5">
        <f>'Sales Assumptions'!AC69</f>
        <v>52000</v>
      </c>
      <c r="AD24" s="5">
        <f>'Sales Assumptions'!AD69</f>
        <v>52000</v>
      </c>
      <c r="AE24" s="5">
        <f>'Sales Assumptions'!AE69</f>
        <v>52000</v>
      </c>
      <c r="AF24" s="5">
        <f>'Sales Assumptions'!AF69</f>
        <v>112000</v>
      </c>
      <c r="AG24" s="5">
        <f>'Sales Assumptions'!AG69</f>
        <v>112000</v>
      </c>
      <c r="AH24" s="5">
        <f>'Sales Assumptions'!AH69</f>
        <v>112000</v>
      </c>
      <c r="AI24" s="5">
        <f>'Sales Assumptions'!AI69</f>
        <v>112000</v>
      </c>
      <c r="AJ24" s="5">
        <f>'Sales Assumptions'!AJ69</f>
        <v>112000</v>
      </c>
      <c r="AK24" s="5">
        <f>'Sales Assumptions'!AK69</f>
        <v>112000</v>
      </c>
      <c r="AL24" s="5">
        <f>'Sales Assumptions'!AL69</f>
        <v>300000</v>
      </c>
      <c r="AM24" s="5">
        <f>'Sales Assumptions'!AM69</f>
        <v>300000</v>
      </c>
      <c r="AN24" s="5">
        <f>'Sales Assumptions'!AN69</f>
        <v>300000</v>
      </c>
      <c r="AO24" s="5">
        <f>'Sales Assumptions'!AO69</f>
        <v>300000</v>
      </c>
      <c r="AP24" s="5">
        <f>'Sales Assumptions'!AP69</f>
        <v>300000</v>
      </c>
      <c r="AQ24" s="5">
        <f>'Sales Assumptions'!AQ69</f>
        <v>300000</v>
      </c>
      <c r="AR24" s="5">
        <f>'Sales Assumptions'!AR69</f>
        <v>500000</v>
      </c>
      <c r="AS24" s="5">
        <f>'Sales Assumptions'!AS69</f>
        <v>500000</v>
      </c>
      <c r="AT24" s="5">
        <f>'Sales Assumptions'!AT69</f>
        <v>500000</v>
      </c>
      <c r="AU24" s="5">
        <f>'Sales Assumptions'!AU69</f>
        <v>500000</v>
      </c>
      <c r="AV24" s="5">
        <f>'Sales Assumptions'!AV69</f>
        <v>500000</v>
      </c>
      <c r="AW24" s="5">
        <f>'Sales Assumptions'!AW69</f>
        <v>500000</v>
      </c>
    </row>
    <row r="25" spans="1:49" x14ac:dyDescent="0.35">
      <c r="A25" s="41" t="s">
        <v>176</v>
      </c>
      <c r="N25" s="24">
        <f>'Financial Statements'!P34</f>
        <v>12500</v>
      </c>
      <c r="O25" s="24">
        <f>'Financial Statements'!Q34</f>
        <v>12500</v>
      </c>
      <c r="P25" s="24">
        <f>'Financial Statements'!R34</f>
        <v>12500</v>
      </c>
      <c r="Q25" s="24">
        <f>'Financial Statements'!S34</f>
        <v>37500</v>
      </c>
      <c r="R25" s="24">
        <f>'Financial Statements'!T34</f>
        <v>37500</v>
      </c>
      <c r="S25" s="24">
        <f>'Financial Statements'!U34</f>
        <v>37500</v>
      </c>
      <c r="T25" s="24">
        <f>'Financial Statements'!V34</f>
        <v>75000</v>
      </c>
      <c r="U25" s="24">
        <f>'Financial Statements'!W34</f>
        <v>75000</v>
      </c>
      <c r="V25" s="24">
        <f>'Financial Statements'!X34</f>
        <v>75000</v>
      </c>
      <c r="W25" s="24">
        <f>'Financial Statements'!Y34</f>
        <v>75000</v>
      </c>
      <c r="X25" s="24">
        <f>'Financial Statements'!Z34</f>
        <v>75000</v>
      </c>
      <c r="Y25" s="24">
        <f>'Financial Statements'!AA34</f>
        <v>75000</v>
      </c>
      <c r="Z25" s="24">
        <f>'Financial Statements'!AB34</f>
        <v>218750</v>
      </c>
      <c r="AA25" s="24">
        <f>'Financial Statements'!AC34</f>
        <v>218750</v>
      </c>
      <c r="AB25" s="24">
        <f>'Financial Statements'!AD34</f>
        <v>218750</v>
      </c>
      <c r="AC25" s="24">
        <f>'Financial Statements'!AE34</f>
        <v>218750</v>
      </c>
      <c r="AD25" s="24">
        <f>'Financial Statements'!AF34</f>
        <v>218750</v>
      </c>
      <c r="AE25" s="24">
        <f>'Financial Statements'!AG34</f>
        <v>218750</v>
      </c>
      <c r="AF25" s="24">
        <f>'Financial Statements'!AH34</f>
        <v>468750</v>
      </c>
      <c r="AG25" s="24">
        <f>'Financial Statements'!AI34</f>
        <v>468750</v>
      </c>
      <c r="AH25" s="24">
        <f>'Financial Statements'!AJ34</f>
        <v>468750</v>
      </c>
      <c r="AI25" s="24">
        <f>'Financial Statements'!AK34</f>
        <v>468750</v>
      </c>
      <c r="AJ25" s="24">
        <f>'Financial Statements'!AL34</f>
        <v>468750</v>
      </c>
      <c r="AK25" s="24">
        <f>'Financial Statements'!AM34</f>
        <v>468750</v>
      </c>
      <c r="AL25" s="24">
        <f>'Financial Statements'!AN34</f>
        <v>1250000</v>
      </c>
      <c r="AM25" s="24">
        <f>'Financial Statements'!AO34</f>
        <v>1250000</v>
      </c>
      <c r="AN25" s="24">
        <f>'Financial Statements'!AP34</f>
        <v>1250000</v>
      </c>
      <c r="AO25" s="24">
        <f>'Financial Statements'!AQ34</f>
        <v>1250000</v>
      </c>
      <c r="AP25" s="24">
        <f>'Financial Statements'!AR34</f>
        <v>1250000</v>
      </c>
      <c r="AQ25" s="24">
        <f>'Financial Statements'!AS34</f>
        <v>1250000</v>
      </c>
      <c r="AR25" s="24">
        <f>'Financial Statements'!AT34</f>
        <v>2087500</v>
      </c>
      <c r="AS25" s="24">
        <f>'Financial Statements'!AU34</f>
        <v>2087500</v>
      </c>
      <c r="AT25" s="24">
        <f>'Financial Statements'!AV34</f>
        <v>2087500</v>
      </c>
      <c r="AU25" s="24">
        <f>'Financial Statements'!AW34</f>
        <v>2087500</v>
      </c>
      <c r="AV25" s="24">
        <f>'Financial Statements'!AX34</f>
        <v>2087500</v>
      </c>
      <c r="AW25" s="24">
        <f>'Financial Statements'!AY34</f>
        <v>2087500</v>
      </c>
    </row>
    <row r="26" spans="1:49" x14ac:dyDescent="0.35">
      <c r="A26" s="41" t="s">
        <v>177</v>
      </c>
      <c r="N26" s="5">
        <f>SUM(N23:N25)</f>
        <v>41500</v>
      </c>
      <c r="O26" s="5">
        <f t="shared" ref="O26:AW26" si="2">SUM(O23:O25)</f>
        <v>41500</v>
      </c>
      <c r="P26" s="5">
        <f t="shared" si="2"/>
        <v>41500</v>
      </c>
      <c r="Q26" s="5">
        <f t="shared" si="2"/>
        <v>122500</v>
      </c>
      <c r="R26" s="5">
        <f t="shared" si="2"/>
        <v>122500</v>
      </c>
      <c r="S26" s="5">
        <f t="shared" si="2"/>
        <v>122500</v>
      </c>
      <c r="T26" s="5">
        <f t="shared" si="2"/>
        <v>243000</v>
      </c>
      <c r="U26" s="5">
        <f t="shared" si="2"/>
        <v>243000</v>
      </c>
      <c r="V26" s="5">
        <f t="shared" si="2"/>
        <v>243000</v>
      </c>
      <c r="W26" s="5">
        <f t="shared" si="2"/>
        <v>243000</v>
      </c>
      <c r="X26" s="5">
        <f t="shared" si="2"/>
        <v>243000</v>
      </c>
      <c r="Y26" s="5">
        <f t="shared" si="2"/>
        <v>243000</v>
      </c>
      <c r="Z26" s="5">
        <f t="shared" si="2"/>
        <v>620750</v>
      </c>
      <c r="AA26" s="5">
        <f t="shared" si="2"/>
        <v>620750</v>
      </c>
      <c r="AB26" s="5">
        <f t="shared" si="2"/>
        <v>620750</v>
      </c>
      <c r="AC26" s="5">
        <f t="shared" si="2"/>
        <v>620750</v>
      </c>
      <c r="AD26" s="5">
        <f t="shared" si="2"/>
        <v>620750</v>
      </c>
      <c r="AE26" s="5">
        <f t="shared" si="2"/>
        <v>620750</v>
      </c>
      <c r="AF26" s="5">
        <f t="shared" si="2"/>
        <v>1330750</v>
      </c>
      <c r="AG26" s="5">
        <f t="shared" si="2"/>
        <v>1330750</v>
      </c>
      <c r="AH26" s="5">
        <f t="shared" si="2"/>
        <v>1330750</v>
      </c>
      <c r="AI26" s="5">
        <f t="shared" si="2"/>
        <v>1330750</v>
      </c>
      <c r="AJ26" s="5">
        <f t="shared" si="2"/>
        <v>1330750</v>
      </c>
      <c r="AK26" s="5">
        <f t="shared" si="2"/>
        <v>1330750</v>
      </c>
      <c r="AL26" s="5">
        <f t="shared" si="2"/>
        <v>3050000</v>
      </c>
      <c r="AM26" s="5">
        <f t="shared" si="2"/>
        <v>3050000</v>
      </c>
      <c r="AN26" s="5">
        <f t="shared" si="2"/>
        <v>3050000</v>
      </c>
      <c r="AO26" s="5">
        <f t="shared" si="2"/>
        <v>3050000</v>
      </c>
      <c r="AP26" s="5">
        <f t="shared" si="2"/>
        <v>3050000</v>
      </c>
      <c r="AQ26" s="5">
        <f t="shared" si="2"/>
        <v>3050000</v>
      </c>
      <c r="AR26" s="5">
        <f t="shared" si="2"/>
        <v>5087500</v>
      </c>
      <c r="AS26" s="5">
        <f t="shared" si="2"/>
        <v>5087500</v>
      </c>
      <c r="AT26" s="5">
        <f t="shared" si="2"/>
        <v>5087500</v>
      </c>
      <c r="AU26" s="5">
        <f t="shared" si="2"/>
        <v>5087500</v>
      </c>
      <c r="AV26" s="5">
        <f t="shared" si="2"/>
        <v>5087500</v>
      </c>
      <c r="AW26" s="5">
        <f t="shared" si="2"/>
        <v>5087500</v>
      </c>
    </row>
    <row r="27" spans="1:49" x14ac:dyDescent="0.35"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</row>
    <row r="28" spans="1:49" x14ac:dyDescent="0.35">
      <c r="A28" s="41" t="s">
        <v>178</v>
      </c>
      <c r="N28">
        <f>'Sales Assumptions'!N49</f>
        <v>2</v>
      </c>
      <c r="O28" s="64">
        <f>'Sales Assumptions'!O49</f>
        <v>2</v>
      </c>
      <c r="P28" s="64">
        <f>'Sales Assumptions'!P49</f>
        <v>2</v>
      </c>
      <c r="Q28" s="64">
        <f>'Sales Assumptions'!Q49</f>
        <v>5</v>
      </c>
      <c r="R28" s="64">
        <f>'Sales Assumptions'!R49</f>
        <v>5</v>
      </c>
      <c r="S28" s="64">
        <f>'Sales Assumptions'!S49</f>
        <v>5</v>
      </c>
      <c r="T28" s="64">
        <f>'Sales Assumptions'!T49</f>
        <v>9</v>
      </c>
      <c r="U28" s="64">
        <f>'Sales Assumptions'!U49</f>
        <v>9</v>
      </c>
      <c r="V28" s="64">
        <f>'Sales Assumptions'!V49</f>
        <v>9</v>
      </c>
      <c r="W28" s="64">
        <f>'Sales Assumptions'!W49</f>
        <v>9</v>
      </c>
      <c r="X28" s="64">
        <f>'Sales Assumptions'!X49</f>
        <v>9</v>
      </c>
      <c r="Y28" s="64">
        <f>'Sales Assumptions'!Y49</f>
        <v>9</v>
      </c>
      <c r="Z28" s="64">
        <f>'Sales Assumptions'!Z49</f>
        <v>26</v>
      </c>
      <c r="AA28" s="64">
        <f>'Sales Assumptions'!AA49</f>
        <v>26</v>
      </c>
      <c r="AB28" s="64">
        <f>'Sales Assumptions'!AB49</f>
        <v>26</v>
      </c>
      <c r="AC28" s="64">
        <f>'Sales Assumptions'!AC49</f>
        <v>26</v>
      </c>
      <c r="AD28" s="64">
        <f>'Sales Assumptions'!AD49</f>
        <v>26</v>
      </c>
      <c r="AE28" s="64">
        <f>'Sales Assumptions'!AE49</f>
        <v>26</v>
      </c>
      <c r="AF28" s="64">
        <f>'Sales Assumptions'!AF49</f>
        <v>56</v>
      </c>
      <c r="AG28" s="64">
        <f>'Sales Assumptions'!AG49</f>
        <v>56</v>
      </c>
      <c r="AH28" s="64">
        <f>'Sales Assumptions'!AH49</f>
        <v>56</v>
      </c>
      <c r="AI28" s="64">
        <f>'Sales Assumptions'!AI49</f>
        <v>56</v>
      </c>
      <c r="AJ28" s="64">
        <f>'Sales Assumptions'!AJ49</f>
        <v>56</v>
      </c>
      <c r="AK28" s="64">
        <f>'Sales Assumptions'!AK49</f>
        <v>56</v>
      </c>
      <c r="AL28" s="64">
        <f>'Sales Assumptions'!AL49</f>
        <v>150</v>
      </c>
      <c r="AM28" s="64">
        <f>'Sales Assumptions'!AM49</f>
        <v>150</v>
      </c>
      <c r="AN28" s="64">
        <f>'Sales Assumptions'!AN49</f>
        <v>150</v>
      </c>
      <c r="AO28" s="64">
        <f>'Sales Assumptions'!AO49</f>
        <v>150</v>
      </c>
      <c r="AP28" s="64">
        <f>'Sales Assumptions'!AP49</f>
        <v>150</v>
      </c>
      <c r="AQ28" s="64">
        <f>'Sales Assumptions'!AQ49</f>
        <v>150</v>
      </c>
      <c r="AR28" s="64">
        <f>'Sales Assumptions'!AR49</f>
        <v>250</v>
      </c>
      <c r="AS28" s="64">
        <f>'Sales Assumptions'!AS49</f>
        <v>250</v>
      </c>
      <c r="AT28" s="64">
        <f>'Sales Assumptions'!AT49</f>
        <v>250</v>
      </c>
      <c r="AU28" s="64">
        <f>'Sales Assumptions'!AU49</f>
        <v>250</v>
      </c>
      <c r="AV28" s="64">
        <f>'Sales Assumptions'!AV49</f>
        <v>250</v>
      </c>
      <c r="AW28" s="64">
        <f>'Sales Assumptions'!AW49</f>
        <v>250</v>
      </c>
    </row>
    <row r="29" spans="1:49" x14ac:dyDescent="0.35">
      <c r="A29" s="65" t="s">
        <v>183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40">
        <f>N26/N28</f>
        <v>20750</v>
      </c>
      <c r="O29" s="40">
        <f t="shared" ref="O29:AW29" si="3">O26/O28</f>
        <v>20750</v>
      </c>
      <c r="P29" s="40">
        <f t="shared" si="3"/>
        <v>20750</v>
      </c>
      <c r="Q29" s="40">
        <f t="shared" si="3"/>
        <v>24500</v>
      </c>
      <c r="R29" s="40">
        <f t="shared" si="3"/>
        <v>24500</v>
      </c>
      <c r="S29" s="40">
        <f t="shared" si="3"/>
        <v>24500</v>
      </c>
      <c r="T29" s="40">
        <f t="shared" si="3"/>
        <v>27000</v>
      </c>
      <c r="U29" s="40">
        <f t="shared" si="3"/>
        <v>27000</v>
      </c>
      <c r="V29" s="40">
        <f t="shared" si="3"/>
        <v>27000</v>
      </c>
      <c r="W29" s="40">
        <f t="shared" si="3"/>
        <v>27000</v>
      </c>
      <c r="X29" s="40">
        <f t="shared" si="3"/>
        <v>27000</v>
      </c>
      <c r="Y29" s="40">
        <f t="shared" si="3"/>
        <v>27000</v>
      </c>
      <c r="Z29" s="40">
        <f t="shared" si="3"/>
        <v>23875</v>
      </c>
      <c r="AA29" s="40">
        <f t="shared" si="3"/>
        <v>23875</v>
      </c>
      <c r="AB29" s="40">
        <f t="shared" si="3"/>
        <v>23875</v>
      </c>
      <c r="AC29" s="40">
        <f t="shared" si="3"/>
        <v>23875</v>
      </c>
      <c r="AD29" s="40">
        <f t="shared" si="3"/>
        <v>23875</v>
      </c>
      <c r="AE29" s="40">
        <f t="shared" si="3"/>
        <v>23875</v>
      </c>
      <c r="AF29" s="40">
        <f t="shared" si="3"/>
        <v>23763.392857142859</v>
      </c>
      <c r="AG29" s="40">
        <f t="shared" si="3"/>
        <v>23763.392857142859</v>
      </c>
      <c r="AH29" s="40">
        <f t="shared" si="3"/>
        <v>23763.392857142859</v>
      </c>
      <c r="AI29" s="40">
        <f t="shared" si="3"/>
        <v>23763.392857142859</v>
      </c>
      <c r="AJ29" s="40">
        <f t="shared" si="3"/>
        <v>23763.392857142859</v>
      </c>
      <c r="AK29" s="40">
        <f t="shared" si="3"/>
        <v>23763.392857142859</v>
      </c>
      <c r="AL29" s="40">
        <f t="shared" si="3"/>
        <v>20333.333333333332</v>
      </c>
      <c r="AM29" s="40">
        <f t="shared" si="3"/>
        <v>20333.333333333332</v>
      </c>
      <c r="AN29" s="40">
        <f t="shared" si="3"/>
        <v>20333.333333333332</v>
      </c>
      <c r="AO29" s="40">
        <f t="shared" si="3"/>
        <v>20333.333333333332</v>
      </c>
      <c r="AP29" s="40">
        <f t="shared" si="3"/>
        <v>20333.333333333332</v>
      </c>
      <c r="AQ29" s="40">
        <f t="shared" si="3"/>
        <v>20333.333333333332</v>
      </c>
      <c r="AR29" s="40">
        <f t="shared" si="3"/>
        <v>20350</v>
      </c>
      <c r="AS29" s="40">
        <f t="shared" si="3"/>
        <v>20350</v>
      </c>
      <c r="AT29" s="40">
        <f t="shared" si="3"/>
        <v>20350</v>
      </c>
      <c r="AU29" s="40">
        <f t="shared" si="3"/>
        <v>20350</v>
      </c>
      <c r="AV29" s="40">
        <f t="shared" si="3"/>
        <v>20350</v>
      </c>
      <c r="AW29" s="40">
        <f t="shared" si="3"/>
        <v>20350</v>
      </c>
    </row>
    <row r="30" spans="1:49" x14ac:dyDescent="0.35"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</row>
    <row r="31" spans="1:49" x14ac:dyDescent="0.35">
      <c r="A31" s="42" t="s">
        <v>122</v>
      </c>
      <c r="N31" s="73">
        <f>N20/N29</f>
        <v>4.8192771084337354</v>
      </c>
      <c r="O31" s="73">
        <f t="shared" ref="O31:AW31" si="4">O20/O29</f>
        <v>4.8192771084337354</v>
      </c>
      <c r="P31" s="73">
        <f t="shared" si="4"/>
        <v>4.8192771084337354</v>
      </c>
      <c r="Q31" s="73">
        <f t="shared" si="4"/>
        <v>4.0816326530612246</v>
      </c>
      <c r="R31" s="73">
        <f t="shared" si="4"/>
        <v>4.0816326530612246</v>
      </c>
      <c r="S31" s="73">
        <f t="shared" si="4"/>
        <v>4.0816326530612246</v>
      </c>
      <c r="T31" s="73">
        <f t="shared" si="4"/>
        <v>3.7037037037037037</v>
      </c>
      <c r="U31" s="73">
        <f t="shared" si="4"/>
        <v>3.7037037037037037</v>
      </c>
      <c r="V31" s="73">
        <f t="shared" si="4"/>
        <v>3.7037037037037037</v>
      </c>
      <c r="W31" s="73">
        <f t="shared" si="4"/>
        <v>3.7037037037037037</v>
      </c>
      <c r="X31" s="73">
        <f t="shared" si="4"/>
        <v>3.7037037037037037</v>
      </c>
      <c r="Y31" s="73">
        <f t="shared" si="4"/>
        <v>3.7037037037037037</v>
      </c>
      <c r="Z31" s="73">
        <f t="shared" si="4"/>
        <v>4.1884816753926701</v>
      </c>
      <c r="AA31" s="73">
        <f t="shared" si="4"/>
        <v>4.1884816753926701</v>
      </c>
      <c r="AB31" s="73">
        <f t="shared" si="4"/>
        <v>4.1884816753926701</v>
      </c>
      <c r="AC31" s="73">
        <f t="shared" si="4"/>
        <v>4.1884816753926701</v>
      </c>
      <c r="AD31" s="73">
        <f t="shared" si="4"/>
        <v>4.1884816753926701</v>
      </c>
      <c r="AE31" s="73">
        <f t="shared" si="4"/>
        <v>4.1884816753926701</v>
      </c>
      <c r="AF31" s="73">
        <f t="shared" si="4"/>
        <v>4.208153297012962</v>
      </c>
      <c r="AG31" s="73">
        <f t="shared" si="4"/>
        <v>4.208153297012962</v>
      </c>
      <c r="AH31" s="73">
        <f t="shared" si="4"/>
        <v>4.208153297012962</v>
      </c>
      <c r="AI31" s="73">
        <f t="shared" si="4"/>
        <v>4.208153297012962</v>
      </c>
      <c r="AJ31" s="73">
        <f t="shared" si="4"/>
        <v>4.208153297012962</v>
      </c>
      <c r="AK31" s="73">
        <f t="shared" si="4"/>
        <v>4.208153297012962</v>
      </c>
      <c r="AL31" s="73">
        <f t="shared" si="4"/>
        <v>4.918032786885246</v>
      </c>
      <c r="AM31" s="73">
        <f t="shared" si="4"/>
        <v>4.918032786885246</v>
      </c>
      <c r="AN31" s="73">
        <f t="shared" si="4"/>
        <v>4.918032786885246</v>
      </c>
      <c r="AO31" s="73">
        <f t="shared" si="4"/>
        <v>4.918032786885246</v>
      </c>
      <c r="AP31" s="73">
        <f t="shared" si="4"/>
        <v>4.918032786885246</v>
      </c>
      <c r="AQ31" s="73">
        <f t="shared" si="4"/>
        <v>4.918032786885246</v>
      </c>
      <c r="AR31" s="73">
        <f t="shared" si="4"/>
        <v>4.9140049140049138</v>
      </c>
      <c r="AS31" s="73">
        <f t="shared" si="4"/>
        <v>4.9140049140049138</v>
      </c>
      <c r="AT31" s="73">
        <f t="shared" si="4"/>
        <v>4.9140049140049138</v>
      </c>
      <c r="AU31" s="73">
        <f t="shared" si="4"/>
        <v>4.9140049140049138</v>
      </c>
      <c r="AV31" s="73">
        <f t="shared" si="4"/>
        <v>4.9140049140049138</v>
      </c>
      <c r="AW31" s="73">
        <f t="shared" si="4"/>
        <v>4.9140049140049138</v>
      </c>
    </row>
    <row r="33" spans="1:49" x14ac:dyDescent="0.35">
      <c r="A33" s="83" t="s">
        <v>0</v>
      </c>
      <c r="N33" s="27">
        <f>'Financial Statements'!P11</f>
        <v>40000</v>
      </c>
      <c r="O33" s="27">
        <f>'Financial Statements'!Q11</f>
        <v>40000</v>
      </c>
      <c r="P33" s="27">
        <f>'Financial Statements'!R11</f>
        <v>40000</v>
      </c>
      <c r="Q33" s="27">
        <f>'Financial Statements'!S11</f>
        <v>100000</v>
      </c>
      <c r="R33" s="27">
        <f>'Financial Statements'!T11</f>
        <v>100000</v>
      </c>
      <c r="S33" s="27">
        <f>'Financial Statements'!U11</f>
        <v>100000</v>
      </c>
      <c r="T33" s="27">
        <f>'Financial Statements'!V11</f>
        <v>180000</v>
      </c>
      <c r="U33" s="27">
        <f>'Financial Statements'!W11</f>
        <v>180000</v>
      </c>
      <c r="V33" s="27">
        <f>'Financial Statements'!X11</f>
        <v>180000</v>
      </c>
      <c r="W33" s="27">
        <f>'Financial Statements'!Y11</f>
        <v>180000</v>
      </c>
      <c r="X33" s="27">
        <f>'Financial Statements'!Z11</f>
        <v>180000</v>
      </c>
      <c r="Y33" s="27">
        <f>'Financial Statements'!AA11</f>
        <v>180000</v>
      </c>
      <c r="Z33" s="27">
        <f>'Financial Statements'!AB11</f>
        <v>572000</v>
      </c>
      <c r="AA33" s="27">
        <f>'Financial Statements'!AC11</f>
        <v>572000</v>
      </c>
      <c r="AB33" s="27">
        <f>'Financial Statements'!AD11</f>
        <v>572000</v>
      </c>
      <c r="AC33" s="27">
        <f>'Financial Statements'!AE11</f>
        <v>624000</v>
      </c>
      <c r="AD33" s="27">
        <f>'Financial Statements'!AF11</f>
        <v>624000</v>
      </c>
      <c r="AE33" s="27">
        <f>'Financial Statements'!AG11</f>
        <v>624000</v>
      </c>
      <c r="AF33" s="27">
        <f>'Financial Statements'!AH11</f>
        <v>1302000</v>
      </c>
      <c r="AG33" s="27">
        <f>'Financial Statements'!AI11</f>
        <v>1302000</v>
      </c>
      <c r="AH33" s="27">
        <f>'Financial Statements'!AJ11</f>
        <v>1302000</v>
      </c>
      <c r="AI33" s="27">
        <f>'Financial Statements'!AK11</f>
        <v>1302000</v>
      </c>
      <c r="AJ33" s="27">
        <f>'Financial Statements'!AL11</f>
        <v>1302000</v>
      </c>
      <c r="AK33" s="27">
        <f>'Financial Statements'!AM11</f>
        <v>1302000</v>
      </c>
      <c r="AL33" s="27">
        <f>'Financial Statements'!AN11</f>
        <v>3546000</v>
      </c>
      <c r="AM33" s="27">
        <f>'Financial Statements'!AO11</f>
        <v>3546000</v>
      </c>
      <c r="AN33" s="27">
        <f>'Financial Statements'!AP11</f>
        <v>3546000</v>
      </c>
      <c r="AO33" s="27">
        <f>'Financial Statements'!AQ11</f>
        <v>3546000</v>
      </c>
      <c r="AP33" s="27">
        <f>'Financial Statements'!AR11</f>
        <v>3546000</v>
      </c>
      <c r="AQ33" s="27">
        <f>'Financial Statements'!AS11</f>
        <v>3546000</v>
      </c>
      <c r="AR33" s="27">
        <f>'Financial Statements'!AT11</f>
        <v>6170000</v>
      </c>
      <c r="AS33" s="27">
        <f>'Financial Statements'!AU11</f>
        <v>6170000</v>
      </c>
      <c r="AT33" s="27">
        <f>'Financial Statements'!AV11</f>
        <v>6170000</v>
      </c>
      <c r="AU33" s="27">
        <f>'Financial Statements'!AW11</f>
        <v>6170000</v>
      </c>
      <c r="AV33" s="27">
        <f>'Financial Statements'!AX11</f>
        <v>6170000</v>
      </c>
      <c r="AW33" s="27">
        <f>'Financial Statements'!AY11</f>
        <v>6170000</v>
      </c>
    </row>
    <row r="34" spans="1:49" x14ac:dyDescent="0.35">
      <c r="A34" s="83" t="s">
        <v>88</v>
      </c>
      <c r="N34" s="69">
        <f>'Financial Statements'!P29</f>
        <v>-6.5625000000000009</v>
      </c>
      <c r="O34" s="69">
        <f>'Financial Statements'!Q29</f>
        <v>-2.78125</v>
      </c>
      <c r="P34" s="69">
        <f>'Financial Statements'!R29</f>
        <v>-1.5208333333333335</v>
      </c>
      <c r="Q34" s="69">
        <f>'Financial Statements'!S29</f>
        <v>-0.37500000000000022</v>
      </c>
      <c r="R34" s="69">
        <f>'Financial Statements'!T29</f>
        <v>5.4687499999999951E-2</v>
      </c>
      <c r="S34" s="69">
        <f>'Financial Statements'!U29</f>
        <v>0.13095238095238093</v>
      </c>
      <c r="T34" s="69">
        <f>'Financial Statements'!V29</f>
        <v>0.39166666666666666</v>
      </c>
      <c r="U34" s="69">
        <f>'Financial Statements'!W29</f>
        <v>0.53205128205128194</v>
      </c>
      <c r="V34" s="69">
        <f>'Financial Statements'!X29</f>
        <v>0.5546875</v>
      </c>
      <c r="W34" s="69">
        <f>'Financial Statements'!Y29</f>
        <v>0.625</v>
      </c>
      <c r="X34" s="69">
        <f>'Financial Statements'!Z29</f>
        <v>0.62878787878787867</v>
      </c>
      <c r="Y34" s="69">
        <f>'Financial Statements'!AA29</f>
        <v>0.67333333333333323</v>
      </c>
      <c r="Z34" s="69">
        <f>'Financial Statements'!AB29</f>
        <v>0.63828740157480313</v>
      </c>
      <c r="AA34" s="69">
        <f>'Financial Statements'!AC29</f>
        <v>0.68896255850234001</v>
      </c>
      <c r="AB34" s="69">
        <f>'Financial Statements'!AD29</f>
        <v>0.7222222222222221</v>
      </c>
      <c r="AC34" s="69">
        <f>'Financial Statements'!AE29</f>
        <v>0.74516574585635365</v>
      </c>
      <c r="AD34" s="69">
        <f>'Financial Statements'!AF29</f>
        <v>0.74722490347490345</v>
      </c>
      <c r="AE34" s="69">
        <f>'Financial Statements'!AG29</f>
        <v>0.76221079691516713</v>
      </c>
      <c r="AF34" s="69">
        <f>'Financial Statements'!AH29</f>
        <v>0.77590673575129532</v>
      </c>
      <c r="AG34" s="69">
        <f>'Financial Statements'!AI29</f>
        <v>0.79419849537037035</v>
      </c>
      <c r="AH34" s="69">
        <f>'Financial Statements'!AJ29</f>
        <v>0.79960169280557614</v>
      </c>
      <c r="AI34" s="69">
        <f>'Financial Statements'!AK29</f>
        <v>0.80368064657055471</v>
      </c>
      <c r="AJ34" s="69">
        <f>'Financial Statements'!AL29</f>
        <v>0.81294999027048054</v>
      </c>
      <c r="AK34" s="69">
        <f>'Financial Statements'!AM29</f>
        <v>0.81491228070175437</v>
      </c>
      <c r="AL34" s="69">
        <f>'Financial Statements'!AN29</f>
        <v>0.8227702796716293</v>
      </c>
      <c r="AM34" s="69">
        <f>'Financial Statements'!AO29</f>
        <v>0.8243313350242103</v>
      </c>
      <c r="AN34" s="69">
        <f>'Financial Statements'!AP29</f>
        <v>0.82851097332939672</v>
      </c>
      <c r="AO34" s="69">
        <f>'Financial Statements'!AQ29</f>
        <v>0.83124677336086727</v>
      </c>
      <c r="AP34" s="69">
        <f>'Financial Statements'!AR29</f>
        <v>0.833371550867538</v>
      </c>
      <c r="AQ34" s="69">
        <f>'Financial Statements'!AS29</f>
        <v>0.83292079207920788</v>
      </c>
      <c r="AR34" s="69">
        <f>'Financial Statements'!AT29</f>
        <v>0.83478619389798558</v>
      </c>
      <c r="AS34" s="69">
        <f>'Financial Statements'!AU29</f>
        <v>0.83779363280445096</v>
      </c>
      <c r="AT34" s="69">
        <f>'Financial Statements'!AV29</f>
        <v>0.83870044859470838</v>
      </c>
      <c r="AU34" s="69">
        <f>'Financial Statements'!AW29</f>
        <v>0.83942545304777594</v>
      </c>
      <c r="AV34" s="69">
        <f>'Financial Statements'!AX29</f>
        <v>0.84001834244216511</v>
      </c>
      <c r="AW34" s="69">
        <f>'Financial Statements'!AY29</f>
        <v>0.84051221353094541</v>
      </c>
    </row>
    <row r="35" spans="1:49" x14ac:dyDescent="0.35">
      <c r="A35" s="83" t="s">
        <v>185</v>
      </c>
      <c r="N35" s="69">
        <f>'Financial Statements'!P56</f>
        <v>-188.67291666666668</v>
      </c>
      <c r="O35" s="69">
        <f>'Financial Statements'!Q56</f>
        <v>-93.836458333333326</v>
      </c>
      <c r="P35" s="69">
        <f>'Financial Statements'!R56</f>
        <v>-62.22430555555556</v>
      </c>
      <c r="Q35" s="69">
        <f>'Financial Statements'!S56</f>
        <v>-38.490530303030305</v>
      </c>
      <c r="R35" s="69">
        <f>'Financial Statements'!T56</f>
        <v>-26.149739583333332</v>
      </c>
      <c r="S35" s="69">
        <f>'Financial Statements'!U56</f>
        <v>-19.834325396825395</v>
      </c>
      <c r="T35" s="69">
        <f>'Financial Statements'!V56</f>
        <v>-16.301527777777778</v>
      </c>
      <c r="U35" s="69">
        <f>'Financial Statements'!W56</f>
        <v>-12.308867521367521</v>
      </c>
      <c r="V35" s="69">
        <f>'Financial Statements'!X56</f>
        <v>-9.8785590277777775</v>
      </c>
      <c r="W35" s="69">
        <f>'Financial Statements'!Y56</f>
        <v>-8.160891812865497</v>
      </c>
      <c r="X35" s="69">
        <f>'Financial Statements'!Z56</f>
        <v>-6.959027777777778</v>
      </c>
      <c r="Y35" s="69">
        <f>'Financial Statements'!AA56</f>
        <v>-6.0039444444444445</v>
      </c>
      <c r="Z35" s="69">
        <f>'Financial Statements'!AB56</f>
        <v>-8.42662565616798</v>
      </c>
      <c r="AA35" s="69">
        <f>'Financial Statements'!AC56</f>
        <v>-6.4950871034841402</v>
      </c>
      <c r="AB35" s="69">
        <f>'Financial Statements'!AD56</f>
        <v>-5.2273589577950048</v>
      </c>
      <c r="AC35" s="69">
        <f>'Financial Statements'!AE56</f>
        <v>-4.3564981583793738</v>
      </c>
      <c r="AD35" s="69">
        <f>'Financial Statements'!AF56</f>
        <v>-3.7093444337194343</v>
      </c>
      <c r="AE35" s="69">
        <f>'Financial Statements'!AG56</f>
        <v>-3.1940924021708086</v>
      </c>
      <c r="AF35" s="69">
        <f>'Financial Statements'!AH56</f>
        <v>-4.0956309729418532</v>
      </c>
      <c r="AG35" s="69">
        <f>'Financial Statements'!AI56</f>
        <v>-3.2865600887345674</v>
      </c>
      <c r="AH35" s="69">
        <f>'Financial Statements'!AJ56</f>
        <v>-2.7112525931457965</v>
      </c>
      <c r="AI35" s="69">
        <f>'Financial Statements'!AK56</f>
        <v>-2.2769444444444442</v>
      </c>
      <c r="AJ35" s="69">
        <f>'Financial Statements'!AL56</f>
        <v>-1.9313780242589347</v>
      </c>
      <c r="AK35" s="69">
        <f>'Financial Statements'!AM56</f>
        <v>-1.6812459064327485</v>
      </c>
      <c r="AL35" s="69">
        <f>'Financial Statements'!AN56</f>
        <v>-3.1930344139882196</v>
      </c>
      <c r="AM35" s="69">
        <f>'Financial Statements'!AO56</f>
        <v>-2.5030364691414952</v>
      </c>
      <c r="AN35" s="69">
        <f>'Financial Statements'!AP56</f>
        <v>-2.0119169701144899</v>
      </c>
      <c r="AO35" s="69">
        <f>'Financial Statements'!AQ56</f>
        <v>-1.6485262146503754</v>
      </c>
      <c r="AP35" s="69">
        <f>'Financial Statements'!AR56</f>
        <v>-1.3694811332772807</v>
      </c>
      <c r="AQ35" s="69">
        <f>'Financial Statements'!AS56</f>
        <v>-1.1486469792812612</v>
      </c>
      <c r="AR35" s="69">
        <f>'Financial Statements'!AT56</f>
        <v>-1.7126217261554173</v>
      </c>
      <c r="AS35" s="69">
        <f>'Financial Statements'!AU56</f>
        <v>-1.3902040833848477</v>
      </c>
      <c r="AT35" s="69">
        <f>'Financial Statements'!AV56</f>
        <v>-1.1410620556013307</v>
      </c>
      <c r="AU35" s="69">
        <f>'Financial Statements'!AW56</f>
        <v>-0.94187156781987924</v>
      </c>
      <c r="AV35" s="69">
        <f>'Financial Statements'!AX56</f>
        <v>-0.77897887499688079</v>
      </c>
      <c r="AW35" s="69">
        <f>'Financial Statements'!AY56</f>
        <v>-0.64329084900050326</v>
      </c>
    </row>
    <row r="37" spans="1:49" x14ac:dyDescent="0.35">
      <c r="A37" s="83" t="s">
        <v>186</v>
      </c>
      <c r="B37" s="27">
        <f>'Financial Statements'!D92-'Financial Statements'!D95</f>
        <v>-816041.66666666674</v>
      </c>
      <c r="C37" s="27">
        <f>'Financial Statements'!E92-'Financial Statements'!E95</f>
        <v>-316041.66666666674</v>
      </c>
      <c r="D37" s="27">
        <f>'Financial Statements'!F92-'Financial Statements'!F95</f>
        <v>-316041.66666666674</v>
      </c>
      <c r="E37" s="27">
        <f>'Financial Statements'!G92-'Financial Statements'!G95</f>
        <v>-566041.66666666674</v>
      </c>
      <c r="F37" s="27">
        <f>'Financial Statements'!H92-'Financial Statements'!H95</f>
        <v>-316041.66666666674</v>
      </c>
      <c r="G37" s="27">
        <f>'Financial Statements'!I92-'Financial Statements'!I95</f>
        <v>-316041.66666666674</v>
      </c>
      <c r="H37" s="27">
        <f>'Financial Statements'!J92-'Financial Statements'!J95</f>
        <v>-316041.66666666674</v>
      </c>
      <c r="I37" s="27">
        <f>'Financial Statements'!K92-'Financial Statements'!K95</f>
        <v>-316041.66666666674</v>
      </c>
      <c r="J37" s="27">
        <f>'Financial Statements'!L92-'Financial Statements'!L95</f>
        <v>-316041.66666666674</v>
      </c>
      <c r="K37" s="27">
        <f>'Financial Statements'!M92-'Financial Statements'!M95</f>
        <v>-316041.66666666674</v>
      </c>
      <c r="L37" s="27">
        <f>'Financial Statements'!N92-'Financial Statements'!N95</f>
        <v>-316041.66666666674</v>
      </c>
      <c r="M37" s="27">
        <f>'Financial Statements'!O92-'Financial Statements'!O95</f>
        <v>-316041.66666666674</v>
      </c>
      <c r="N37" s="27">
        <f>'Financial Statements'!P92-'Financial Statements'!P95</f>
        <v>-2515854.166666667</v>
      </c>
      <c r="O37" s="27">
        <f>'Financial Statements'!Q92-'Financial Statements'!Q95</f>
        <v>-515854.16666666663</v>
      </c>
      <c r="P37" s="27">
        <f>'Financial Statements'!R92-'Financial Statements'!R95</f>
        <v>-515854.16666666674</v>
      </c>
      <c r="Q37" s="27">
        <f>'Financial Statements'!S92-'Financial Statements'!S95</f>
        <v>-547604.16666666663</v>
      </c>
      <c r="R37" s="27">
        <f>'Financial Statements'!T92-'Financial Statements'!T95</f>
        <v>-547604.16666666663</v>
      </c>
      <c r="S37" s="27">
        <f>'Financial Statements'!U92-'Financial Statements'!U95</f>
        <v>-552812.5</v>
      </c>
      <c r="T37" s="27">
        <f>'Financial Statements'!V92-'Financial Statements'!V95</f>
        <v>-608687.5</v>
      </c>
      <c r="U37" s="27">
        <f>'Financial Statements'!W92-'Financial Statements'!W95</f>
        <v>-608687.5</v>
      </c>
      <c r="V37" s="27">
        <f>'Financial Statements'!X92-'Financial Statements'!X95</f>
        <v>-613895.83333333337</v>
      </c>
      <c r="W37" s="27">
        <f>'Financial Statements'!Y92-'Financial Statements'!Y95</f>
        <v>-613895.83333333337</v>
      </c>
      <c r="X37" s="27">
        <f>'Financial Statements'!Z92-'Financial Statements'!Z95</f>
        <v>-619104.16666666674</v>
      </c>
      <c r="Y37" s="27">
        <f>'Financial Statements'!AA92-'Financial Statements'!AA95</f>
        <v>-619104.16666666674</v>
      </c>
      <c r="Z37" s="27">
        <f>'Financial Statements'!AB92-'Financial Statements'!AB95</f>
        <v>-4350630.833333334</v>
      </c>
      <c r="AA37" s="27">
        <f>'Financial Statements'!AC92-'Financial Statements'!AC95</f>
        <v>-855839.16666666663</v>
      </c>
      <c r="AB37" s="27">
        <f>'Financial Statements'!AD92-'Financial Statements'!AD95</f>
        <v>-861047.50000000012</v>
      </c>
      <c r="AC37" s="27">
        <f>'Financial Statements'!AE92-'Financial Statements'!AE95</f>
        <v>-818265.83333333314</v>
      </c>
      <c r="AD37" s="27">
        <f>'Financial Statements'!AF92-'Financial Statements'!AF95</f>
        <v>-828682.50000000035</v>
      </c>
      <c r="AE37" s="27">
        <f>'Financial Statements'!AG92-'Financial Statements'!AG95</f>
        <v>-833890.83333333337</v>
      </c>
      <c r="AF37" s="27">
        <f>'Financial Statements'!AH92-'Financial Statements'!AH95</f>
        <v>-983030.83333333291</v>
      </c>
      <c r="AG37" s="27">
        <f>'Financial Statements'!AI92-'Financial Statements'!AI95</f>
        <v>-993447.49999999965</v>
      </c>
      <c r="AH37" s="27">
        <f>'Financial Statements'!AJ92-'Financial Statements'!AJ95</f>
        <v>-1009072.4999999997</v>
      </c>
      <c r="AI37" s="27">
        <f>'Financial Statements'!AK92-'Financial Statements'!AK95</f>
        <v>-1024697.4999999997</v>
      </c>
      <c r="AJ37" s="27">
        <f>'Financial Statements'!AL92-'Financial Statements'!AL95</f>
        <v>-1035114.1666666664</v>
      </c>
      <c r="AK37" s="27">
        <f>'Financial Statements'!AM92-'Financial Statements'!AM95</f>
        <v>-2050739.1666666665</v>
      </c>
      <c r="AL37" s="27">
        <f>'Financial Statements'!AN92-'Financial Statements'!AN95</f>
        <v>-1296000.8333333321</v>
      </c>
      <c r="AM37" s="27">
        <f>'Financial Statements'!AO92-'Financial Statements'!AO95</f>
        <v>-1337667.5000000009</v>
      </c>
      <c r="AN37" s="27">
        <f>'Financial Statements'!AP92-'Financial Statements'!AP95</f>
        <v>-1374125.8333333335</v>
      </c>
      <c r="AO37" s="27">
        <f>'Financial Statements'!AQ92-'Financial Statements'!AQ95</f>
        <v>-1410584.166666666</v>
      </c>
      <c r="AP37" s="27">
        <f>'Financial Statements'!AR92-'Financial Statements'!AR95</f>
        <v>-1447042.4999999995</v>
      </c>
      <c r="AQ37" s="27">
        <f>'Financial Statements'!AS92-'Financial Statements'!AS95</f>
        <v>-1488709.166666666</v>
      </c>
      <c r="AR37" s="27">
        <f>'Financial Statements'!AT92-'Financial Statements'!AT95</f>
        <v>-1332204.1666666688</v>
      </c>
      <c r="AS37" s="27">
        <f>'Financial Statements'!AU92-'Financial Statements'!AU95</f>
        <v>-1389495.8333333321</v>
      </c>
      <c r="AT37" s="27">
        <f>'Financial Statements'!AV92-'Financial Statements'!AV95</f>
        <v>-1451995.833333334</v>
      </c>
      <c r="AU37" s="27">
        <f>'Financial Statements'!AW92-'Financial Statements'!AW95</f>
        <v>-1514495.8333333349</v>
      </c>
      <c r="AV37" s="27">
        <f>'Financial Statements'!AX92-'Financial Statements'!AX95</f>
        <v>-1576995.833333333</v>
      </c>
      <c r="AW37" s="27">
        <f>'Financial Statements'!AY92-'Financial Statements'!AY95</f>
        <v>-1639495.833333334</v>
      </c>
    </row>
    <row r="38" spans="1:49" x14ac:dyDescent="0.35">
      <c r="A38" s="83" t="s">
        <v>187</v>
      </c>
      <c r="B38" s="27">
        <f>'Financial Statements'!D66</f>
        <v>6683958.333333333</v>
      </c>
      <c r="C38" s="27">
        <f>'Financial Statements'!E66</f>
        <v>6367916.666666666</v>
      </c>
      <c r="D38" s="27">
        <f>'Financial Statements'!F66</f>
        <v>6051874.9999999991</v>
      </c>
      <c r="E38" s="27">
        <f>'Financial Statements'!G66</f>
        <v>5485833.3333333321</v>
      </c>
      <c r="F38" s="27">
        <f>'Financial Statements'!H66</f>
        <v>5169791.6666666651</v>
      </c>
      <c r="G38" s="27">
        <f>'Financial Statements'!I66</f>
        <v>4853749.9999999981</v>
      </c>
      <c r="H38" s="27">
        <f>'Financial Statements'!J66</f>
        <v>4537708.3333333312</v>
      </c>
      <c r="I38" s="27">
        <f>'Financial Statements'!K66</f>
        <v>4221666.6666666642</v>
      </c>
      <c r="J38" s="27">
        <f>'Financial Statements'!L66</f>
        <v>3905624.9999999972</v>
      </c>
      <c r="K38" s="27">
        <f>'Financial Statements'!M66</f>
        <v>3589583.3333333302</v>
      </c>
      <c r="L38" s="27">
        <f>'Financial Statements'!N66</f>
        <v>3273541.6666666633</v>
      </c>
      <c r="M38" s="27">
        <f>'Financial Statements'!O66</f>
        <v>22957499.999999996</v>
      </c>
      <c r="N38" s="27">
        <f>'Financial Statements'!P66</f>
        <v>20441645.833333328</v>
      </c>
      <c r="O38" s="27">
        <f>'Financial Statements'!Q66</f>
        <v>19925791.66666666</v>
      </c>
      <c r="P38" s="27">
        <f>'Financial Statements'!R66</f>
        <v>19409937.499999993</v>
      </c>
      <c r="Q38" s="27">
        <f>'Financial Statements'!S66</f>
        <v>18862333.333333325</v>
      </c>
      <c r="R38" s="27">
        <f>'Financial Statements'!T66</f>
        <v>18314729.166666657</v>
      </c>
      <c r="S38" s="27">
        <f>'Financial Statements'!U66</f>
        <v>17761916.666666657</v>
      </c>
      <c r="T38" s="27">
        <f>'Financial Statements'!V66</f>
        <v>17153229.166666657</v>
      </c>
      <c r="U38" s="27">
        <f>'Financial Statements'!W66</f>
        <v>16544541.666666657</v>
      </c>
      <c r="V38" s="27">
        <f>'Financial Statements'!X66</f>
        <v>15930645.833333323</v>
      </c>
      <c r="W38" s="27">
        <f>'Financial Statements'!Y66</f>
        <v>15316749.999999989</v>
      </c>
      <c r="X38" s="27">
        <f>'Financial Statements'!Z66</f>
        <v>14697645.833333323</v>
      </c>
      <c r="Y38" s="27">
        <f>'Financial Statements'!AA66</f>
        <v>14078541.666666657</v>
      </c>
      <c r="Z38" s="27">
        <f>'Financial Statements'!AB66</f>
        <v>9727910.8333333228</v>
      </c>
      <c r="AA38" s="27">
        <f>'Financial Statements'!AC66</f>
        <v>8872071.6666666567</v>
      </c>
      <c r="AB38" s="27">
        <f>'Financial Statements'!AD66</f>
        <v>8011024.1666666567</v>
      </c>
      <c r="AC38" s="27">
        <f>'Financial Statements'!AE66</f>
        <v>47192758.333333321</v>
      </c>
      <c r="AD38" s="27">
        <f>'Financial Statements'!AF66</f>
        <v>46364075.833333321</v>
      </c>
      <c r="AE38" s="27">
        <f>'Financial Statements'!AG66</f>
        <v>45530184.999999985</v>
      </c>
      <c r="AF38" s="27">
        <f>'Financial Statements'!AH66</f>
        <v>44547154.166666649</v>
      </c>
      <c r="AG38" s="27">
        <f>'Financial Statements'!AI66</f>
        <v>43553706.666666649</v>
      </c>
      <c r="AH38" s="27">
        <f>'Financial Statements'!AJ66</f>
        <v>42544634.166666649</v>
      </c>
      <c r="AI38" s="27">
        <f>'Financial Statements'!AK66</f>
        <v>41519936.666666649</v>
      </c>
      <c r="AJ38" s="27">
        <f>'Financial Statements'!AL66</f>
        <v>40484822.499999985</v>
      </c>
      <c r="AK38" s="27">
        <f>'Financial Statements'!AM66</f>
        <v>38434083.333333321</v>
      </c>
      <c r="AL38" s="27">
        <f>'Financial Statements'!AN66</f>
        <v>37138082.499999985</v>
      </c>
      <c r="AM38" s="27">
        <f>'Financial Statements'!AO66</f>
        <v>35800414.999999985</v>
      </c>
      <c r="AN38" s="27">
        <f>'Financial Statements'!AP66</f>
        <v>34426289.166666649</v>
      </c>
      <c r="AO38" s="27">
        <f>'Financial Statements'!AQ66</f>
        <v>33015704.999999985</v>
      </c>
      <c r="AP38" s="27">
        <f>'Financial Statements'!AR66</f>
        <v>31568662.499999985</v>
      </c>
      <c r="AQ38" s="27">
        <f>'Financial Statements'!AS66</f>
        <v>30079953.333333321</v>
      </c>
      <c r="AR38" s="27">
        <f>'Financial Statements'!AT66</f>
        <v>28747749.166666653</v>
      </c>
      <c r="AS38" s="27">
        <f>'Financial Statements'!AU66</f>
        <v>27358253.333333321</v>
      </c>
      <c r="AT38" s="27">
        <f>'Financial Statements'!AV66</f>
        <v>25906257.499999985</v>
      </c>
      <c r="AU38" s="27">
        <f>'Financial Statements'!AW66</f>
        <v>24391761.666666649</v>
      </c>
      <c r="AV38" s="27">
        <f>'Financial Statements'!AX66</f>
        <v>22814765.833333317</v>
      </c>
      <c r="AW38" s="27">
        <f>'Financial Statements'!AY66</f>
        <v>21175269.999999985</v>
      </c>
    </row>
    <row r="39" spans="1:49" s="64" customFormat="1" x14ac:dyDescent="0.35">
      <c r="A39" s="83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 s="64" customFormat="1" x14ac:dyDescent="0.35">
      <c r="A40" s="80" t="s">
        <v>189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</row>
    <row r="41" spans="1:49" s="64" customFormat="1" x14ac:dyDescent="0.35">
      <c r="A41" s="83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49"/>
  <sheetViews>
    <sheetView workbookViewId="0">
      <pane xSplit="3" ySplit="3" topLeftCell="T100" activePane="bottomRight" state="frozen"/>
      <selection pane="topRight" activeCell="C1" sqref="C1"/>
      <selection pane="bottomLeft" activeCell="A2" sqref="A2"/>
      <selection pane="bottomRight" activeCell="R134" sqref="R134"/>
    </sheetView>
  </sheetViews>
  <sheetFormatPr defaultRowHeight="14.5" outlineLevelRow="1" x14ac:dyDescent="0.35"/>
  <cols>
    <col min="1" max="1" width="2.6328125" style="64" customWidth="1"/>
    <col min="2" max="2" width="17.1796875" customWidth="1"/>
    <col min="3" max="3" width="24.7265625" customWidth="1"/>
    <col min="4" max="51" width="14.7265625" customWidth="1"/>
    <col min="56" max="56" width="13.08984375" customWidth="1"/>
  </cols>
  <sheetData>
    <row r="1" spans="1:64" s="64" customFormat="1" ht="18" x14ac:dyDescent="0.35">
      <c r="A1" s="78" t="s">
        <v>180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</row>
    <row r="2" spans="1:64" s="64" customFormat="1" x14ac:dyDescent="0.35">
      <c r="A2" s="79" t="s">
        <v>190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</row>
    <row r="3" spans="1:64" ht="15" customHeight="1" x14ac:dyDescent="0.35">
      <c r="B3" s="1"/>
      <c r="C3" s="1" t="s">
        <v>188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5" spans="1:64" s="71" customFormat="1" x14ac:dyDescent="0.35">
      <c r="B5" s="80" t="s">
        <v>101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</row>
    <row r="6" spans="1:64" outlineLevel="1" x14ac:dyDescent="0.35"/>
    <row r="7" spans="1:64" outlineLevel="1" x14ac:dyDescent="0.35">
      <c r="C7" s="1" t="s">
        <v>0</v>
      </c>
    </row>
    <row r="8" spans="1:64" outlineLevel="1" x14ac:dyDescent="0.35"/>
    <row r="9" spans="1:64" outlineLevel="1" x14ac:dyDescent="0.35">
      <c r="C9" t="s">
        <v>78</v>
      </c>
      <c r="D9">
        <f>'Sales Assumptions'!B12</f>
        <v>0</v>
      </c>
      <c r="E9">
        <f>'Sales Assumptions'!C12</f>
        <v>0</v>
      </c>
      <c r="F9">
        <f>'Sales Assumptions'!D12</f>
        <v>0</v>
      </c>
      <c r="G9">
        <f>'Sales Assumptions'!E12</f>
        <v>0</v>
      </c>
      <c r="H9">
        <f>'Sales Assumptions'!F12</f>
        <v>0</v>
      </c>
      <c r="I9">
        <f>'Sales Assumptions'!G12</f>
        <v>0</v>
      </c>
      <c r="J9">
        <f>'Sales Assumptions'!H12</f>
        <v>0</v>
      </c>
      <c r="K9">
        <f>'Sales Assumptions'!I12</f>
        <v>0</v>
      </c>
      <c r="L9">
        <f>'Sales Assumptions'!J12</f>
        <v>0</v>
      </c>
      <c r="M9">
        <f>'Sales Assumptions'!K12</f>
        <v>0</v>
      </c>
      <c r="N9">
        <f>'Sales Assumptions'!L12</f>
        <v>0</v>
      </c>
      <c r="O9">
        <f>'Sales Assumptions'!M12</f>
        <v>0</v>
      </c>
      <c r="P9">
        <f>'Sales Assumptions'!N12</f>
        <v>2</v>
      </c>
      <c r="Q9">
        <f>'Sales Assumptions'!O12</f>
        <v>4</v>
      </c>
      <c r="R9">
        <f>'Sales Assumptions'!P12</f>
        <v>6</v>
      </c>
      <c r="S9">
        <f>'Sales Assumptions'!Q12</f>
        <v>11</v>
      </c>
      <c r="T9">
        <f>'Sales Assumptions'!R12</f>
        <v>16</v>
      </c>
      <c r="U9">
        <f>'Sales Assumptions'!S12</f>
        <v>21</v>
      </c>
      <c r="V9">
        <f>'Sales Assumptions'!T12</f>
        <v>30</v>
      </c>
      <c r="W9">
        <f>'Sales Assumptions'!U12</f>
        <v>39</v>
      </c>
      <c r="X9">
        <f>'Sales Assumptions'!V12</f>
        <v>48</v>
      </c>
      <c r="Y9">
        <f>'Sales Assumptions'!W12</f>
        <v>57</v>
      </c>
      <c r="Z9">
        <f>'Sales Assumptions'!X12</f>
        <v>66</v>
      </c>
      <c r="AA9">
        <f>'Sales Assumptions'!Y12</f>
        <v>75</v>
      </c>
      <c r="AB9">
        <f>'Sales Assumptions'!Z12</f>
        <v>101</v>
      </c>
      <c r="AC9">
        <f>'Sales Assumptions'!AA12</f>
        <v>127</v>
      </c>
      <c r="AD9">
        <f>'Sales Assumptions'!AB12</f>
        <v>153</v>
      </c>
      <c r="AE9">
        <f>'Sales Assumptions'!AC12</f>
        <v>178</v>
      </c>
      <c r="AF9">
        <f>'Sales Assumptions'!AD12</f>
        <v>203</v>
      </c>
      <c r="AG9">
        <f>'Sales Assumptions'!AE12</f>
        <v>228</v>
      </c>
      <c r="AH9">
        <f>'Sales Assumptions'!AF12</f>
        <v>282</v>
      </c>
      <c r="AI9">
        <f>'Sales Assumptions'!AG12</f>
        <v>336</v>
      </c>
      <c r="AJ9">
        <f>'Sales Assumptions'!AH12</f>
        <v>390</v>
      </c>
      <c r="AK9">
        <f>'Sales Assumptions'!AI12</f>
        <v>444</v>
      </c>
      <c r="AL9">
        <f>'Sales Assumptions'!AJ12</f>
        <v>498</v>
      </c>
      <c r="AM9">
        <f>'Sales Assumptions'!AK12</f>
        <v>552</v>
      </c>
      <c r="AN9">
        <f>'Sales Assumptions'!AL12</f>
        <v>697</v>
      </c>
      <c r="AO9">
        <f>'Sales Assumptions'!AM12</f>
        <v>842</v>
      </c>
      <c r="AP9">
        <f>'Sales Assumptions'!AN12</f>
        <v>987</v>
      </c>
      <c r="AQ9">
        <f>'Sales Assumptions'!AO12</f>
        <v>1132</v>
      </c>
      <c r="AR9">
        <f>'Sales Assumptions'!AP12</f>
        <v>1277</v>
      </c>
      <c r="AS9">
        <f>'Sales Assumptions'!AQ12</f>
        <v>1422</v>
      </c>
      <c r="AT9">
        <f>'Sales Assumptions'!AR12</f>
        <v>1661</v>
      </c>
      <c r="AU9">
        <f>'Sales Assumptions'!AS12</f>
        <v>1900</v>
      </c>
      <c r="AV9">
        <f>'Sales Assumptions'!AT12</f>
        <v>2139</v>
      </c>
      <c r="AW9">
        <f>'Sales Assumptions'!AU12</f>
        <v>2378</v>
      </c>
      <c r="AX9">
        <f>'Sales Assumptions'!AV12</f>
        <v>2617</v>
      </c>
      <c r="AY9">
        <f>'Sales Assumptions'!AW12</f>
        <v>2856</v>
      </c>
    </row>
    <row r="10" spans="1:64" outlineLevel="1" x14ac:dyDescent="0.35">
      <c r="BA10" s="64"/>
      <c r="BD10" s="64"/>
    </row>
    <row r="11" spans="1:64" outlineLevel="1" x14ac:dyDescent="0.35">
      <c r="C11" t="s">
        <v>118</v>
      </c>
      <c r="P11" s="5">
        <f>'Sales Assumptions'!N23</f>
        <v>40000</v>
      </c>
      <c r="Q11" s="5">
        <f>'Sales Assumptions'!O23</f>
        <v>40000</v>
      </c>
      <c r="R11" s="5">
        <f>'Sales Assumptions'!P23</f>
        <v>40000</v>
      </c>
      <c r="S11" s="5">
        <f>'Sales Assumptions'!Q23</f>
        <v>100000</v>
      </c>
      <c r="T11" s="5">
        <f>'Sales Assumptions'!R23</f>
        <v>100000</v>
      </c>
      <c r="U11" s="5">
        <f>'Sales Assumptions'!S23</f>
        <v>100000</v>
      </c>
      <c r="V11" s="5">
        <f>'Sales Assumptions'!T23</f>
        <v>180000</v>
      </c>
      <c r="W11" s="5">
        <f>'Sales Assumptions'!U23</f>
        <v>180000</v>
      </c>
      <c r="X11" s="5">
        <f>'Sales Assumptions'!V23</f>
        <v>180000</v>
      </c>
      <c r="Y11" s="5">
        <f>'Sales Assumptions'!W23</f>
        <v>180000</v>
      </c>
      <c r="Z11" s="5">
        <f>'Sales Assumptions'!X23</f>
        <v>180000</v>
      </c>
      <c r="AA11" s="5">
        <f>'Sales Assumptions'!Y23</f>
        <v>180000</v>
      </c>
      <c r="AB11" s="5">
        <f>'Sales Assumptions'!Z23</f>
        <v>572000</v>
      </c>
      <c r="AC11" s="5">
        <f>'Sales Assumptions'!AA23</f>
        <v>572000</v>
      </c>
      <c r="AD11" s="5">
        <f>'Sales Assumptions'!AB23</f>
        <v>572000</v>
      </c>
      <c r="AE11" s="5">
        <f>'Sales Assumptions'!AC23</f>
        <v>624000</v>
      </c>
      <c r="AF11" s="5">
        <f>'Sales Assumptions'!AD23</f>
        <v>624000</v>
      </c>
      <c r="AG11" s="5">
        <f>'Sales Assumptions'!AE23</f>
        <v>624000</v>
      </c>
      <c r="AH11" s="5">
        <f>'Sales Assumptions'!AF23</f>
        <v>1302000</v>
      </c>
      <c r="AI11" s="5">
        <f>'Sales Assumptions'!AG23</f>
        <v>1302000</v>
      </c>
      <c r="AJ11" s="5">
        <f>'Sales Assumptions'!AH23</f>
        <v>1302000</v>
      </c>
      <c r="AK11" s="5">
        <f>'Sales Assumptions'!AI23</f>
        <v>1302000</v>
      </c>
      <c r="AL11" s="5">
        <f>'Sales Assumptions'!AJ23</f>
        <v>1302000</v>
      </c>
      <c r="AM11" s="5">
        <f>'Sales Assumptions'!AK23</f>
        <v>1302000</v>
      </c>
      <c r="AN11" s="5">
        <f>'Sales Assumptions'!AL23</f>
        <v>3546000</v>
      </c>
      <c r="AO11" s="5">
        <f>'Sales Assumptions'!AM23</f>
        <v>3546000</v>
      </c>
      <c r="AP11" s="5">
        <f>'Sales Assumptions'!AN23</f>
        <v>3546000</v>
      </c>
      <c r="AQ11" s="5">
        <f>'Sales Assumptions'!AO23</f>
        <v>3546000</v>
      </c>
      <c r="AR11" s="5">
        <f>'Sales Assumptions'!AP23</f>
        <v>3546000</v>
      </c>
      <c r="AS11" s="5">
        <f>'Sales Assumptions'!AQ23</f>
        <v>3546000</v>
      </c>
      <c r="AT11" s="5">
        <f>'Sales Assumptions'!AR23</f>
        <v>6170000</v>
      </c>
      <c r="AU11" s="5">
        <f>'Sales Assumptions'!AS23</f>
        <v>6170000</v>
      </c>
      <c r="AV11" s="5">
        <f>'Sales Assumptions'!AT23</f>
        <v>6170000</v>
      </c>
      <c r="AW11" s="5">
        <f>'Sales Assumptions'!AU23</f>
        <v>6170000</v>
      </c>
      <c r="AX11" s="5">
        <f>'Sales Assumptions'!AV23</f>
        <v>6170000</v>
      </c>
      <c r="AY11" s="5">
        <f>'Sales Assumptions'!AW23</f>
        <v>6170000</v>
      </c>
      <c r="BA11" s="64"/>
      <c r="BD11" s="64"/>
    </row>
    <row r="12" spans="1:64" outlineLevel="1" x14ac:dyDescent="0.35">
      <c r="BA12" s="64"/>
      <c r="BD12" s="64"/>
    </row>
    <row r="13" spans="1:64" outlineLevel="1" x14ac:dyDescent="0.35">
      <c r="C13" s="1" t="s">
        <v>119</v>
      </c>
      <c r="P13" s="5">
        <f>'Sales Assumptions'!N29</f>
        <v>3333.3333333333335</v>
      </c>
      <c r="Q13" s="5">
        <f>'Sales Assumptions'!O29</f>
        <v>6666.666666666667</v>
      </c>
      <c r="R13" s="5">
        <f>'Sales Assumptions'!P29</f>
        <v>10000</v>
      </c>
      <c r="S13" s="5">
        <f>'Sales Assumptions'!Q29</f>
        <v>18333.333333333332</v>
      </c>
      <c r="T13" s="5">
        <f>'Sales Assumptions'!R29</f>
        <v>26666.666666666668</v>
      </c>
      <c r="U13" s="5">
        <f>'Sales Assumptions'!S29</f>
        <v>35000</v>
      </c>
      <c r="V13" s="5">
        <f>'Sales Assumptions'!T29</f>
        <v>50000</v>
      </c>
      <c r="W13" s="5">
        <f>'Sales Assumptions'!U29</f>
        <v>65000</v>
      </c>
      <c r="X13" s="5">
        <f>'Sales Assumptions'!V29</f>
        <v>80000</v>
      </c>
      <c r="Y13" s="5">
        <f>'Sales Assumptions'!W29</f>
        <v>95000</v>
      </c>
      <c r="Z13" s="5">
        <f>'Sales Assumptions'!X29</f>
        <v>110000</v>
      </c>
      <c r="AA13" s="5">
        <f>'Sales Assumptions'!Y29</f>
        <v>125000</v>
      </c>
      <c r="AB13" s="5">
        <f>'Sales Assumptions'!Z29</f>
        <v>169333.33333333334</v>
      </c>
      <c r="AC13" s="5">
        <f>'Sales Assumptions'!AA29</f>
        <v>213666.66666666666</v>
      </c>
      <c r="AD13" s="5">
        <f>'Sales Assumptions'!AB29</f>
        <v>258000</v>
      </c>
      <c r="AE13" s="5">
        <f>'Sales Assumptions'!AC29</f>
        <v>301666.66666666669</v>
      </c>
      <c r="AF13" s="5">
        <f>'Sales Assumptions'!AD29</f>
        <v>345333.33333333331</v>
      </c>
      <c r="AG13" s="5">
        <f>'Sales Assumptions'!AE29</f>
        <v>389000</v>
      </c>
      <c r="AH13" s="5">
        <f>'Sales Assumptions'!AF29</f>
        <v>482500</v>
      </c>
      <c r="AI13" s="5">
        <f>'Sales Assumptions'!AG29</f>
        <v>576000</v>
      </c>
      <c r="AJ13" s="5">
        <f>'Sales Assumptions'!AH29</f>
        <v>669500</v>
      </c>
      <c r="AK13" s="5">
        <f>'Sales Assumptions'!AI29</f>
        <v>763000</v>
      </c>
      <c r="AL13" s="5">
        <f>'Sales Assumptions'!AJ29</f>
        <v>856500</v>
      </c>
      <c r="AM13" s="5">
        <f>'Sales Assumptions'!AK29</f>
        <v>950000</v>
      </c>
      <c r="AN13" s="5">
        <f>'Sales Assumptions'!AL29</f>
        <v>1197833.3333333333</v>
      </c>
      <c r="AO13" s="5">
        <f>'Sales Assumptions'!AM29</f>
        <v>1445666.6666666667</v>
      </c>
      <c r="AP13" s="5">
        <f>'Sales Assumptions'!AN29</f>
        <v>1693500</v>
      </c>
      <c r="AQ13" s="5">
        <f>'Sales Assumptions'!AO29</f>
        <v>1937000</v>
      </c>
      <c r="AR13" s="5">
        <f>'Sales Assumptions'!AP29</f>
        <v>2180500</v>
      </c>
      <c r="AS13" s="5">
        <f>'Sales Assumptions'!AQ29</f>
        <v>2424000</v>
      </c>
      <c r="AT13" s="5">
        <f>'Sales Assumptions'!AR29</f>
        <v>2829666.6666666665</v>
      </c>
      <c r="AU13" s="5">
        <f>'Sales Assumptions'!AS29</f>
        <v>3235333.3333333335</v>
      </c>
      <c r="AV13" s="5">
        <f>'Sales Assumptions'!AT29</f>
        <v>3641000</v>
      </c>
      <c r="AW13" s="5">
        <f>'Sales Assumptions'!AU29</f>
        <v>4046666.6666666665</v>
      </c>
      <c r="AX13" s="5">
        <f>'Sales Assumptions'!AV29</f>
        <v>4452333.333333333</v>
      </c>
      <c r="AY13" s="5">
        <f>'Sales Assumptions'!AW29</f>
        <v>4858000</v>
      </c>
      <c r="BA13" s="64"/>
      <c r="BD13" s="64"/>
    </row>
    <row r="14" spans="1:64" outlineLevel="1" x14ac:dyDescent="0.35">
      <c r="BA14" s="64"/>
      <c r="BD14" s="64"/>
    </row>
    <row r="15" spans="1:64" outlineLevel="1" x14ac:dyDescent="0.35">
      <c r="C15" t="s">
        <v>120</v>
      </c>
      <c r="P15" s="7">
        <f>-(P11-P13)</f>
        <v>-36666.666666666664</v>
      </c>
      <c r="Q15" s="7">
        <f t="shared" ref="Q15:AY15" si="0">-(Q11-Q13)</f>
        <v>-33333.333333333336</v>
      </c>
      <c r="R15" s="7">
        <f t="shared" si="0"/>
        <v>-30000</v>
      </c>
      <c r="S15" s="7">
        <f t="shared" si="0"/>
        <v>-81666.666666666672</v>
      </c>
      <c r="T15" s="7">
        <f t="shared" si="0"/>
        <v>-73333.333333333328</v>
      </c>
      <c r="U15" s="7">
        <f t="shared" si="0"/>
        <v>-65000</v>
      </c>
      <c r="V15" s="7">
        <f t="shared" si="0"/>
        <v>-130000</v>
      </c>
      <c r="W15" s="7">
        <f t="shared" si="0"/>
        <v>-115000</v>
      </c>
      <c r="X15" s="7">
        <f t="shared" si="0"/>
        <v>-100000</v>
      </c>
      <c r="Y15" s="7">
        <f t="shared" si="0"/>
        <v>-85000</v>
      </c>
      <c r="Z15" s="7">
        <f t="shared" si="0"/>
        <v>-70000</v>
      </c>
      <c r="AA15" s="7">
        <f t="shared" si="0"/>
        <v>-55000</v>
      </c>
      <c r="AB15" s="7">
        <f t="shared" si="0"/>
        <v>-402666.66666666663</v>
      </c>
      <c r="AC15" s="7">
        <f t="shared" si="0"/>
        <v>-358333.33333333337</v>
      </c>
      <c r="AD15" s="7">
        <f t="shared" si="0"/>
        <v>-314000</v>
      </c>
      <c r="AE15" s="7">
        <f t="shared" si="0"/>
        <v>-322333.33333333331</v>
      </c>
      <c r="AF15" s="7">
        <f t="shared" si="0"/>
        <v>-278666.66666666669</v>
      </c>
      <c r="AG15" s="7">
        <f t="shared" si="0"/>
        <v>-235000</v>
      </c>
      <c r="AH15" s="7">
        <f t="shared" si="0"/>
        <v>-819500</v>
      </c>
      <c r="AI15" s="7">
        <f t="shared" si="0"/>
        <v>-726000</v>
      </c>
      <c r="AJ15" s="7">
        <f t="shared" si="0"/>
        <v>-632500</v>
      </c>
      <c r="AK15" s="7">
        <f t="shared" si="0"/>
        <v>-539000</v>
      </c>
      <c r="AL15" s="7">
        <f t="shared" si="0"/>
        <v>-445500</v>
      </c>
      <c r="AM15" s="7">
        <f t="shared" si="0"/>
        <v>-352000</v>
      </c>
      <c r="AN15" s="7">
        <f t="shared" si="0"/>
        <v>-2348166.666666667</v>
      </c>
      <c r="AO15" s="7">
        <f t="shared" si="0"/>
        <v>-2100333.333333333</v>
      </c>
      <c r="AP15" s="7">
        <f t="shared" si="0"/>
        <v>-1852500</v>
      </c>
      <c r="AQ15" s="7">
        <f t="shared" si="0"/>
        <v>-1609000</v>
      </c>
      <c r="AR15" s="7">
        <f t="shared" si="0"/>
        <v>-1365500</v>
      </c>
      <c r="AS15" s="7">
        <f t="shared" si="0"/>
        <v>-1122000</v>
      </c>
      <c r="AT15" s="7">
        <f t="shared" si="0"/>
        <v>-3340333.3333333335</v>
      </c>
      <c r="AU15" s="7">
        <f t="shared" si="0"/>
        <v>-2934666.6666666665</v>
      </c>
      <c r="AV15" s="7">
        <f t="shared" si="0"/>
        <v>-2529000</v>
      </c>
      <c r="AW15" s="7">
        <f t="shared" si="0"/>
        <v>-2123333.3333333335</v>
      </c>
      <c r="AX15" s="7">
        <f t="shared" si="0"/>
        <v>-1717666.666666667</v>
      </c>
      <c r="AY15" s="7">
        <f t="shared" si="0"/>
        <v>-1312000</v>
      </c>
      <c r="BA15" s="64"/>
      <c r="BD15" s="64"/>
    </row>
    <row r="16" spans="1:64" outlineLevel="1" x14ac:dyDescent="0.35">
      <c r="BA16" s="64"/>
      <c r="BD16" s="64"/>
    </row>
    <row r="17" spans="2:56" s="71" customFormat="1" outlineLevel="1" x14ac:dyDescent="0.35">
      <c r="C17" s="72" t="s">
        <v>121</v>
      </c>
      <c r="P17" s="76">
        <f>'Sales Assumptions'!N31</f>
        <v>40000</v>
      </c>
      <c r="Q17" s="76">
        <f>'Sales Assumptions'!O31</f>
        <v>80000</v>
      </c>
      <c r="R17" s="76">
        <f>'Sales Assumptions'!P31</f>
        <v>120000</v>
      </c>
      <c r="S17" s="76">
        <f>'Sales Assumptions'!Q31</f>
        <v>220000</v>
      </c>
      <c r="T17" s="76">
        <f>'Sales Assumptions'!R31</f>
        <v>320000</v>
      </c>
      <c r="U17" s="76">
        <f>'Sales Assumptions'!S31</f>
        <v>420000</v>
      </c>
      <c r="V17" s="76">
        <f>'Sales Assumptions'!T31</f>
        <v>600000</v>
      </c>
      <c r="W17" s="76">
        <f>'Sales Assumptions'!U31</f>
        <v>780000</v>
      </c>
      <c r="X17" s="76">
        <f>'Sales Assumptions'!V31</f>
        <v>960000</v>
      </c>
      <c r="Y17" s="76">
        <f>'Sales Assumptions'!W31</f>
        <v>1140000</v>
      </c>
      <c r="Z17" s="76">
        <f>'Sales Assumptions'!X31</f>
        <v>1320000</v>
      </c>
      <c r="AA17" s="76">
        <f>'Sales Assumptions'!Y31</f>
        <v>1500000</v>
      </c>
      <c r="AB17" s="76">
        <f>'Sales Assumptions'!Z31</f>
        <v>2032000</v>
      </c>
      <c r="AC17" s="76">
        <f>'Sales Assumptions'!AA31</f>
        <v>2564000</v>
      </c>
      <c r="AD17" s="76">
        <f>'Sales Assumptions'!AB31</f>
        <v>3096000</v>
      </c>
      <c r="AE17" s="76">
        <f>'Sales Assumptions'!AC31</f>
        <v>3620000</v>
      </c>
      <c r="AF17" s="76">
        <f>'Sales Assumptions'!AD31</f>
        <v>4144000</v>
      </c>
      <c r="AG17" s="76">
        <f>'Sales Assumptions'!AE31</f>
        <v>4668000</v>
      </c>
      <c r="AH17" s="76">
        <f>'Sales Assumptions'!AF31</f>
        <v>5790000</v>
      </c>
      <c r="AI17" s="76">
        <f>'Sales Assumptions'!AG31</f>
        <v>6912000</v>
      </c>
      <c r="AJ17" s="76">
        <f>'Sales Assumptions'!AH31</f>
        <v>8034000</v>
      </c>
      <c r="AK17" s="76">
        <f>'Sales Assumptions'!AI31</f>
        <v>9156000</v>
      </c>
      <c r="AL17" s="76">
        <f>'Sales Assumptions'!AJ31</f>
        <v>10278000</v>
      </c>
      <c r="AM17" s="76">
        <f>'Sales Assumptions'!AK31</f>
        <v>11400000</v>
      </c>
      <c r="AN17" s="76">
        <f>'Sales Assumptions'!AL31</f>
        <v>14374000</v>
      </c>
      <c r="AO17" s="76">
        <f>'Sales Assumptions'!AM31</f>
        <v>17348000</v>
      </c>
      <c r="AP17" s="76">
        <f>'Sales Assumptions'!AN31</f>
        <v>20322000</v>
      </c>
      <c r="AQ17" s="76">
        <f>'Sales Assumptions'!AO31</f>
        <v>23244000</v>
      </c>
      <c r="AR17" s="76">
        <f>'Sales Assumptions'!AP31</f>
        <v>26166000</v>
      </c>
      <c r="AS17" s="76">
        <f>'Sales Assumptions'!AQ31</f>
        <v>29088000</v>
      </c>
      <c r="AT17" s="76">
        <f>'Sales Assumptions'!AR31</f>
        <v>33956000</v>
      </c>
      <c r="AU17" s="76">
        <f>'Sales Assumptions'!AS31</f>
        <v>38824000</v>
      </c>
      <c r="AV17" s="76">
        <f>'Sales Assumptions'!AT31</f>
        <v>43692000</v>
      </c>
      <c r="AW17" s="76">
        <f>'Sales Assumptions'!AU31</f>
        <v>48560000</v>
      </c>
      <c r="AX17" s="76">
        <f>'Sales Assumptions'!AV31</f>
        <v>53428000</v>
      </c>
      <c r="AY17" s="76">
        <f>'Sales Assumptions'!AW31</f>
        <v>58296000</v>
      </c>
    </row>
    <row r="18" spans="2:56" s="71" customFormat="1" outlineLevel="1" x14ac:dyDescent="0.35">
      <c r="C18" s="72" t="s">
        <v>122</v>
      </c>
      <c r="P18" s="75">
        <f>'Key Metrics'!N31</f>
        <v>4.8192771084337354</v>
      </c>
      <c r="Q18" s="75">
        <f>'Key Metrics'!O31</f>
        <v>4.8192771084337354</v>
      </c>
      <c r="R18" s="75">
        <f>'Key Metrics'!P31</f>
        <v>4.8192771084337354</v>
      </c>
      <c r="S18" s="75">
        <f>'Key Metrics'!Q31</f>
        <v>4.0816326530612246</v>
      </c>
      <c r="T18" s="75">
        <f>'Key Metrics'!R31</f>
        <v>4.0816326530612246</v>
      </c>
      <c r="U18" s="75">
        <f>'Key Metrics'!S31</f>
        <v>4.0816326530612246</v>
      </c>
      <c r="V18" s="75">
        <f>'Key Metrics'!T31</f>
        <v>3.7037037037037037</v>
      </c>
      <c r="W18" s="75">
        <f>'Key Metrics'!U31</f>
        <v>3.7037037037037037</v>
      </c>
      <c r="X18" s="75">
        <f>'Key Metrics'!V31</f>
        <v>3.7037037037037037</v>
      </c>
      <c r="Y18" s="75">
        <f>'Key Metrics'!W31</f>
        <v>3.7037037037037037</v>
      </c>
      <c r="Z18" s="75">
        <f>'Key Metrics'!X31</f>
        <v>3.7037037037037037</v>
      </c>
      <c r="AA18" s="75">
        <f>'Key Metrics'!Y31</f>
        <v>3.7037037037037037</v>
      </c>
      <c r="AB18" s="75">
        <f>'Key Metrics'!Z31</f>
        <v>4.1884816753926701</v>
      </c>
      <c r="AC18" s="75">
        <f>'Key Metrics'!AA31</f>
        <v>4.1884816753926701</v>
      </c>
      <c r="AD18" s="75">
        <f>'Key Metrics'!AB31</f>
        <v>4.1884816753926701</v>
      </c>
      <c r="AE18" s="75">
        <f>'Key Metrics'!AC31</f>
        <v>4.1884816753926701</v>
      </c>
      <c r="AF18" s="75">
        <f>'Key Metrics'!AD31</f>
        <v>4.1884816753926701</v>
      </c>
      <c r="AG18" s="75">
        <f>'Key Metrics'!AE31</f>
        <v>4.1884816753926701</v>
      </c>
      <c r="AH18" s="75">
        <f>'Key Metrics'!AF31</f>
        <v>4.208153297012962</v>
      </c>
      <c r="AI18" s="75">
        <f>'Key Metrics'!AG31</f>
        <v>4.208153297012962</v>
      </c>
      <c r="AJ18" s="75">
        <f>'Key Metrics'!AH31</f>
        <v>4.208153297012962</v>
      </c>
      <c r="AK18" s="75">
        <f>'Key Metrics'!AI31</f>
        <v>4.208153297012962</v>
      </c>
      <c r="AL18" s="75">
        <f>'Key Metrics'!AJ31</f>
        <v>4.208153297012962</v>
      </c>
      <c r="AM18" s="75">
        <f>'Key Metrics'!AK31</f>
        <v>4.208153297012962</v>
      </c>
      <c r="AN18" s="75">
        <f>'Key Metrics'!AL31</f>
        <v>4.918032786885246</v>
      </c>
      <c r="AO18" s="75">
        <f>'Key Metrics'!AM31</f>
        <v>4.918032786885246</v>
      </c>
      <c r="AP18" s="75">
        <f>'Key Metrics'!AN31</f>
        <v>4.918032786885246</v>
      </c>
      <c r="AQ18" s="75">
        <f>'Key Metrics'!AO31</f>
        <v>4.918032786885246</v>
      </c>
      <c r="AR18" s="75">
        <f>'Key Metrics'!AP31</f>
        <v>4.918032786885246</v>
      </c>
      <c r="AS18" s="75">
        <f>'Key Metrics'!AQ31</f>
        <v>4.918032786885246</v>
      </c>
      <c r="AT18" s="75">
        <f>'Key Metrics'!AR31</f>
        <v>4.9140049140049138</v>
      </c>
      <c r="AU18" s="75">
        <f>'Key Metrics'!AS31</f>
        <v>4.9140049140049138</v>
      </c>
      <c r="AV18" s="75">
        <f>'Key Metrics'!AT31</f>
        <v>4.9140049140049138</v>
      </c>
      <c r="AW18" s="75">
        <f>'Key Metrics'!AU31</f>
        <v>4.9140049140049138</v>
      </c>
      <c r="AX18" s="75">
        <f>'Key Metrics'!AV31</f>
        <v>4.9140049140049138</v>
      </c>
      <c r="AY18" s="75">
        <f>'Key Metrics'!AW31</f>
        <v>4.9140049140049138</v>
      </c>
    </row>
    <row r="19" spans="2:56" outlineLevel="1" x14ac:dyDescent="0.35">
      <c r="BA19" s="64"/>
      <c r="BD19" s="64"/>
    </row>
    <row r="20" spans="2:56" outlineLevel="1" x14ac:dyDescent="0.35">
      <c r="C20" s="1" t="s">
        <v>100</v>
      </c>
      <c r="BA20" s="64"/>
      <c r="BD20" s="64"/>
    </row>
    <row r="21" spans="2:56" outlineLevel="1" x14ac:dyDescent="0.35">
      <c r="BA21" s="64"/>
      <c r="BD21" s="64"/>
    </row>
    <row r="22" spans="2:56" outlineLevel="1" x14ac:dyDescent="0.35">
      <c r="C22" t="s">
        <v>184</v>
      </c>
      <c r="D22" s="5">
        <f>D106</f>
        <v>10000</v>
      </c>
      <c r="E22" s="5">
        <f t="shared" ref="E22:AY22" si="1">E106</f>
        <v>10000</v>
      </c>
      <c r="F22" s="5">
        <f t="shared" si="1"/>
        <v>10000</v>
      </c>
      <c r="G22" s="5">
        <f t="shared" si="1"/>
        <v>10000</v>
      </c>
      <c r="H22" s="5">
        <f t="shared" si="1"/>
        <v>10000</v>
      </c>
      <c r="I22" s="5">
        <f t="shared" si="1"/>
        <v>10000</v>
      </c>
      <c r="J22" s="5">
        <f t="shared" si="1"/>
        <v>10000</v>
      </c>
      <c r="K22" s="5">
        <f t="shared" si="1"/>
        <v>10000</v>
      </c>
      <c r="L22" s="5">
        <f t="shared" si="1"/>
        <v>10000</v>
      </c>
      <c r="M22" s="5">
        <f t="shared" si="1"/>
        <v>10000</v>
      </c>
      <c r="N22" s="5">
        <f t="shared" si="1"/>
        <v>10000</v>
      </c>
      <c r="O22" s="5">
        <f t="shared" si="1"/>
        <v>10000</v>
      </c>
      <c r="P22" s="5">
        <f t="shared" si="1"/>
        <v>20000</v>
      </c>
      <c r="Q22" s="5">
        <f t="shared" si="1"/>
        <v>20000</v>
      </c>
      <c r="R22" s="5">
        <f t="shared" si="1"/>
        <v>20000</v>
      </c>
      <c r="S22" s="5">
        <f t="shared" si="1"/>
        <v>20000</v>
      </c>
      <c r="T22" s="5">
        <f t="shared" si="1"/>
        <v>20000</v>
      </c>
      <c r="U22" s="5">
        <f t="shared" si="1"/>
        <v>20000</v>
      </c>
      <c r="V22" s="5">
        <f t="shared" si="1"/>
        <v>20000</v>
      </c>
      <c r="W22" s="5">
        <f t="shared" si="1"/>
        <v>20000</v>
      </c>
      <c r="X22" s="5">
        <f t="shared" si="1"/>
        <v>20000</v>
      </c>
      <c r="Y22" s="5">
        <f t="shared" si="1"/>
        <v>20000</v>
      </c>
      <c r="Z22" s="5">
        <f t="shared" si="1"/>
        <v>20000</v>
      </c>
      <c r="AA22" s="5">
        <f t="shared" si="1"/>
        <v>20000</v>
      </c>
      <c r="AB22" s="5">
        <f t="shared" si="1"/>
        <v>30000</v>
      </c>
      <c r="AC22" s="5">
        <f t="shared" si="1"/>
        <v>30000</v>
      </c>
      <c r="AD22" s="5">
        <f t="shared" si="1"/>
        <v>30000</v>
      </c>
      <c r="AE22" s="5">
        <f t="shared" si="1"/>
        <v>30000</v>
      </c>
      <c r="AF22" s="5">
        <f t="shared" si="1"/>
        <v>30000</v>
      </c>
      <c r="AG22" s="5">
        <f t="shared" si="1"/>
        <v>30000</v>
      </c>
      <c r="AH22" s="5">
        <f t="shared" si="1"/>
        <v>30000</v>
      </c>
      <c r="AI22" s="5">
        <f t="shared" si="1"/>
        <v>30000</v>
      </c>
      <c r="AJ22" s="5">
        <f t="shared" si="1"/>
        <v>30000</v>
      </c>
      <c r="AK22" s="5">
        <f t="shared" si="1"/>
        <v>30000</v>
      </c>
      <c r="AL22" s="5">
        <f t="shared" si="1"/>
        <v>30000</v>
      </c>
      <c r="AM22" s="5">
        <f t="shared" si="1"/>
        <v>30000</v>
      </c>
      <c r="AN22" s="5">
        <f t="shared" si="1"/>
        <v>30000</v>
      </c>
      <c r="AO22" s="5">
        <f t="shared" si="1"/>
        <v>30000</v>
      </c>
      <c r="AP22" s="5">
        <f t="shared" si="1"/>
        <v>30000</v>
      </c>
      <c r="AQ22" s="5">
        <f t="shared" si="1"/>
        <v>30000</v>
      </c>
      <c r="AR22" s="5">
        <f t="shared" si="1"/>
        <v>30000</v>
      </c>
      <c r="AS22" s="5">
        <f t="shared" si="1"/>
        <v>30000</v>
      </c>
      <c r="AT22" s="5">
        <f t="shared" si="1"/>
        <v>30000</v>
      </c>
      <c r="AU22" s="5">
        <f t="shared" si="1"/>
        <v>30000</v>
      </c>
      <c r="AV22" s="5">
        <f t="shared" si="1"/>
        <v>30000</v>
      </c>
      <c r="AW22" s="5">
        <f t="shared" si="1"/>
        <v>30000</v>
      </c>
      <c r="AX22" s="5">
        <f t="shared" si="1"/>
        <v>30000</v>
      </c>
      <c r="AY22" s="5">
        <f t="shared" si="1"/>
        <v>30000</v>
      </c>
      <c r="BA22" s="64"/>
      <c r="BD22" s="64"/>
    </row>
    <row r="23" spans="2:56" outlineLevel="1" x14ac:dyDescent="0.35">
      <c r="B23" s="20" t="s">
        <v>124</v>
      </c>
      <c r="BA23" s="64"/>
      <c r="BD23" s="64"/>
    </row>
    <row r="24" spans="2:56" outlineLevel="1" x14ac:dyDescent="0.35">
      <c r="B24" s="6">
        <v>50000</v>
      </c>
      <c r="C24" t="s">
        <v>103</v>
      </c>
      <c r="P24" s="7">
        <f t="shared" ref="P24:AY24" si="2">$B$24/12*P110</f>
        <v>4166.666666666667</v>
      </c>
      <c r="Q24" s="7">
        <f t="shared" si="2"/>
        <v>4166.666666666667</v>
      </c>
      <c r="R24" s="7">
        <f t="shared" si="2"/>
        <v>4166.666666666667</v>
      </c>
      <c r="S24" s="7">
        <f t="shared" si="2"/>
        <v>4166.666666666667</v>
      </c>
      <c r="T24" s="7">
        <f t="shared" si="2"/>
        <v>4166.666666666667</v>
      </c>
      <c r="U24" s="7">
        <f t="shared" si="2"/>
        <v>8333.3333333333339</v>
      </c>
      <c r="V24" s="7">
        <f t="shared" si="2"/>
        <v>8333.3333333333339</v>
      </c>
      <c r="W24" s="7">
        <f t="shared" si="2"/>
        <v>8333.3333333333339</v>
      </c>
      <c r="X24" s="7">
        <f t="shared" si="2"/>
        <v>12500</v>
      </c>
      <c r="Y24" s="7">
        <f t="shared" si="2"/>
        <v>12500</v>
      </c>
      <c r="Z24" s="7">
        <f t="shared" si="2"/>
        <v>16666.666666666668</v>
      </c>
      <c r="AA24" s="7">
        <f t="shared" si="2"/>
        <v>16666.666666666668</v>
      </c>
      <c r="AB24" s="7">
        <f t="shared" si="2"/>
        <v>25000</v>
      </c>
      <c r="AC24" s="7">
        <f t="shared" si="2"/>
        <v>29166.666666666668</v>
      </c>
      <c r="AD24" s="7">
        <f t="shared" si="2"/>
        <v>33333.333333333336</v>
      </c>
      <c r="AE24" s="7">
        <f t="shared" si="2"/>
        <v>37500</v>
      </c>
      <c r="AF24" s="7">
        <f t="shared" si="2"/>
        <v>45833.333333333336</v>
      </c>
      <c r="AG24" s="7">
        <f t="shared" si="2"/>
        <v>50000</v>
      </c>
      <c r="AH24" s="7">
        <f t="shared" si="2"/>
        <v>62500.000000000007</v>
      </c>
      <c r="AI24" s="7">
        <f t="shared" si="2"/>
        <v>70833.333333333343</v>
      </c>
      <c r="AJ24" s="7">
        <f t="shared" si="2"/>
        <v>83333.333333333343</v>
      </c>
      <c r="AK24" s="7">
        <f t="shared" si="2"/>
        <v>95833.333333333343</v>
      </c>
      <c r="AL24" s="7">
        <f t="shared" si="2"/>
        <v>104166.66666666667</v>
      </c>
      <c r="AM24" s="7">
        <f t="shared" si="2"/>
        <v>116666.66666666667</v>
      </c>
      <c r="AN24" s="7">
        <f t="shared" si="2"/>
        <v>145833.33333333334</v>
      </c>
      <c r="AO24" s="7">
        <f t="shared" si="2"/>
        <v>179166.66666666669</v>
      </c>
      <c r="AP24" s="7">
        <f t="shared" si="2"/>
        <v>208333.33333333334</v>
      </c>
      <c r="AQ24" s="7">
        <f t="shared" si="2"/>
        <v>237500.00000000003</v>
      </c>
      <c r="AR24" s="7">
        <f t="shared" si="2"/>
        <v>266666.66666666669</v>
      </c>
      <c r="AS24" s="7">
        <f t="shared" si="2"/>
        <v>300000</v>
      </c>
      <c r="AT24" s="7">
        <f t="shared" si="2"/>
        <v>350000</v>
      </c>
      <c r="AU24" s="7">
        <f t="shared" si="2"/>
        <v>395833.33333333337</v>
      </c>
      <c r="AV24" s="7">
        <f t="shared" si="2"/>
        <v>445833.33333333337</v>
      </c>
      <c r="AW24" s="7">
        <f t="shared" si="2"/>
        <v>495833.33333333337</v>
      </c>
      <c r="AX24" s="7">
        <f t="shared" si="2"/>
        <v>545833.33333333337</v>
      </c>
      <c r="AY24" s="7">
        <f t="shared" si="2"/>
        <v>595833.33333333337</v>
      </c>
      <c r="BA24" s="64"/>
      <c r="BD24" s="64"/>
    </row>
    <row r="25" spans="2:56" outlineLevel="1" x14ac:dyDescent="0.35">
      <c r="C25" t="s">
        <v>123</v>
      </c>
      <c r="P25" s="15">
        <f t="shared" ref="P25:AY25" si="3">P24*P111</f>
        <v>1041.6666666666667</v>
      </c>
      <c r="Q25" s="15">
        <f t="shared" si="3"/>
        <v>1041.6666666666667</v>
      </c>
      <c r="R25" s="15">
        <f t="shared" si="3"/>
        <v>1041.6666666666667</v>
      </c>
      <c r="S25" s="15">
        <f t="shared" si="3"/>
        <v>1041.6666666666667</v>
      </c>
      <c r="T25" s="15">
        <f t="shared" si="3"/>
        <v>1041.6666666666667</v>
      </c>
      <c r="U25" s="15">
        <f t="shared" si="3"/>
        <v>2083.3333333333335</v>
      </c>
      <c r="V25" s="15">
        <f t="shared" si="3"/>
        <v>2083.3333333333335</v>
      </c>
      <c r="W25" s="15">
        <f t="shared" si="3"/>
        <v>2083.3333333333335</v>
      </c>
      <c r="X25" s="15">
        <f t="shared" si="3"/>
        <v>3125</v>
      </c>
      <c r="Y25" s="15">
        <f t="shared" si="3"/>
        <v>3125</v>
      </c>
      <c r="Z25" s="15">
        <f t="shared" si="3"/>
        <v>4166.666666666667</v>
      </c>
      <c r="AA25" s="15">
        <f t="shared" si="3"/>
        <v>4166.666666666667</v>
      </c>
      <c r="AB25" s="15">
        <f t="shared" si="3"/>
        <v>6250</v>
      </c>
      <c r="AC25" s="15">
        <f t="shared" si="3"/>
        <v>7291.666666666667</v>
      </c>
      <c r="AD25" s="15">
        <f t="shared" si="3"/>
        <v>8333.3333333333339</v>
      </c>
      <c r="AE25" s="15">
        <f t="shared" si="3"/>
        <v>9375</v>
      </c>
      <c r="AF25" s="15">
        <f t="shared" si="3"/>
        <v>11458.333333333334</v>
      </c>
      <c r="AG25" s="15">
        <f t="shared" si="3"/>
        <v>12500</v>
      </c>
      <c r="AH25" s="15">
        <f t="shared" si="3"/>
        <v>15625.000000000002</v>
      </c>
      <c r="AI25" s="15">
        <f t="shared" si="3"/>
        <v>17708.333333333336</v>
      </c>
      <c r="AJ25" s="15">
        <f t="shared" si="3"/>
        <v>20833.333333333336</v>
      </c>
      <c r="AK25" s="15">
        <f t="shared" si="3"/>
        <v>23958.333333333336</v>
      </c>
      <c r="AL25" s="15">
        <f t="shared" si="3"/>
        <v>26041.666666666668</v>
      </c>
      <c r="AM25" s="15">
        <f t="shared" si="3"/>
        <v>29166.666666666668</v>
      </c>
      <c r="AN25" s="15">
        <f t="shared" si="3"/>
        <v>36458.333333333336</v>
      </c>
      <c r="AO25" s="15">
        <f t="shared" si="3"/>
        <v>44791.666666666672</v>
      </c>
      <c r="AP25" s="15">
        <f t="shared" si="3"/>
        <v>52083.333333333336</v>
      </c>
      <c r="AQ25" s="15">
        <f t="shared" si="3"/>
        <v>59375.000000000007</v>
      </c>
      <c r="AR25" s="15">
        <f t="shared" si="3"/>
        <v>66666.666666666672</v>
      </c>
      <c r="AS25" s="15">
        <f t="shared" si="3"/>
        <v>75000</v>
      </c>
      <c r="AT25" s="15">
        <f t="shared" si="3"/>
        <v>87500</v>
      </c>
      <c r="AU25" s="15">
        <f t="shared" si="3"/>
        <v>98958.333333333343</v>
      </c>
      <c r="AV25" s="15">
        <f t="shared" si="3"/>
        <v>111458.33333333334</v>
      </c>
      <c r="AW25" s="15">
        <f t="shared" si="3"/>
        <v>123958.33333333334</v>
      </c>
      <c r="AX25" s="15">
        <f t="shared" si="3"/>
        <v>136458.33333333334</v>
      </c>
      <c r="AY25" s="15">
        <f t="shared" si="3"/>
        <v>148958.33333333334</v>
      </c>
      <c r="BA25" s="64"/>
      <c r="BD25" s="64"/>
    </row>
    <row r="26" spans="2:56" outlineLevel="1" x14ac:dyDescent="0.35">
      <c r="C26" t="s">
        <v>125</v>
      </c>
      <c r="P26" s="7">
        <f>SUM(P24:P25)</f>
        <v>5208.3333333333339</v>
      </c>
      <c r="Q26" s="7">
        <f t="shared" ref="Q26:AY26" si="4">SUM(Q24:Q25)</f>
        <v>5208.3333333333339</v>
      </c>
      <c r="R26" s="7">
        <f t="shared" si="4"/>
        <v>5208.3333333333339</v>
      </c>
      <c r="S26" s="7">
        <f t="shared" si="4"/>
        <v>5208.3333333333339</v>
      </c>
      <c r="T26" s="7">
        <f t="shared" si="4"/>
        <v>5208.3333333333339</v>
      </c>
      <c r="U26" s="7">
        <f t="shared" si="4"/>
        <v>10416.666666666668</v>
      </c>
      <c r="V26" s="7">
        <f t="shared" si="4"/>
        <v>10416.666666666668</v>
      </c>
      <c r="W26" s="7">
        <f t="shared" si="4"/>
        <v>10416.666666666668</v>
      </c>
      <c r="X26" s="7">
        <f t="shared" si="4"/>
        <v>15625</v>
      </c>
      <c r="Y26" s="7">
        <f t="shared" si="4"/>
        <v>15625</v>
      </c>
      <c r="Z26" s="7">
        <f t="shared" si="4"/>
        <v>20833.333333333336</v>
      </c>
      <c r="AA26" s="7">
        <f t="shared" si="4"/>
        <v>20833.333333333336</v>
      </c>
      <c r="AB26" s="7">
        <f t="shared" si="4"/>
        <v>31250</v>
      </c>
      <c r="AC26" s="7">
        <f t="shared" si="4"/>
        <v>36458.333333333336</v>
      </c>
      <c r="AD26" s="7">
        <f t="shared" si="4"/>
        <v>41666.666666666672</v>
      </c>
      <c r="AE26" s="7">
        <f t="shared" si="4"/>
        <v>46875</v>
      </c>
      <c r="AF26" s="7">
        <f t="shared" si="4"/>
        <v>57291.666666666672</v>
      </c>
      <c r="AG26" s="7">
        <f t="shared" si="4"/>
        <v>62500</v>
      </c>
      <c r="AH26" s="7">
        <f t="shared" si="4"/>
        <v>78125.000000000015</v>
      </c>
      <c r="AI26" s="7">
        <f t="shared" si="4"/>
        <v>88541.666666666686</v>
      </c>
      <c r="AJ26" s="7">
        <f t="shared" si="4"/>
        <v>104166.66666666669</v>
      </c>
      <c r="AK26" s="7">
        <f t="shared" si="4"/>
        <v>119791.66666666669</v>
      </c>
      <c r="AL26" s="7">
        <f t="shared" si="4"/>
        <v>130208.33333333334</v>
      </c>
      <c r="AM26" s="7">
        <f t="shared" si="4"/>
        <v>145833.33333333334</v>
      </c>
      <c r="AN26" s="7">
        <f t="shared" si="4"/>
        <v>182291.66666666669</v>
      </c>
      <c r="AO26" s="7">
        <f t="shared" si="4"/>
        <v>223958.33333333337</v>
      </c>
      <c r="AP26" s="7">
        <f t="shared" si="4"/>
        <v>260416.66666666669</v>
      </c>
      <c r="AQ26" s="7">
        <f t="shared" si="4"/>
        <v>296875.00000000006</v>
      </c>
      <c r="AR26" s="7">
        <f t="shared" si="4"/>
        <v>333333.33333333337</v>
      </c>
      <c r="AS26" s="7">
        <f t="shared" si="4"/>
        <v>375000</v>
      </c>
      <c r="AT26" s="7">
        <f t="shared" si="4"/>
        <v>437500</v>
      </c>
      <c r="AU26" s="7">
        <f t="shared" si="4"/>
        <v>494791.66666666674</v>
      </c>
      <c r="AV26" s="7">
        <f t="shared" si="4"/>
        <v>557291.66666666674</v>
      </c>
      <c r="AW26" s="7">
        <f t="shared" si="4"/>
        <v>619791.66666666674</v>
      </c>
      <c r="AX26" s="7">
        <f t="shared" si="4"/>
        <v>682291.66666666674</v>
      </c>
      <c r="AY26" s="7">
        <f t="shared" si="4"/>
        <v>744791.66666666674</v>
      </c>
      <c r="BA26" s="64"/>
      <c r="BD26" s="64"/>
    </row>
    <row r="27" spans="2:56" outlineLevel="1" x14ac:dyDescent="0.35"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64"/>
      <c r="BD27" s="64"/>
    </row>
    <row r="28" spans="2:56" outlineLevel="1" x14ac:dyDescent="0.35">
      <c r="C28" s="1" t="s">
        <v>88</v>
      </c>
      <c r="D28">
        <f>D13-SUM(D22,D26)</f>
        <v>-10000</v>
      </c>
      <c r="E28">
        <f t="shared" ref="E28:AY28" si="5">E13-SUM(E22,E26)</f>
        <v>-10000</v>
      </c>
      <c r="F28">
        <f t="shared" si="5"/>
        <v>-10000</v>
      </c>
      <c r="G28">
        <f t="shared" si="5"/>
        <v>-10000</v>
      </c>
      <c r="H28">
        <f t="shared" si="5"/>
        <v>-10000</v>
      </c>
      <c r="I28">
        <f t="shared" si="5"/>
        <v>-10000</v>
      </c>
      <c r="J28">
        <f t="shared" si="5"/>
        <v>-10000</v>
      </c>
      <c r="K28">
        <f t="shared" si="5"/>
        <v>-10000</v>
      </c>
      <c r="L28">
        <f t="shared" si="5"/>
        <v>-10000</v>
      </c>
      <c r="M28">
        <f t="shared" si="5"/>
        <v>-10000</v>
      </c>
      <c r="N28">
        <f t="shared" si="5"/>
        <v>-10000</v>
      </c>
      <c r="O28">
        <f t="shared" si="5"/>
        <v>-10000</v>
      </c>
      <c r="P28">
        <f t="shared" si="5"/>
        <v>-21875.000000000004</v>
      </c>
      <c r="Q28">
        <f t="shared" si="5"/>
        <v>-18541.666666666668</v>
      </c>
      <c r="R28">
        <f t="shared" si="5"/>
        <v>-15208.333333333336</v>
      </c>
      <c r="S28">
        <f t="shared" si="5"/>
        <v>-6875.0000000000036</v>
      </c>
      <c r="T28">
        <f t="shared" si="5"/>
        <v>1458.3333333333321</v>
      </c>
      <c r="U28">
        <f t="shared" si="5"/>
        <v>4583.3333333333321</v>
      </c>
      <c r="V28">
        <f t="shared" si="5"/>
        <v>19583.333333333332</v>
      </c>
      <c r="W28">
        <f t="shared" si="5"/>
        <v>34583.333333333328</v>
      </c>
      <c r="X28">
        <f t="shared" si="5"/>
        <v>44375</v>
      </c>
      <c r="Y28">
        <f t="shared" si="5"/>
        <v>59375</v>
      </c>
      <c r="Z28">
        <f t="shared" si="5"/>
        <v>69166.666666666657</v>
      </c>
      <c r="AA28">
        <f t="shared" si="5"/>
        <v>84166.666666666657</v>
      </c>
      <c r="AB28">
        <f t="shared" si="5"/>
        <v>108083.33333333334</v>
      </c>
      <c r="AC28">
        <f t="shared" si="5"/>
        <v>147208.33333333331</v>
      </c>
      <c r="AD28">
        <f t="shared" si="5"/>
        <v>186333.33333333331</v>
      </c>
      <c r="AE28">
        <f t="shared" si="5"/>
        <v>224791.66666666669</v>
      </c>
      <c r="AF28">
        <f t="shared" si="5"/>
        <v>258041.66666666663</v>
      </c>
      <c r="AG28">
        <f t="shared" si="5"/>
        <v>296500</v>
      </c>
      <c r="AH28">
        <f t="shared" si="5"/>
        <v>374375</v>
      </c>
      <c r="AI28">
        <f t="shared" si="5"/>
        <v>457458.33333333331</v>
      </c>
      <c r="AJ28">
        <f t="shared" si="5"/>
        <v>535333.33333333326</v>
      </c>
      <c r="AK28">
        <f t="shared" si="5"/>
        <v>613208.33333333326</v>
      </c>
      <c r="AL28">
        <f t="shared" si="5"/>
        <v>696291.66666666663</v>
      </c>
      <c r="AM28">
        <f t="shared" si="5"/>
        <v>774166.66666666663</v>
      </c>
      <c r="AN28">
        <f t="shared" si="5"/>
        <v>985541.66666666651</v>
      </c>
      <c r="AO28">
        <f t="shared" si="5"/>
        <v>1191708.3333333335</v>
      </c>
      <c r="AP28">
        <f t="shared" si="5"/>
        <v>1403083.3333333333</v>
      </c>
      <c r="AQ28">
        <f t="shared" si="5"/>
        <v>1610125</v>
      </c>
      <c r="AR28">
        <f t="shared" si="5"/>
        <v>1817166.6666666665</v>
      </c>
      <c r="AS28">
        <f t="shared" si="5"/>
        <v>2019000</v>
      </c>
      <c r="AT28">
        <f t="shared" si="5"/>
        <v>2362166.6666666665</v>
      </c>
      <c r="AU28">
        <f t="shared" si="5"/>
        <v>2710541.666666667</v>
      </c>
      <c r="AV28">
        <f t="shared" si="5"/>
        <v>3053708.333333333</v>
      </c>
      <c r="AW28">
        <f t="shared" si="5"/>
        <v>3396875</v>
      </c>
      <c r="AX28">
        <f t="shared" si="5"/>
        <v>3740041.666666666</v>
      </c>
      <c r="AY28">
        <f t="shared" si="5"/>
        <v>4083208.333333333</v>
      </c>
      <c r="BA28" s="64"/>
      <c r="BD28" s="64"/>
    </row>
    <row r="29" spans="2:56" outlineLevel="1" x14ac:dyDescent="0.35">
      <c r="C29" s="1" t="s">
        <v>126</v>
      </c>
      <c r="D29" s="10" t="str">
        <f>IFERROR(D28/D13,"")</f>
        <v/>
      </c>
      <c r="E29" s="10" t="str">
        <f t="shared" ref="E29:AY29" si="6">IFERROR(E28/E13,"")</f>
        <v/>
      </c>
      <c r="F29" s="10" t="str">
        <f t="shared" si="6"/>
        <v/>
      </c>
      <c r="G29" s="10" t="str">
        <f t="shared" si="6"/>
        <v/>
      </c>
      <c r="H29" s="10" t="str">
        <f t="shared" si="6"/>
        <v/>
      </c>
      <c r="I29" s="10" t="str">
        <f t="shared" si="6"/>
        <v/>
      </c>
      <c r="J29" s="10" t="str">
        <f t="shared" si="6"/>
        <v/>
      </c>
      <c r="K29" s="10" t="str">
        <f t="shared" si="6"/>
        <v/>
      </c>
      <c r="L29" s="10" t="str">
        <f t="shared" si="6"/>
        <v/>
      </c>
      <c r="M29" s="10" t="str">
        <f t="shared" si="6"/>
        <v/>
      </c>
      <c r="N29" s="10" t="str">
        <f t="shared" si="6"/>
        <v/>
      </c>
      <c r="O29" s="10" t="str">
        <f t="shared" si="6"/>
        <v/>
      </c>
      <c r="P29" s="10">
        <f>IFERROR(P28/P13,"")</f>
        <v>-6.5625000000000009</v>
      </c>
      <c r="Q29" s="10">
        <f t="shared" si="6"/>
        <v>-2.78125</v>
      </c>
      <c r="R29" s="10">
        <f t="shared" si="6"/>
        <v>-1.5208333333333335</v>
      </c>
      <c r="S29" s="10">
        <f t="shared" si="6"/>
        <v>-0.37500000000000022</v>
      </c>
      <c r="T29" s="10">
        <f t="shared" si="6"/>
        <v>5.4687499999999951E-2</v>
      </c>
      <c r="U29" s="10">
        <f t="shared" si="6"/>
        <v>0.13095238095238093</v>
      </c>
      <c r="V29" s="10">
        <f t="shared" si="6"/>
        <v>0.39166666666666666</v>
      </c>
      <c r="W29" s="10">
        <f t="shared" si="6"/>
        <v>0.53205128205128194</v>
      </c>
      <c r="X29" s="10">
        <f t="shared" si="6"/>
        <v>0.5546875</v>
      </c>
      <c r="Y29" s="10">
        <f t="shared" si="6"/>
        <v>0.625</v>
      </c>
      <c r="Z29" s="10">
        <f t="shared" si="6"/>
        <v>0.62878787878787867</v>
      </c>
      <c r="AA29" s="10">
        <f t="shared" si="6"/>
        <v>0.67333333333333323</v>
      </c>
      <c r="AB29" s="10">
        <f t="shared" si="6"/>
        <v>0.63828740157480313</v>
      </c>
      <c r="AC29" s="10">
        <f t="shared" si="6"/>
        <v>0.68896255850234001</v>
      </c>
      <c r="AD29" s="10">
        <f t="shared" si="6"/>
        <v>0.7222222222222221</v>
      </c>
      <c r="AE29" s="10">
        <f t="shared" si="6"/>
        <v>0.74516574585635365</v>
      </c>
      <c r="AF29" s="10">
        <f t="shared" si="6"/>
        <v>0.74722490347490345</v>
      </c>
      <c r="AG29" s="10">
        <f t="shared" si="6"/>
        <v>0.76221079691516713</v>
      </c>
      <c r="AH29" s="10">
        <f t="shared" si="6"/>
        <v>0.77590673575129532</v>
      </c>
      <c r="AI29" s="10">
        <f t="shared" si="6"/>
        <v>0.79419849537037035</v>
      </c>
      <c r="AJ29" s="10">
        <f t="shared" si="6"/>
        <v>0.79960169280557614</v>
      </c>
      <c r="AK29" s="10">
        <f t="shared" si="6"/>
        <v>0.80368064657055471</v>
      </c>
      <c r="AL29" s="10">
        <f t="shared" si="6"/>
        <v>0.81294999027048054</v>
      </c>
      <c r="AM29" s="10">
        <f t="shared" si="6"/>
        <v>0.81491228070175437</v>
      </c>
      <c r="AN29" s="10">
        <f t="shared" si="6"/>
        <v>0.8227702796716293</v>
      </c>
      <c r="AO29" s="10">
        <f t="shared" si="6"/>
        <v>0.8243313350242103</v>
      </c>
      <c r="AP29" s="10">
        <f t="shared" si="6"/>
        <v>0.82851097332939672</v>
      </c>
      <c r="AQ29" s="10">
        <f t="shared" si="6"/>
        <v>0.83124677336086727</v>
      </c>
      <c r="AR29" s="10">
        <f t="shared" si="6"/>
        <v>0.833371550867538</v>
      </c>
      <c r="AS29" s="10">
        <f t="shared" si="6"/>
        <v>0.83292079207920788</v>
      </c>
      <c r="AT29" s="10">
        <f t="shared" si="6"/>
        <v>0.83478619389798558</v>
      </c>
      <c r="AU29" s="10">
        <f t="shared" si="6"/>
        <v>0.83779363280445096</v>
      </c>
      <c r="AV29" s="10">
        <f t="shared" si="6"/>
        <v>0.83870044859470838</v>
      </c>
      <c r="AW29" s="10">
        <f t="shared" si="6"/>
        <v>0.83942545304777594</v>
      </c>
      <c r="AX29" s="10">
        <f t="shared" si="6"/>
        <v>0.84001834244216511</v>
      </c>
      <c r="AY29" s="10">
        <f t="shared" si="6"/>
        <v>0.84051221353094541</v>
      </c>
      <c r="BA29" s="64"/>
      <c r="BD29" s="64"/>
    </row>
    <row r="30" spans="2:56" outlineLevel="1" x14ac:dyDescent="0.35">
      <c r="BA30" s="64"/>
      <c r="BD30" s="64"/>
    </row>
    <row r="31" spans="2:56" outlineLevel="1" x14ac:dyDescent="0.35">
      <c r="C31" s="1" t="s">
        <v>89</v>
      </c>
      <c r="BA31" s="64"/>
      <c r="BD31" s="64"/>
    </row>
    <row r="32" spans="2:56" outlineLevel="1" x14ac:dyDescent="0.35">
      <c r="C32" s="1"/>
      <c r="BA32" s="64"/>
      <c r="BD32" s="64"/>
    </row>
    <row r="33" spans="2:56" outlineLevel="1" x14ac:dyDescent="0.35">
      <c r="B33" s="20" t="s">
        <v>124</v>
      </c>
      <c r="C33" s="1" t="s">
        <v>90</v>
      </c>
      <c r="BA33" s="64"/>
      <c r="BD33" s="64"/>
    </row>
    <row r="34" spans="2:56" outlineLevel="1" x14ac:dyDescent="0.35">
      <c r="B34" s="6">
        <v>75000</v>
      </c>
      <c r="C34" t="s">
        <v>108</v>
      </c>
      <c r="D34" s="7">
        <f t="shared" ref="D34:AY34" si="7">$B34/12*D116</f>
        <v>0</v>
      </c>
      <c r="E34" s="7">
        <f t="shared" si="7"/>
        <v>0</v>
      </c>
      <c r="F34" s="7">
        <f t="shared" si="7"/>
        <v>0</v>
      </c>
      <c r="G34" s="7">
        <f t="shared" si="7"/>
        <v>0</v>
      </c>
      <c r="H34" s="7">
        <f t="shared" si="7"/>
        <v>0</v>
      </c>
      <c r="I34" s="7">
        <f t="shared" si="7"/>
        <v>0</v>
      </c>
      <c r="J34" s="7">
        <f t="shared" si="7"/>
        <v>0</v>
      </c>
      <c r="K34" s="7">
        <f t="shared" si="7"/>
        <v>0</v>
      </c>
      <c r="L34" s="7">
        <f t="shared" si="7"/>
        <v>0</v>
      </c>
      <c r="M34" s="7">
        <f t="shared" si="7"/>
        <v>0</v>
      </c>
      <c r="N34" s="7">
        <f t="shared" si="7"/>
        <v>0</v>
      </c>
      <c r="O34" s="7">
        <f t="shared" si="7"/>
        <v>0</v>
      </c>
      <c r="P34" s="7">
        <f t="shared" si="7"/>
        <v>12500</v>
      </c>
      <c r="Q34" s="7">
        <f t="shared" si="7"/>
        <v>12500</v>
      </c>
      <c r="R34" s="7">
        <f t="shared" si="7"/>
        <v>12500</v>
      </c>
      <c r="S34" s="7">
        <f t="shared" si="7"/>
        <v>37500</v>
      </c>
      <c r="T34" s="7">
        <f t="shared" si="7"/>
        <v>37500</v>
      </c>
      <c r="U34" s="7">
        <f t="shared" si="7"/>
        <v>37500</v>
      </c>
      <c r="V34" s="7">
        <f t="shared" si="7"/>
        <v>75000</v>
      </c>
      <c r="W34" s="7">
        <f t="shared" si="7"/>
        <v>75000</v>
      </c>
      <c r="X34" s="7">
        <f t="shared" si="7"/>
        <v>75000</v>
      </c>
      <c r="Y34" s="7">
        <f t="shared" si="7"/>
        <v>75000</v>
      </c>
      <c r="Z34" s="7">
        <f t="shared" si="7"/>
        <v>75000</v>
      </c>
      <c r="AA34" s="7">
        <f t="shared" si="7"/>
        <v>75000</v>
      </c>
      <c r="AB34" s="7">
        <f t="shared" si="7"/>
        <v>218750</v>
      </c>
      <c r="AC34" s="7">
        <f t="shared" si="7"/>
        <v>218750</v>
      </c>
      <c r="AD34" s="7">
        <f t="shared" si="7"/>
        <v>218750</v>
      </c>
      <c r="AE34" s="7">
        <f t="shared" si="7"/>
        <v>218750</v>
      </c>
      <c r="AF34" s="7">
        <f t="shared" si="7"/>
        <v>218750</v>
      </c>
      <c r="AG34" s="7">
        <f t="shared" si="7"/>
        <v>218750</v>
      </c>
      <c r="AH34" s="7">
        <f t="shared" si="7"/>
        <v>468750</v>
      </c>
      <c r="AI34" s="7">
        <f t="shared" si="7"/>
        <v>468750</v>
      </c>
      <c r="AJ34" s="7">
        <f t="shared" si="7"/>
        <v>468750</v>
      </c>
      <c r="AK34" s="7">
        <f t="shared" si="7"/>
        <v>468750</v>
      </c>
      <c r="AL34" s="7">
        <f t="shared" si="7"/>
        <v>468750</v>
      </c>
      <c r="AM34" s="7">
        <f t="shared" si="7"/>
        <v>468750</v>
      </c>
      <c r="AN34" s="7">
        <f t="shared" si="7"/>
        <v>1250000</v>
      </c>
      <c r="AO34" s="7">
        <f t="shared" si="7"/>
        <v>1250000</v>
      </c>
      <c r="AP34" s="7">
        <f t="shared" si="7"/>
        <v>1250000</v>
      </c>
      <c r="AQ34" s="7">
        <f t="shared" si="7"/>
        <v>1250000</v>
      </c>
      <c r="AR34" s="7">
        <f t="shared" si="7"/>
        <v>1250000</v>
      </c>
      <c r="AS34" s="7">
        <f t="shared" si="7"/>
        <v>1250000</v>
      </c>
      <c r="AT34" s="7">
        <f t="shared" si="7"/>
        <v>2087500</v>
      </c>
      <c r="AU34" s="7">
        <f t="shared" si="7"/>
        <v>2087500</v>
      </c>
      <c r="AV34" s="7">
        <f t="shared" si="7"/>
        <v>2087500</v>
      </c>
      <c r="AW34" s="7">
        <f t="shared" si="7"/>
        <v>2087500</v>
      </c>
      <c r="AX34" s="7">
        <f t="shared" si="7"/>
        <v>2087500</v>
      </c>
      <c r="AY34" s="7">
        <f t="shared" si="7"/>
        <v>2087500</v>
      </c>
      <c r="BA34" s="64"/>
      <c r="BD34" s="64"/>
    </row>
    <row r="35" spans="2:56" outlineLevel="1" x14ac:dyDescent="0.35">
      <c r="B35" s="6">
        <v>90000</v>
      </c>
      <c r="C35" t="s">
        <v>109</v>
      </c>
      <c r="D35" s="7">
        <f t="shared" ref="D35:AY35" si="8">$B35/12*D117</f>
        <v>0</v>
      </c>
      <c r="E35" s="7">
        <f t="shared" si="8"/>
        <v>0</v>
      </c>
      <c r="F35" s="7">
        <f t="shared" si="8"/>
        <v>0</v>
      </c>
      <c r="G35" s="7">
        <f t="shared" si="8"/>
        <v>0</v>
      </c>
      <c r="H35" s="7">
        <f t="shared" si="8"/>
        <v>0</v>
      </c>
      <c r="I35" s="7">
        <f t="shared" si="8"/>
        <v>0</v>
      </c>
      <c r="J35" s="7">
        <f t="shared" si="8"/>
        <v>0</v>
      </c>
      <c r="K35" s="7">
        <f t="shared" si="8"/>
        <v>0</v>
      </c>
      <c r="L35" s="7">
        <f t="shared" si="8"/>
        <v>0</v>
      </c>
      <c r="M35" s="7">
        <f t="shared" si="8"/>
        <v>0</v>
      </c>
      <c r="N35" s="7">
        <f t="shared" si="8"/>
        <v>0</v>
      </c>
      <c r="O35" s="7">
        <f t="shared" si="8"/>
        <v>0</v>
      </c>
      <c r="P35" s="7">
        <f t="shared" si="8"/>
        <v>37500</v>
      </c>
      <c r="Q35" s="7">
        <f t="shared" si="8"/>
        <v>37500</v>
      </c>
      <c r="R35" s="7">
        <f t="shared" si="8"/>
        <v>37500</v>
      </c>
      <c r="S35" s="7">
        <f t="shared" si="8"/>
        <v>37500</v>
      </c>
      <c r="T35" s="7">
        <f t="shared" si="8"/>
        <v>37500</v>
      </c>
      <c r="U35" s="7">
        <f t="shared" si="8"/>
        <v>37500</v>
      </c>
      <c r="V35" s="7">
        <f t="shared" si="8"/>
        <v>37500</v>
      </c>
      <c r="W35" s="7">
        <f t="shared" si="8"/>
        <v>37500</v>
      </c>
      <c r="X35" s="7">
        <f t="shared" si="8"/>
        <v>37500</v>
      </c>
      <c r="Y35" s="7">
        <f t="shared" si="8"/>
        <v>37500</v>
      </c>
      <c r="Z35" s="7">
        <f t="shared" si="8"/>
        <v>37500</v>
      </c>
      <c r="AA35" s="7">
        <f t="shared" si="8"/>
        <v>37500</v>
      </c>
      <c r="AB35" s="7">
        <f t="shared" si="8"/>
        <v>75000</v>
      </c>
      <c r="AC35" s="7">
        <f t="shared" si="8"/>
        <v>75000</v>
      </c>
      <c r="AD35" s="7">
        <f t="shared" si="8"/>
        <v>75000</v>
      </c>
      <c r="AE35" s="7">
        <f t="shared" si="8"/>
        <v>75000</v>
      </c>
      <c r="AF35" s="7">
        <f t="shared" si="8"/>
        <v>75000</v>
      </c>
      <c r="AG35" s="7">
        <f t="shared" si="8"/>
        <v>75000</v>
      </c>
      <c r="AH35" s="7">
        <f t="shared" si="8"/>
        <v>75000</v>
      </c>
      <c r="AI35" s="7">
        <f t="shared" si="8"/>
        <v>75000</v>
      </c>
      <c r="AJ35" s="7">
        <f t="shared" si="8"/>
        <v>75000</v>
      </c>
      <c r="AK35" s="7">
        <f t="shared" si="8"/>
        <v>75000</v>
      </c>
      <c r="AL35" s="7">
        <f t="shared" si="8"/>
        <v>75000</v>
      </c>
      <c r="AM35" s="7">
        <f t="shared" si="8"/>
        <v>75000</v>
      </c>
      <c r="AN35" s="7">
        <f t="shared" si="8"/>
        <v>150000</v>
      </c>
      <c r="AO35" s="7">
        <f t="shared" si="8"/>
        <v>150000</v>
      </c>
      <c r="AP35" s="7">
        <f t="shared" si="8"/>
        <v>150000</v>
      </c>
      <c r="AQ35" s="7">
        <f t="shared" si="8"/>
        <v>150000</v>
      </c>
      <c r="AR35" s="7">
        <f t="shared" si="8"/>
        <v>150000</v>
      </c>
      <c r="AS35" s="7">
        <f t="shared" si="8"/>
        <v>150000</v>
      </c>
      <c r="AT35" s="7">
        <f t="shared" si="8"/>
        <v>150000</v>
      </c>
      <c r="AU35" s="7">
        <f t="shared" si="8"/>
        <v>150000</v>
      </c>
      <c r="AV35" s="7">
        <f t="shared" si="8"/>
        <v>150000</v>
      </c>
      <c r="AW35" s="7">
        <f t="shared" si="8"/>
        <v>150000</v>
      </c>
      <c r="AX35" s="7">
        <f t="shared" si="8"/>
        <v>150000</v>
      </c>
      <c r="AY35" s="7">
        <f t="shared" si="8"/>
        <v>150000</v>
      </c>
      <c r="BA35" s="64"/>
      <c r="BD35" s="64"/>
    </row>
    <row r="36" spans="2:56" outlineLevel="1" x14ac:dyDescent="0.35">
      <c r="B36" s="6">
        <v>60000</v>
      </c>
      <c r="C36" t="s">
        <v>110</v>
      </c>
      <c r="D36" s="7">
        <f t="shared" ref="D36:AY36" si="9">$B36/12*D118</f>
        <v>0</v>
      </c>
      <c r="E36" s="7">
        <f t="shared" si="9"/>
        <v>0</v>
      </c>
      <c r="F36" s="7">
        <f t="shared" si="9"/>
        <v>0</v>
      </c>
      <c r="G36" s="7">
        <f t="shared" si="9"/>
        <v>0</v>
      </c>
      <c r="H36" s="7">
        <f t="shared" si="9"/>
        <v>0</v>
      </c>
      <c r="I36" s="7">
        <f t="shared" si="9"/>
        <v>0</v>
      </c>
      <c r="J36" s="7">
        <f t="shared" si="9"/>
        <v>0</v>
      </c>
      <c r="K36" s="7">
        <f t="shared" si="9"/>
        <v>0</v>
      </c>
      <c r="L36" s="7">
        <f t="shared" si="9"/>
        <v>0</v>
      </c>
      <c r="M36" s="7">
        <f t="shared" si="9"/>
        <v>0</v>
      </c>
      <c r="N36" s="7">
        <f t="shared" si="9"/>
        <v>0</v>
      </c>
      <c r="O36" s="7">
        <f t="shared" si="9"/>
        <v>0</v>
      </c>
      <c r="P36" s="7">
        <f t="shared" si="9"/>
        <v>20000</v>
      </c>
      <c r="Q36" s="7">
        <f t="shared" si="9"/>
        <v>20000</v>
      </c>
      <c r="R36" s="7">
        <f t="shared" si="9"/>
        <v>20000</v>
      </c>
      <c r="S36" s="7">
        <f t="shared" si="9"/>
        <v>20000</v>
      </c>
      <c r="T36" s="7">
        <f t="shared" si="9"/>
        <v>20000</v>
      </c>
      <c r="U36" s="7">
        <f t="shared" si="9"/>
        <v>20000</v>
      </c>
      <c r="V36" s="7">
        <f t="shared" si="9"/>
        <v>20000</v>
      </c>
      <c r="W36" s="7">
        <f t="shared" si="9"/>
        <v>20000</v>
      </c>
      <c r="X36" s="7">
        <f t="shared" si="9"/>
        <v>20000</v>
      </c>
      <c r="Y36" s="7">
        <f t="shared" si="9"/>
        <v>20000</v>
      </c>
      <c r="Z36" s="7">
        <f t="shared" si="9"/>
        <v>20000</v>
      </c>
      <c r="AA36" s="7">
        <f t="shared" si="9"/>
        <v>20000</v>
      </c>
      <c r="AB36" s="7">
        <f t="shared" si="9"/>
        <v>40000</v>
      </c>
      <c r="AC36" s="7">
        <f t="shared" si="9"/>
        <v>40000</v>
      </c>
      <c r="AD36" s="7">
        <f t="shared" si="9"/>
        <v>40000</v>
      </c>
      <c r="AE36" s="7">
        <f t="shared" si="9"/>
        <v>40000</v>
      </c>
      <c r="AF36" s="7">
        <f t="shared" si="9"/>
        <v>40000</v>
      </c>
      <c r="AG36" s="7">
        <f t="shared" si="9"/>
        <v>40000</v>
      </c>
      <c r="AH36" s="7">
        <f t="shared" si="9"/>
        <v>40000</v>
      </c>
      <c r="AI36" s="7">
        <f t="shared" si="9"/>
        <v>40000</v>
      </c>
      <c r="AJ36" s="7">
        <f t="shared" si="9"/>
        <v>40000</v>
      </c>
      <c r="AK36" s="7">
        <f t="shared" si="9"/>
        <v>40000</v>
      </c>
      <c r="AL36" s="7">
        <f t="shared" si="9"/>
        <v>40000</v>
      </c>
      <c r="AM36" s="7">
        <f t="shared" si="9"/>
        <v>40000</v>
      </c>
      <c r="AN36" s="7">
        <f t="shared" si="9"/>
        <v>60000</v>
      </c>
      <c r="AO36" s="7">
        <f t="shared" si="9"/>
        <v>60000</v>
      </c>
      <c r="AP36" s="7">
        <f t="shared" si="9"/>
        <v>60000</v>
      </c>
      <c r="AQ36" s="7">
        <f t="shared" si="9"/>
        <v>60000</v>
      </c>
      <c r="AR36" s="7">
        <f t="shared" si="9"/>
        <v>60000</v>
      </c>
      <c r="AS36" s="7">
        <f t="shared" si="9"/>
        <v>60000</v>
      </c>
      <c r="AT36" s="7">
        <f t="shared" si="9"/>
        <v>60000</v>
      </c>
      <c r="AU36" s="7">
        <f t="shared" si="9"/>
        <v>60000</v>
      </c>
      <c r="AV36" s="7">
        <f t="shared" si="9"/>
        <v>60000</v>
      </c>
      <c r="AW36" s="7">
        <f t="shared" si="9"/>
        <v>60000</v>
      </c>
      <c r="AX36" s="7">
        <f t="shared" si="9"/>
        <v>60000</v>
      </c>
      <c r="AY36" s="7">
        <f t="shared" si="9"/>
        <v>60000</v>
      </c>
      <c r="BA36" s="64"/>
      <c r="BD36" s="64"/>
    </row>
    <row r="37" spans="2:56" outlineLevel="1" x14ac:dyDescent="0.35">
      <c r="B37" s="6">
        <v>100000</v>
      </c>
      <c r="C37" t="s">
        <v>111</v>
      </c>
      <c r="D37" s="7">
        <f t="shared" ref="D37:AY37" si="10">$B37/12*D119</f>
        <v>166666.66666666669</v>
      </c>
      <c r="E37" s="7">
        <f t="shared" si="10"/>
        <v>166666.66666666669</v>
      </c>
      <c r="F37" s="7">
        <f t="shared" si="10"/>
        <v>166666.66666666669</v>
      </c>
      <c r="G37" s="7">
        <f t="shared" si="10"/>
        <v>166666.66666666669</v>
      </c>
      <c r="H37" s="7">
        <f t="shared" si="10"/>
        <v>166666.66666666669</v>
      </c>
      <c r="I37" s="7">
        <f t="shared" si="10"/>
        <v>166666.66666666669</v>
      </c>
      <c r="J37" s="7">
        <f t="shared" si="10"/>
        <v>166666.66666666669</v>
      </c>
      <c r="K37" s="7">
        <f t="shared" si="10"/>
        <v>166666.66666666669</v>
      </c>
      <c r="L37" s="7">
        <f t="shared" si="10"/>
        <v>166666.66666666669</v>
      </c>
      <c r="M37" s="7">
        <f t="shared" si="10"/>
        <v>166666.66666666669</v>
      </c>
      <c r="N37" s="7">
        <f t="shared" si="10"/>
        <v>166666.66666666669</v>
      </c>
      <c r="O37" s="7">
        <f t="shared" si="10"/>
        <v>166666.66666666669</v>
      </c>
      <c r="P37" s="7">
        <f t="shared" si="10"/>
        <v>208333.33333333334</v>
      </c>
      <c r="Q37" s="7">
        <f t="shared" si="10"/>
        <v>208333.33333333334</v>
      </c>
      <c r="R37" s="7">
        <f t="shared" si="10"/>
        <v>208333.33333333334</v>
      </c>
      <c r="S37" s="7">
        <f t="shared" si="10"/>
        <v>208333.33333333334</v>
      </c>
      <c r="T37" s="7">
        <f t="shared" si="10"/>
        <v>208333.33333333334</v>
      </c>
      <c r="U37" s="7">
        <f t="shared" si="10"/>
        <v>208333.33333333334</v>
      </c>
      <c r="V37" s="7">
        <f t="shared" si="10"/>
        <v>208333.33333333334</v>
      </c>
      <c r="W37" s="7">
        <f t="shared" si="10"/>
        <v>208333.33333333334</v>
      </c>
      <c r="X37" s="7">
        <f t="shared" si="10"/>
        <v>208333.33333333334</v>
      </c>
      <c r="Y37" s="7">
        <f t="shared" si="10"/>
        <v>208333.33333333334</v>
      </c>
      <c r="Z37" s="7">
        <f t="shared" si="10"/>
        <v>208333.33333333334</v>
      </c>
      <c r="AA37" s="7">
        <f t="shared" si="10"/>
        <v>208333.33333333334</v>
      </c>
      <c r="AB37" s="7">
        <f t="shared" si="10"/>
        <v>250000.00000000003</v>
      </c>
      <c r="AC37" s="7">
        <f t="shared" si="10"/>
        <v>250000.00000000003</v>
      </c>
      <c r="AD37" s="7">
        <f t="shared" si="10"/>
        <v>250000.00000000003</v>
      </c>
      <c r="AE37" s="7">
        <f t="shared" si="10"/>
        <v>250000.00000000003</v>
      </c>
      <c r="AF37" s="7">
        <f t="shared" si="10"/>
        <v>250000.00000000003</v>
      </c>
      <c r="AG37" s="7">
        <f t="shared" si="10"/>
        <v>250000.00000000003</v>
      </c>
      <c r="AH37" s="7">
        <f t="shared" si="10"/>
        <v>250000.00000000003</v>
      </c>
      <c r="AI37" s="7">
        <f t="shared" si="10"/>
        <v>250000.00000000003</v>
      </c>
      <c r="AJ37" s="7">
        <f t="shared" si="10"/>
        <v>250000.00000000003</v>
      </c>
      <c r="AK37" s="7">
        <f t="shared" si="10"/>
        <v>250000.00000000003</v>
      </c>
      <c r="AL37" s="7">
        <f t="shared" si="10"/>
        <v>250000.00000000003</v>
      </c>
      <c r="AM37" s="7">
        <f t="shared" si="10"/>
        <v>250000.00000000003</v>
      </c>
      <c r="AN37" s="7">
        <f t="shared" si="10"/>
        <v>416666.66666666669</v>
      </c>
      <c r="AO37" s="7">
        <f t="shared" si="10"/>
        <v>416666.66666666669</v>
      </c>
      <c r="AP37" s="7">
        <f t="shared" si="10"/>
        <v>416666.66666666669</v>
      </c>
      <c r="AQ37" s="7">
        <f t="shared" si="10"/>
        <v>416666.66666666669</v>
      </c>
      <c r="AR37" s="7">
        <f t="shared" si="10"/>
        <v>416666.66666666669</v>
      </c>
      <c r="AS37" s="7">
        <f t="shared" si="10"/>
        <v>416666.66666666669</v>
      </c>
      <c r="AT37" s="7">
        <f t="shared" si="10"/>
        <v>416666.66666666669</v>
      </c>
      <c r="AU37" s="7">
        <f t="shared" si="10"/>
        <v>416666.66666666669</v>
      </c>
      <c r="AV37" s="7">
        <f t="shared" si="10"/>
        <v>416666.66666666669</v>
      </c>
      <c r="AW37" s="7">
        <f t="shared" si="10"/>
        <v>416666.66666666669</v>
      </c>
      <c r="AX37" s="7">
        <f t="shared" si="10"/>
        <v>416666.66666666669</v>
      </c>
      <c r="AY37" s="7">
        <f t="shared" si="10"/>
        <v>416666.66666666669</v>
      </c>
      <c r="BA37" s="64"/>
      <c r="BD37" s="64"/>
    </row>
    <row r="38" spans="2:56" outlineLevel="1" x14ac:dyDescent="0.35">
      <c r="B38" s="6">
        <v>80000</v>
      </c>
      <c r="C38" t="s">
        <v>112</v>
      </c>
      <c r="D38" s="7">
        <f t="shared" ref="D38:AY38" si="11">$B38/12*D120</f>
        <v>33333.333333333336</v>
      </c>
      <c r="E38" s="7">
        <f t="shared" si="11"/>
        <v>33333.333333333336</v>
      </c>
      <c r="F38" s="7">
        <f t="shared" si="11"/>
        <v>33333.333333333336</v>
      </c>
      <c r="G38" s="7">
        <f t="shared" si="11"/>
        <v>33333.333333333336</v>
      </c>
      <c r="H38" s="7">
        <f t="shared" si="11"/>
        <v>33333.333333333336</v>
      </c>
      <c r="I38" s="7">
        <f t="shared" si="11"/>
        <v>33333.333333333336</v>
      </c>
      <c r="J38" s="7">
        <f t="shared" si="11"/>
        <v>33333.333333333336</v>
      </c>
      <c r="K38" s="7">
        <f t="shared" si="11"/>
        <v>33333.333333333336</v>
      </c>
      <c r="L38" s="7">
        <f t="shared" si="11"/>
        <v>33333.333333333336</v>
      </c>
      <c r="M38" s="7">
        <f t="shared" si="11"/>
        <v>33333.333333333336</v>
      </c>
      <c r="N38" s="7">
        <f t="shared" si="11"/>
        <v>33333.333333333336</v>
      </c>
      <c r="O38" s="7">
        <f t="shared" si="11"/>
        <v>33333.333333333336</v>
      </c>
      <c r="P38" s="7">
        <f t="shared" si="11"/>
        <v>53333.333333333336</v>
      </c>
      <c r="Q38" s="7">
        <f t="shared" si="11"/>
        <v>53333.333333333336</v>
      </c>
      <c r="R38" s="7">
        <f t="shared" si="11"/>
        <v>53333.333333333336</v>
      </c>
      <c r="S38" s="7">
        <f t="shared" si="11"/>
        <v>53333.333333333336</v>
      </c>
      <c r="T38" s="7">
        <f t="shared" si="11"/>
        <v>53333.333333333336</v>
      </c>
      <c r="U38" s="7">
        <f t="shared" si="11"/>
        <v>53333.333333333336</v>
      </c>
      <c r="V38" s="7">
        <f t="shared" si="11"/>
        <v>53333.333333333336</v>
      </c>
      <c r="W38" s="7">
        <f t="shared" si="11"/>
        <v>53333.333333333336</v>
      </c>
      <c r="X38" s="7">
        <f t="shared" si="11"/>
        <v>53333.333333333336</v>
      </c>
      <c r="Y38" s="7">
        <f t="shared" si="11"/>
        <v>53333.333333333336</v>
      </c>
      <c r="Z38" s="7">
        <f t="shared" si="11"/>
        <v>53333.333333333336</v>
      </c>
      <c r="AA38" s="7">
        <f t="shared" si="11"/>
        <v>53333.333333333336</v>
      </c>
      <c r="AB38" s="7">
        <f t="shared" si="11"/>
        <v>80000</v>
      </c>
      <c r="AC38" s="7">
        <f t="shared" si="11"/>
        <v>80000</v>
      </c>
      <c r="AD38" s="7">
        <f t="shared" si="11"/>
        <v>80000</v>
      </c>
      <c r="AE38" s="7">
        <f t="shared" si="11"/>
        <v>80000</v>
      </c>
      <c r="AF38" s="7">
        <f t="shared" si="11"/>
        <v>80000</v>
      </c>
      <c r="AG38" s="7">
        <f t="shared" si="11"/>
        <v>80000</v>
      </c>
      <c r="AH38" s="7">
        <f t="shared" si="11"/>
        <v>80000</v>
      </c>
      <c r="AI38" s="7">
        <f t="shared" si="11"/>
        <v>80000</v>
      </c>
      <c r="AJ38" s="7">
        <f t="shared" si="11"/>
        <v>80000</v>
      </c>
      <c r="AK38" s="7">
        <f t="shared" si="11"/>
        <v>80000</v>
      </c>
      <c r="AL38" s="7">
        <f t="shared" si="11"/>
        <v>80000</v>
      </c>
      <c r="AM38" s="7">
        <f t="shared" si="11"/>
        <v>80000</v>
      </c>
      <c r="AN38" s="7">
        <f t="shared" si="11"/>
        <v>133333.33333333334</v>
      </c>
      <c r="AO38" s="7">
        <f t="shared" si="11"/>
        <v>133333.33333333334</v>
      </c>
      <c r="AP38" s="7">
        <f t="shared" si="11"/>
        <v>133333.33333333334</v>
      </c>
      <c r="AQ38" s="7">
        <f t="shared" si="11"/>
        <v>133333.33333333334</v>
      </c>
      <c r="AR38" s="7">
        <f t="shared" si="11"/>
        <v>133333.33333333334</v>
      </c>
      <c r="AS38" s="7">
        <f t="shared" si="11"/>
        <v>133333.33333333334</v>
      </c>
      <c r="AT38" s="7">
        <f t="shared" si="11"/>
        <v>133333.33333333334</v>
      </c>
      <c r="AU38" s="7">
        <f t="shared" si="11"/>
        <v>133333.33333333334</v>
      </c>
      <c r="AV38" s="7">
        <f t="shared" si="11"/>
        <v>133333.33333333334</v>
      </c>
      <c r="AW38" s="7">
        <f t="shared" si="11"/>
        <v>133333.33333333334</v>
      </c>
      <c r="AX38" s="7">
        <f t="shared" si="11"/>
        <v>133333.33333333334</v>
      </c>
      <c r="AY38" s="7">
        <f t="shared" si="11"/>
        <v>133333.33333333334</v>
      </c>
      <c r="BA38" s="64"/>
      <c r="BD38" s="64"/>
    </row>
    <row r="39" spans="2:56" outlineLevel="1" x14ac:dyDescent="0.35">
      <c r="B39" s="6">
        <v>125000</v>
      </c>
      <c r="C39" t="s">
        <v>113</v>
      </c>
      <c r="D39" s="7">
        <f t="shared" ref="D39:AY39" si="12">$B39/12*D121</f>
        <v>20833.333333333332</v>
      </c>
      <c r="E39" s="7">
        <f t="shared" si="12"/>
        <v>20833.333333333332</v>
      </c>
      <c r="F39" s="7">
        <f t="shared" si="12"/>
        <v>20833.333333333332</v>
      </c>
      <c r="G39" s="7">
        <f t="shared" si="12"/>
        <v>20833.333333333332</v>
      </c>
      <c r="H39" s="7">
        <f t="shared" si="12"/>
        <v>20833.333333333332</v>
      </c>
      <c r="I39" s="7">
        <f t="shared" si="12"/>
        <v>20833.333333333332</v>
      </c>
      <c r="J39" s="7">
        <f t="shared" si="12"/>
        <v>20833.333333333332</v>
      </c>
      <c r="K39" s="7">
        <f t="shared" si="12"/>
        <v>20833.333333333332</v>
      </c>
      <c r="L39" s="7">
        <f t="shared" si="12"/>
        <v>20833.333333333332</v>
      </c>
      <c r="M39" s="7">
        <f t="shared" si="12"/>
        <v>20833.333333333332</v>
      </c>
      <c r="N39" s="7">
        <f t="shared" si="12"/>
        <v>20833.333333333332</v>
      </c>
      <c r="O39" s="7">
        <f t="shared" si="12"/>
        <v>20833.333333333332</v>
      </c>
      <c r="P39" s="7">
        <f t="shared" si="12"/>
        <v>31250</v>
      </c>
      <c r="Q39" s="7">
        <f t="shared" si="12"/>
        <v>31250</v>
      </c>
      <c r="R39" s="7">
        <f t="shared" si="12"/>
        <v>31250</v>
      </c>
      <c r="S39" s="7">
        <f t="shared" si="12"/>
        <v>31250</v>
      </c>
      <c r="T39" s="7">
        <f t="shared" si="12"/>
        <v>31250</v>
      </c>
      <c r="U39" s="7">
        <f t="shared" si="12"/>
        <v>31250</v>
      </c>
      <c r="V39" s="7">
        <f t="shared" si="12"/>
        <v>31250</v>
      </c>
      <c r="W39" s="7">
        <f t="shared" si="12"/>
        <v>31250</v>
      </c>
      <c r="X39" s="7">
        <f t="shared" si="12"/>
        <v>31250</v>
      </c>
      <c r="Y39" s="7">
        <f t="shared" si="12"/>
        <v>31250</v>
      </c>
      <c r="Z39" s="7">
        <f t="shared" si="12"/>
        <v>31250</v>
      </c>
      <c r="AA39" s="7">
        <f t="shared" si="12"/>
        <v>31250</v>
      </c>
      <c r="AB39" s="7">
        <f t="shared" si="12"/>
        <v>41666.666666666664</v>
      </c>
      <c r="AC39" s="7">
        <f t="shared" si="12"/>
        <v>41666.666666666664</v>
      </c>
      <c r="AD39" s="7">
        <f t="shared" si="12"/>
        <v>41666.666666666664</v>
      </c>
      <c r="AE39" s="7">
        <f t="shared" si="12"/>
        <v>41666.666666666664</v>
      </c>
      <c r="AF39" s="7">
        <f t="shared" si="12"/>
        <v>41666.666666666664</v>
      </c>
      <c r="AG39" s="7">
        <f t="shared" si="12"/>
        <v>41666.666666666664</v>
      </c>
      <c r="AH39" s="7">
        <f t="shared" si="12"/>
        <v>41666.666666666664</v>
      </c>
      <c r="AI39" s="7">
        <f t="shared" si="12"/>
        <v>41666.666666666664</v>
      </c>
      <c r="AJ39" s="7">
        <f t="shared" si="12"/>
        <v>41666.666666666664</v>
      </c>
      <c r="AK39" s="7">
        <f t="shared" si="12"/>
        <v>41666.666666666664</v>
      </c>
      <c r="AL39" s="7">
        <f t="shared" si="12"/>
        <v>41666.666666666664</v>
      </c>
      <c r="AM39" s="7">
        <f t="shared" si="12"/>
        <v>41666.666666666664</v>
      </c>
      <c r="AN39" s="7">
        <f t="shared" si="12"/>
        <v>52083.333333333328</v>
      </c>
      <c r="AO39" s="7">
        <f t="shared" si="12"/>
        <v>52083.333333333328</v>
      </c>
      <c r="AP39" s="7">
        <f t="shared" si="12"/>
        <v>52083.333333333328</v>
      </c>
      <c r="AQ39" s="7">
        <f t="shared" si="12"/>
        <v>52083.333333333328</v>
      </c>
      <c r="AR39" s="7">
        <f t="shared" si="12"/>
        <v>52083.333333333328</v>
      </c>
      <c r="AS39" s="7">
        <f t="shared" si="12"/>
        <v>52083.333333333328</v>
      </c>
      <c r="AT39" s="7">
        <f t="shared" si="12"/>
        <v>52083.333333333328</v>
      </c>
      <c r="AU39" s="7">
        <f t="shared" si="12"/>
        <v>52083.333333333328</v>
      </c>
      <c r="AV39" s="7">
        <f t="shared" si="12"/>
        <v>52083.333333333328</v>
      </c>
      <c r="AW39" s="7">
        <f t="shared" si="12"/>
        <v>52083.333333333328</v>
      </c>
      <c r="AX39" s="7">
        <f t="shared" si="12"/>
        <v>52083.333333333328</v>
      </c>
      <c r="AY39" s="7">
        <f t="shared" si="12"/>
        <v>52083.333333333328</v>
      </c>
      <c r="BA39" s="64"/>
      <c r="BD39" s="64"/>
    </row>
    <row r="40" spans="2:56" outlineLevel="1" x14ac:dyDescent="0.35">
      <c r="C40" t="s">
        <v>128</v>
      </c>
      <c r="D40" s="7">
        <f>'Sales Assumptions'!B72</f>
        <v>0</v>
      </c>
      <c r="E40" s="7">
        <f>'Sales Assumptions'!C72</f>
        <v>0</v>
      </c>
      <c r="F40" s="7">
        <f>'Sales Assumptions'!D72</f>
        <v>0</v>
      </c>
      <c r="G40" s="7">
        <f>'Sales Assumptions'!E72</f>
        <v>0</v>
      </c>
      <c r="H40" s="7">
        <f>'Sales Assumptions'!F72</f>
        <v>0</v>
      </c>
      <c r="I40" s="7">
        <f>'Sales Assumptions'!G72</f>
        <v>0</v>
      </c>
      <c r="J40" s="7">
        <f>'Sales Assumptions'!H72</f>
        <v>0</v>
      </c>
      <c r="K40" s="7">
        <f>'Sales Assumptions'!I72</f>
        <v>0</v>
      </c>
      <c r="L40" s="7">
        <f>'Sales Assumptions'!J72</f>
        <v>0</v>
      </c>
      <c r="M40" s="7">
        <f>'Sales Assumptions'!K72</f>
        <v>0</v>
      </c>
      <c r="N40" s="7">
        <f>'Sales Assumptions'!L72</f>
        <v>0</v>
      </c>
      <c r="O40" s="7">
        <f>'Sales Assumptions'!M72</f>
        <v>0</v>
      </c>
      <c r="P40" s="7">
        <f>'Sales Assumptions'!N72</f>
        <v>4000</v>
      </c>
      <c r="Q40" s="7">
        <f>'Sales Assumptions'!O72</f>
        <v>4000</v>
      </c>
      <c r="R40" s="7">
        <f>'Sales Assumptions'!P72</f>
        <v>4000</v>
      </c>
      <c r="S40" s="7">
        <f>'Sales Assumptions'!Q72</f>
        <v>10000</v>
      </c>
      <c r="T40" s="7">
        <f>'Sales Assumptions'!R72</f>
        <v>10000</v>
      </c>
      <c r="U40" s="7">
        <f>'Sales Assumptions'!S72</f>
        <v>10000</v>
      </c>
      <c r="V40" s="7">
        <f>'Sales Assumptions'!T72</f>
        <v>18000</v>
      </c>
      <c r="W40" s="7">
        <f>'Sales Assumptions'!U72</f>
        <v>18000</v>
      </c>
      <c r="X40" s="7">
        <f>'Sales Assumptions'!V72</f>
        <v>18000</v>
      </c>
      <c r="Y40" s="7">
        <f>'Sales Assumptions'!W72</f>
        <v>18000</v>
      </c>
      <c r="Z40" s="7">
        <f>'Sales Assumptions'!X72</f>
        <v>18000</v>
      </c>
      <c r="AA40" s="7">
        <f>'Sales Assumptions'!Y72</f>
        <v>18000</v>
      </c>
      <c r="AB40" s="7">
        <f>'Sales Assumptions'!Z72</f>
        <v>53960</v>
      </c>
      <c r="AC40" s="7">
        <f>'Sales Assumptions'!AA72</f>
        <v>53960</v>
      </c>
      <c r="AD40" s="7">
        <f>'Sales Assumptions'!AB72</f>
        <v>53960</v>
      </c>
      <c r="AE40" s="7">
        <f>'Sales Assumptions'!AC72</f>
        <v>55920</v>
      </c>
      <c r="AF40" s="7">
        <f>'Sales Assumptions'!AD72</f>
        <v>55920</v>
      </c>
      <c r="AG40" s="7">
        <f>'Sales Assumptions'!AE72</f>
        <v>55920</v>
      </c>
      <c r="AH40" s="7">
        <f>'Sales Assumptions'!AF72</f>
        <v>118860</v>
      </c>
      <c r="AI40" s="7">
        <f>'Sales Assumptions'!AG72</f>
        <v>118860</v>
      </c>
      <c r="AJ40" s="7">
        <f>'Sales Assumptions'!AH72</f>
        <v>118860</v>
      </c>
      <c r="AK40" s="7">
        <f>'Sales Assumptions'!AI72</f>
        <v>118860</v>
      </c>
      <c r="AL40" s="7">
        <f>'Sales Assumptions'!AJ72</f>
        <v>118860</v>
      </c>
      <c r="AM40" s="7">
        <f>'Sales Assumptions'!AK72</f>
        <v>118860</v>
      </c>
      <c r="AN40" s="7">
        <f>'Sales Assumptions'!AL72</f>
        <v>320580</v>
      </c>
      <c r="AO40" s="7">
        <f>'Sales Assumptions'!AM72</f>
        <v>320580</v>
      </c>
      <c r="AP40" s="7">
        <f>'Sales Assumptions'!AN72</f>
        <v>320580</v>
      </c>
      <c r="AQ40" s="7">
        <f>'Sales Assumptions'!AO72</f>
        <v>320580</v>
      </c>
      <c r="AR40" s="7">
        <f>'Sales Assumptions'!AP72</f>
        <v>320580</v>
      </c>
      <c r="AS40" s="7">
        <f>'Sales Assumptions'!AQ72</f>
        <v>320580</v>
      </c>
      <c r="AT40" s="7">
        <f>'Sales Assumptions'!AR72</f>
        <v>544100</v>
      </c>
      <c r="AU40" s="7">
        <f>'Sales Assumptions'!AS72</f>
        <v>544100</v>
      </c>
      <c r="AV40" s="7">
        <f>'Sales Assumptions'!AT72</f>
        <v>544100</v>
      </c>
      <c r="AW40" s="7">
        <f>'Sales Assumptions'!AU72</f>
        <v>544100</v>
      </c>
      <c r="AX40" s="7">
        <f>'Sales Assumptions'!AV72</f>
        <v>544100</v>
      </c>
      <c r="AY40" s="7">
        <f>'Sales Assumptions'!AW72</f>
        <v>544100</v>
      </c>
      <c r="BA40" s="64"/>
      <c r="BD40" s="64"/>
    </row>
    <row r="41" spans="2:56" outlineLevel="1" x14ac:dyDescent="0.35">
      <c r="C41" t="s">
        <v>106</v>
      </c>
      <c r="D41" s="22">
        <f t="shared" ref="D41:AY41" si="13">SUM(D34:D40)*D122</f>
        <v>55208.333333333343</v>
      </c>
      <c r="E41" s="22">
        <f t="shared" si="13"/>
        <v>55208.333333333343</v>
      </c>
      <c r="F41" s="22">
        <f t="shared" si="13"/>
        <v>55208.333333333343</v>
      </c>
      <c r="G41" s="22">
        <f t="shared" si="13"/>
        <v>55208.333333333343</v>
      </c>
      <c r="H41" s="22">
        <f t="shared" si="13"/>
        <v>55208.333333333343</v>
      </c>
      <c r="I41" s="22">
        <f t="shared" si="13"/>
        <v>55208.333333333343</v>
      </c>
      <c r="J41" s="22">
        <f t="shared" si="13"/>
        <v>55208.333333333343</v>
      </c>
      <c r="K41" s="22">
        <f t="shared" si="13"/>
        <v>55208.333333333343</v>
      </c>
      <c r="L41" s="22">
        <f t="shared" si="13"/>
        <v>55208.333333333343</v>
      </c>
      <c r="M41" s="22">
        <f t="shared" si="13"/>
        <v>55208.333333333343</v>
      </c>
      <c r="N41" s="22">
        <f t="shared" si="13"/>
        <v>55208.333333333343</v>
      </c>
      <c r="O41" s="22">
        <f t="shared" si="13"/>
        <v>55208.333333333343</v>
      </c>
      <c r="P41" s="22">
        <f t="shared" si="13"/>
        <v>91729.166666666672</v>
      </c>
      <c r="Q41" s="22">
        <f t="shared" si="13"/>
        <v>91729.166666666672</v>
      </c>
      <c r="R41" s="22">
        <f t="shared" si="13"/>
        <v>91729.166666666672</v>
      </c>
      <c r="S41" s="22">
        <f t="shared" si="13"/>
        <v>99479.166666666672</v>
      </c>
      <c r="T41" s="22">
        <f t="shared" si="13"/>
        <v>99479.166666666672</v>
      </c>
      <c r="U41" s="22">
        <f t="shared" si="13"/>
        <v>99479.166666666672</v>
      </c>
      <c r="V41" s="22">
        <f t="shared" si="13"/>
        <v>110854.16666666667</v>
      </c>
      <c r="W41" s="22">
        <f t="shared" si="13"/>
        <v>110854.16666666667</v>
      </c>
      <c r="X41" s="22">
        <f t="shared" si="13"/>
        <v>110854.16666666667</v>
      </c>
      <c r="Y41" s="22">
        <f t="shared" si="13"/>
        <v>110854.16666666667</v>
      </c>
      <c r="Z41" s="22">
        <f t="shared" si="13"/>
        <v>110854.16666666667</v>
      </c>
      <c r="AA41" s="22">
        <f t="shared" si="13"/>
        <v>110854.16666666667</v>
      </c>
      <c r="AB41" s="22">
        <f t="shared" si="13"/>
        <v>189844.16666666666</v>
      </c>
      <c r="AC41" s="22">
        <f t="shared" si="13"/>
        <v>189844.16666666666</v>
      </c>
      <c r="AD41" s="22">
        <f t="shared" si="13"/>
        <v>189844.16666666666</v>
      </c>
      <c r="AE41" s="22">
        <f t="shared" si="13"/>
        <v>190334.16666666666</v>
      </c>
      <c r="AF41" s="22">
        <f t="shared" si="13"/>
        <v>190334.16666666666</v>
      </c>
      <c r="AG41" s="22">
        <f t="shared" si="13"/>
        <v>190334.16666666666</v>
      </c>
      <c r="AH41" s="22">
        <f t="shared" si="13"/>
        <v>268569.16666666663</v>
      </c>
      <c r="AI41" s="22">
        <f t="shared" si="13"/>
        <v>268569.16666666663</v>
      </c>
      <c r="AJ41" s="22">
        <f t="shared" si="13"/>
        <v>268569.16666666663</v>
      </c>
      <c r="AK41" s="22">
        <f t="shared" si="13"/>
        <v>268569.16666666663</v>
      </c>
      <c r="AL41" s="22">
        <f t="shared" si="13"/>
        <v>268569.16666666663</v>
      </c>
      <c r="AM41" s="22">
        <f t="shared" si="13"/>
        <v>268569.16666666663</v>
      </c>
      <c r="AN41" s="22">
        <f t="shared" si="13"/>
        <v>595665.83333333326</v>
      </c>
      <c r="AO41" s="22">
        <f t="shared" si="13"/>
        <v>595665.83333333326</v>
      </c>
      <c r="AP41" s="22">
        <f t="shared" si="13"/>
        <v>595665.83333333326</v>
      </c>
      <c r="AQ41" s="22">
        <f t="shared" si="13"/>
        <v>595665.83333333326</v>
      </c>
      <c r="AR41" s="22">
        <f t="shared" si="13"/>
        <v>595665.83333333326</v>
      </c>
      <c r="AS41" s="22">
        <f t="shared" si="13"/>
        <v>595665.83333333326</v>
      </c>
      <c r="AT41" s="22">
        <f t="shared" si="13"/>
        <v>860920.83333333337</v>
      </c>
      <c r="AU41" s="22">
        <f t="shared" si="13"/>
        <v>860920.83333333337</v>
      </c>
      <c r="AV41" s="22">
        <f t="shared" si="13"/>
        <v>860920.83333333337</v>
      </c>
      <c r="AW41" s="22">
        <f t="shared" si="13"/>
        <v>860920.83333333337</v>
      </c>
      <c r="AX41" s="22">
        <f t="shared" si="13"/>
        <v>860920.83333333337</v>
      </c>
      <c r="AY41" s="22">
        <f t="shared" si="13"/>
        <v>860920.83333333337</v>
      </c>
      <c r="BA41" s="64"/>
      <c r="BD41" s="64"/>
    </row>
    <row r="42" spans="2:56" outlineLevel="1" x14ac:dyDescent="0.35">
      <c r="C42" s="1" t="s">
        <v>127</v>
      </c>
      <c r="D42" s="7">
        <f>SUM(D34:D41)</f>
        <v>276041.66666666674</v>
      </c>
      <c r="E42" s="7">
        <f t="shared" ref="E42:AY42" si="14">SUM(E34:E41)</f>
        <v>276041.66666666674</v>
      </c>
      <c r="F42" s="7">
        <f t="shared" si="14"/>
        <v>276041.66666666674</v>
      </c>
      <c r="G42" s="7">
        <f t="shared" si="14"/>
        <v>276041.66666666674</v>
      </c>
      <c r="H42" s="7">
        <f t="shared" si="14"/>
        <v>276041.66666666674</v>
      </c>
      <c r="I42" s="7">
        <f t="shared" si="14"/>
        <v>276041.66666666674</v>
      </c>
      <c r="J42" s="7">
        <f t="shared" si="14"/>
        <v>276041.66666666674</v>
      </c>
      <c r="K42" s="7">
        <f t="shared" si="14"/>
        <v>276041.66666666674</v>
      </c>
      <c r="L42" s="7">
        <f t="shared" si="14"/>
        <v>276041.66666666674</v>
      </c>
      <c r="M42" s="7">
        <f t="shared" si="14"/>
        <v>276041.66666666674</v>
      </c>
      <c r="N42" s="7">
        <f t="shared" si="14"/>
        <v>276041.66666666674</v>
      </c>
      <c r="O42" s="7">
        <f t="shared" si="14"/>
        <v>276041.66666666674</v>
      </c>
      <c r="P42" s="7">
        <f t="shared" si="14"/>
        <v>458645.83333333337</v>
      </c>
      <c r="Q42" s="7">
        <f t="shared" si="14"/>
        <v>458645.83333333337</v>
      </c>
      <c r="R42" s="7">
        <f t="shared" si="14"/>
        <v>458645.83333333337</v>
      </c>
      <c r="S42" s="7">
        <f t="shared" si="14"/>
        <v>497395.83333333337</v>
      </c>
      <c r="T42" s="7">
        <f t="shared" si="14"/>
        <v>497395.83333333337</v>
      </c>
      <c r="U42" s="7">
        <f t="shared" si="14"/>
        <v>497395.83333333337</v>
      </c>
      <c r="V42" s="7">
        <f t="shared" si="14"/>
        <v>554270.83333333337</v>
      </c>
      <c r="W42" s="7">
        <f t="shared" si="14"/>
        <v>554270.83333333337</v>
      </c>
      <c r="X42" s="7">
        <f t="shared" si="14"/>
        <v>554270.83333333337</v>
      </c>
      <c r="Y42" s="7">
        <f t="shared" si="14"/>
        <v>554270.83333333337</v>
      </c>
      <c r="Z42" s="7">
        <f t="shared" si="14"/>
        <v>554270.83333333337</v>
      </c>
      <c r="AA42" s="7">
        <f t="shared" si="14"/>
        <v>554270.83333333337</v>
      </c>
      <c r="AB42" s="7">
        <f t="shared" si="14"/>
        <v>949220.83333333326</v>
      </c>
      <c r="AC42" s="7">
        <f t="shared" si="14"/>
        <v>949220.83333333326</v>
      </c>
      <c r="AD42" s="7">
        <f t="shared" si="14"/>
        <v>949220.83333333326</v>
      </c>
      <c r="AE42" s="7">
        <f t="shared" si="14"/>
        <v>951670.83333333326</v>
      </c>
      <c r="AF42" s="7">
        <f t="shared" si="14"/>
        <v>951670.83333333326</v>
      </c>
      <c r="AG42" s="7">
        <f t="shared" si="14"/>
        <v>951670.83333333326</v>
      </c>
      <c r="AH42" s="7">
        <f t="shared" si="14"/>
        <v>1342845.833333333</v>
      </c>
      <c r="AI42" s="7">
        <f t="shared" si="14"/>
        <v>1342845.833333333</v>
      </c>
      <c r="AJ42" s="7">
        <f t="shared" si="14"/>
        <v>1342845.833333333</v>
      </c>
      <c r="AK42" s="7">
        <f t="shared" si="14"/>
        <v>1342845.833333333</v>
      </c>
      <c r="AL42" s="7">
        <f t="shared" si="14"/>
        <v>1342845.833333333</v>
      </c>
      <c r="AM42" s="7">
        <f t="shared" si="14"/>
        <v>1342845.833333333</v>
      </c>
      <c r="AN42" s="7">
        <f t="shared" si="14"/>
        <v>2978329.166666666</v>
      </c>
      <c r="AO42" s="7">
        <f t="shared" si="14"/>
        <v>2978329.166666666</v>
      </c>
      <c r="AP42" s="7">
        <f t="shared" si="14"/>
        <v>2978329.166666666</v>
      </c>
      <c r="AQ42" s="7">
        <f t="shared" si="14"/>
        <v>2978329.166666666</v>
      </c>
      <c r="AR42" s="7">
        <f t="shared" si="14"/>
        <v>2978329.166666666</v>
      </c>
      <c r="AS42" s="7">
        <f t="shared" si="14"/>
        <v>2978329.166666666</v>
      </c>
      <c r="AT42" s="7">
        <f t="shared" si="14"/>
        <v>4304604.166666667</v>
      </c>
      <c r="AU42" s="7">
        <f t="shared" si="14"/>
        <v>4304604.166666667</v>
      </c>
      <c r="AV42" s="7">
        <f t="shared" si="14"/>
        <v>4304604.166666667</v>
      </c>
      <c r="AW42" s="7">
        <f t="shared" si="14"/>
        <v>4304604.166666667</v>
      </c>
      <c r="AX42" s="7">
        <f t="shared" si="14"/>
        <v>4304604.166666667</v>
      </c>
      <c r="AY42" s="7">
        <f t="shared" si="14"/>
        <v>4304604.166666667</v>
      </c>
      <c r="BA42" s="64"/>
      <c r="BD42" s="64"/>
    </row>
    <row r="43" spans="2:56" outlineLevel="1" x14ac:dyDescent="0.35">
      <c r="BA43" s="64"/>
      <c r="BD43" s="64"/>
    </row>
    <row r="44" spans="2:56" outlineLevel="1" x14ac:dyDescent="0.35">
      <c r="C44" s="1" t="s">
        <v>91</v>
      </c>
      <c r="BA44" s="64"/>
      <c r="BD44" s="64"/>
    </row>
    <row r="45" spans="2:56" outlineLevel="1" x14ac:dyDescent="0.35">
      <c r="C45" s="8" t="s">
        <v>163</v>
      </c>
      <c r="D45" s="5">
        <f>'Sales Assumptions'!B37</f>
        <v>0</v>
      </c>
      <c r="E45" s="5">
        <f>'Sales Assumptions'!C37</f>
        <v>0</v>
      </c>
      <c r="F45" s="5">
        <f>'Sales Assumptions'!D37</f>
        <v>0</v>
      </c>
      <c r="G45" s="5">
        <f>'Sales Assumptions'!E37</f>
        <v>0</v>
      </c>
      <c r="H45" s="5">
        <f>'Sales Assumptions'!F37</f>
        <v>0</v>
      </c>
      <c r="I45" s="5">
        <f>'Sales Assumptions'!G37</f>
        <v>0</v>
      </c>
      <c r="J45" s="5">
        <f>'Sales Assumptions'!H37</f>
        <v>0</v>
      </c>
      <c r="K45" s="5">
        <f>'Sales Assumptions'!I37</f>
        <v>0</v>
      </c>
      <c r="L45" s="5">
        <f>'Sales Assumptions'!J37</f>
        <v>0</v>
      </c>
      <c r="M45" s="5">
        <f>'Sales Assumptions'!K37</f>
        <v>0</v>
      </c>
      <c r="N45" s="5">
        <f>'Sales Assumptions'!L37</f>
        <v>0</v>
      </c>
      <c r="O45" s="5">
        <f>'Sales Assumptions'!M37</f>
        <v>0</v>
      </c>
      <c r="P45" s="5">
        <f>'Sales Assumptions'!N37</f>
        <v>25000</v>
      </c>
      <c r="Q45" s="5">
        <f>'Sales Assumptions'!O37</f>
        <v>25000</v>
      </c>
      <c r="R45" s="5">
        <f>'Sales Assumptions'!P37</f>
        <v>25000</v>
      </c>
      <c r="S45" s="5">
        <f>'Sales Assumptions'!Q37</f>
        <v>75000</v>
      </c>
      <c r="T45" s="5">
        <f>'Sales Assumptions'!R37</f>
        <v>75000</v>
      </c>
      <c r="U45" s="5">
        <f>'Sales Assumptions'!S37</f>
        <v>75000</v>
      </c>
      <c r="V45" s="5">
        <f>'Sales Assumptions'!T37</f>
        <v>150000</v>
      </c>
      <c r="W45" s="5">
        <f>'Sales Assumptions'!U37</f>
        <v>150000</v>
      </c>
      <c r="X45" s="5">
        <f>'Sales Assumptions'!V37</f>
        <v>150000</v>
      </c>
      <c r="Y45" s="5">
        <f>'Sales Assumptions'!W37</f>
        <v>150000</v>
      </c>
      <c r="Z45" s="5">
        <f>'Sales Assumptions'!X37</f>
        <v>150000</v>
      </c>
      <c r="AA45" s="5">
        <f>'Sales Assumptions'!Y37</f>
        <v>150000</v>
      </c>
      <c r="AB45" s="5">
        <f>'Sales Assumptions'!Z37</f>
        <v>350000</v>
      </c>
      <c r="AC45" s="5">
        <f>'Sales Assumptions'!AA37</f>
        <v>350000</v>
      </c>
      <c r="AD45" s="5">
        <f>'Sales Assumptions'!AB37</f>
        <v>350000</v>
      </c>
      <c r="AE45" s="5">
        <f>'Sales Assumptions'!AC37</f>
        <v>350000</v>
      </c>
      <c r="AF45" s="5">
        <f>'Sales Assumptions'!AD37</f>
        <v>350000</v>
      </c>
      <c r="AG45" s="5">
        <f>'Sales Assumptions'!AE37</f>
        <v>350000</v>
      </c>
      <c r="AH45" s="5">
        <f>'Sales Assumptions'!AF37</f>
        <v>750000</v>
      </c>
      <c r="AI45" s="5">
        <f>'Sales Assumptions'!AG37</f>
        <v>750000</v>
      </c>
      <c r="AJ45" s="5">
        <f>'Sales Assumptions'!AH37</f>
        <v>750000</v>
      </c>
      <c r="AK45" s="5">
        <f>'Sales Assumptions'!AI37</f>
        <v>750000</v>
      </c>
      <c r="AL45" s="5">
        <f>'Sales Assumptions'!AJ37</f>
        <v>750000</v>
      </c>
      <c r="AM45" s="5">
        <f>'Sales Assumptions'!AK37</f>
        <v>750000</v>
      </c>
      <c r="AN45" s="5">
        <f>'Sales Assumptions'!AL37</f>
        <v>1500000</v>
      </c>
      <c r="AO45" s="5">
        <f>'Sales Assumptions'!AM37</f>
        <v>1500000</v>
      </c>
      <c r="AP45" s="5">
        <f>'Sales Assumptions'!AN37</f>
        <v>1500000</v>
      </c>
      <c r="AQ45" s="5">
        <f>'Sales Assumptions'!AO37</f>
        <v>1500000</v>
      </c>
      <c r="AR45" s="5">
        <f>'Sales Assumptions'!AP37</f>
        <v>1500000</v>
      </c>
      <c r="AS45" s="5">
        <f>'Sales Assumptions'!AQ37</f>
        <v>1500000</v>
      </c>
      <c r="AT45" s="5">
        <f>'Sales Assumptions'!AR37</f>
        <v>2500000</v>
      </c>
      <c r="AU45" s="5">
        <f>'Sales Assumptions'!AS37</f>
        <v>2500000</v>
      </c>
      <c r="AV45" s="5">
        <f>'Sales Assumptions'!AT37</f>
        <v>2500000</v>
      </c>
      <c r="AW45" s="5">
        <f>'Sales Assumptions'!AU37</f>
        <v>2500000</v>
      </c>
      <c r="AX45" s="5">
        <f>'Sales Assumptions'!AV37</f>
        <v>2500000</v>
      </c>
      <c r="AY45" s="5">
        <f>'Sales Assumptions'!AW37</f>
        <v>2500000</v>
      </c>
      <c r="BA45" s="64"/>
      <c r="BD45" s="64"/>
    </row>
    <row r="46" spans="2:56" outlineLevel="1" x14ac:dyDescent="0.35">
      <c r="C46" t="s">
        <v>115</v>
      </c>
      <c r="D46" s="5">
        <f t="shared" ref="D46:AY46" si="15">D125</f>
        <v>0</v>
      </c>
      <c r="E46" s="5">
        <f t="shared" si="15"/>
        <v>0</v>
      </c>
      <c r="F46" s="5">
        <f t="shared" si="15"/>
        <v>0</v>
      </c>
      <c r="G46" s="5">
        <f t="shared" si="15"/>
        <v>0</v>
      </c>
      <c r="H46" s="5">
        <f t="shared" si="15"/>
        <v>0</v>
      </c>
      <c r="I46" s="5">
        <f t="shared" si="15"/>
        <v>0</v>
      </c>
      <c r="J46" s="5">
        <f t="shared" si="15"/>
        <v>0</v>
      </c>
      <c r="K46" s="5">
        <f t="shared" si="15"/>
        <v>0</v>
      </c>
      <c r="L46" s="5">
        <f t="shared" si="15"/>
        <v>0</v>
      </c>
      <c r="M46" s="5">
        <f t="shared" si="15"/>
        <v>0</v>
      </c>
      <c r="N46" s="5">
        <f t="shared" si="15"/>
        <v>0</v>
      </c>
      <c r="O46" s="5">
        <f t="shared" si="15"/>
        <v>0</v>
      </c>
      <c r="P46" s="5">
        <f t="shared" si="15"/>
        <v>5000</v>
      </c>
      <c r="Q46" s="5">
        <f t="shared" si="15"/>
        <v>5000</v>
      </c>
      <c r="R46" s="5">
        <f t="shared" si="15"/>
        <v>5000</v>
      </c>
      <c r="S46" s="5">
        <f t="shared" si="15"/>
        <v>5000</v>
      </c>
      <c r="T46" s="5">
        <f t="shared" si="15"/>
        <v>5000</v>
      </c>
      <c r="U46" s="5">
        <f t="shared" si="15"/>
        <v>5000</v>
      </c>
      <c r="V46" s="5">
        <f t="shared" si="15"/>
        <v>5000</v>
      </c>
      <c r="W46" s="5">
        <f t="shared" si="15"/>
        <v>5000</v>
      </c>
      <c r="X46" s="5">
        <f t="shared" si="15"/>
        <v>5000</v>
      </c>
      <c r="Y46" s="5">
        <f t="shared" si="15"/>
        <v>5000</v>
      </c>
      <c r="Z46" s="5">
        <f t="shared" si="15"/>
        <v>5000</v>
      </c>
      <c r="AA46" s="5">
        <f t="shared" si="15"/>
        <v>5000</v>
      </c>
      <c r="AB46" s="5">
        <f t="shared" si="15"/>
        <v>5000</v>
      </c>
      <c r="AC46" s="5">
        <f t="shared" si="15"/>
        <v>5000</v>
      </c>
      <c r="AD46" s="5">
        <f t="shared" si="15"/>
        <v>5000</v>
      </c>
      <c r="AE46" s="5">
        <f t="shared" si="15"/>
        <v>5000</v>
      </c>
      <c r="AF46" s="5">
        <f t="shared" si="15"/>
        <v>5000</v>
      </c>
      <c r="AG46" s="5">
        <f t="shared" si="15"/>
        <v>5000</v>
      </c>
      <c r="AH46" s="5">
        <f t="shared" si="15"/>
        <v>5000</v>
      </c>
      <c r="AI46" s="5">
        <f t="shared" si="15"/>
        <v>5000</v>
      </c>
      <c r="AJ46" s="5">
        <f t="shared" si="15"/>
        <v>5000</v>
      </c>
      <c r="AK46" s="5">
        <f t="shared" si="15"/>
        <v>5000</v>
      </c>
      <c r="AL46" s="5">
        <f t="shared" si="15"/>
        <v>5000</v>
      </c>
      <c r="AM46" s="5">
        <f t="shared" si="15"/>
        <v>5000</v>
      </c>
      <c r="AN46" s="5">
        <f t="shared" si="15"/>
        <v>5000</v>
      </c>
      <c r="AO46" s="5">
        <f t="shared" si="15"/>
        <v>5000</v>
      </c>
      <c r="AP46" s="5">
        <f t="shared" si="15"/>
        <v>5000</v>
      </c>
      <c r="AQ46" s="5">
        <f t="shared" si="15"/>
        <v>5000</v>
      </c>
      <c r="AR46" s="5">
        <f t="shared" si="15"/>
        <v>5000</v>
      </c>
      <c r="AS46" s="5">
        <f t="shared" si="15"/>
        <v>5000</v>
      </c>
      <c r="AT46" s="5">
        <f t="shared" si="15"/>
        <v>5000</v>
      </c>
      <c r="AU46" s="5">
        <f t="shared" si="15"/>
        <v>5000</v>
      </c>
      <c r="AV46" s="5">
        <f t="shared" si="15"/>
        <v>5000</v>
      </c>
      <c r="AW46" s="5">
        <f t="shared" si="15"/>
        <v>5000</v>
      </c>
      <c r="AX46" s="5">
        <f t="shared" si="15"/>
        <v>5000</v>
      </c>
      <c r="AY46" s="5">
        <f t="shared" si="15"/>
        <v>5000</v>
      </c>
      <c r="BA46" s="64"/>
      <c r="BD46" s="64"/>
    </row>
    <row r="47" spans="2:56" outlineLevel="1" x14ac:dyDescent="0.35">
      <c r="C47" t="s">
        <v>111</v>
      </c>
      <c r="D47" s="5">
        <f t="shared" ref="D47:AY47" si="16">D126</f>
        <v>10000</v>
      </c>
      <c r="E47" s="5">
        <f t="shared" si="16"/>
        <v>10000</v>
      </c>
      <c r="F47" s="5">
        <f t="shared" si="16"/>
        <v>10000</v>
      </c>
      <c r="G47" s="5">
        <f t="shared" si="16"/>
        <v>10000</v>
      </c>
      <c r="H47" s="5">
        <f t="shared" si="16"/>
        <v>10000</v>
      </c>
      <c r="I47" s="5">
        <f t="shared" si="16"/>
        <v>10000</v>
      </c>
      <c r="J47" s="5">
        <f t="shared" si="16"/>
        <v>10000</v>
      </c>
      <c r="K47" s="5">
        <f t="shared" si="16"/>
        <v>10000</v>
      </c>
      <c r="L47" s="5">
        <f t="shared" si="16"/>
        <v>10000</v>
      </c>
      <c r="M47" s="5">
        <f t="shared" si="16"/>
        <v>10000</v>
      </c>
      <c r="N47" s="5">
        <f t="shared" si="16"/>
        <v>10000</v>
      </c>
      <c r="O47" s="5">
        <f t="shared" si="16"/>
        <v>10000</v>
      </c>
      <c r="P47" s="5">
        <f t="shared" si="16"/>
        <v>20000</v>
      </c>
      <c r="Q47" s="5">
        <f t="shared" si="16"/>
        <v>20000</v>
      </c>
      <c r="R47" s="5">
        <f t="shared" si="16"/>
        <v>20000</v>
      </c>
      <c r="S47" s="5">
        <f t="shared" si="16"/>
        <v>20000</v>
      </c>
      <c r="T47" s="5">
        <f t="shared" si="16"/>
        <v>20000</v>
      </c>
      <c r="U47" s="5">
        <f t="shared" si="16"/>
        <v>20000</v>
      </c>
      <c r="V47" s="5">
        <f t="shared" si="16"/>
        <v>20000</v>
      </c>
      <c r="W47" s="5">
        <f t="shared" si="16"/>
        <v>20000</v>
      </c>
      <c r="X47" s="5">
        <f t="shared" si="16"/>
        <v>20000</v>
      </c>
      <c r="Y47" s="5">
        <f t="shared" si="16"/>
        <v>20000</v>
      </c>
      <c r="Z47" s="5">
        <f t="shared" si="16"/>
        <v>20000</v>
      </c>
      <c r="AA47" s="5">
        <f t="shared" si="16"/>
        <v>20000</v>
      </c>
      <c r="AB47" s="5">
        <f t="shared" si="16"/>
        <v>20000</v>
      </c>
      <c r="AC47" s="5">
        <f t="shared" si="16"/>
        <v>20000</v>
      </c>
      <c r="AD47" s="5">
        <f t="shared" si="16"/>
        <v>20000</v>
      </c>
      <c r="AE47" s="5">
        <f t="shared" si="16"/>
        <v>20000</v>
      </c>
      <c r="AF47" s="5">
        <f t="shared" si="16"/>
        <v>20000</v>
      </c>
      <c r="AG47" s="5">
        <f t="shared" si="16"/>
        <v>20000</v>
      </c>
      <c r="AH47" s="5">
        <f t="shared" si="16"/>
        <v>20000</v>
      </c>
      <c r="AI47" s="5">
        <f t="shared" si="16"/>
        <v>20000</v>
      </c>
      <c r="AJ47" s="5">
        <f t="shared" si="16"/>
        <v>20000</v>
      </c>
      <c r="AK47" s="5">
        <f t="shared" si="16"/>
        <v>20000</v>
      </c>
      <c r="AL47" s="5">
        <f t="shared" si="16"/>
        <v>20000</v>
      </c>
      <c r="AM47" s="5">
        <f t="shared" si="16"/>
        <v>20000</v>
      </c>
      <c r="AN47" s="5">
        <f t="shared" si="16"/>
        <v>20000</v>
      </c>
      <c r="AO47" s="5">
        <f t="shared" si="16"/>
        <v>20000</v>
      </c>
      <c r="AP47" s="5">
        <f t="shared" si="16"/>
        <v>20000</v>
      </c>
      <c r="AQ47" s="5">
        <f t="shared" si="16"/>
        <v>20000</v>
      </c>
      <c r="AR47" s="5">
        <f t="shared" si="16"/>
        <v>20000</v>
      </c>
      <c r="AS47" s="5">
        <f t="shared" si="16"/>
        <v>20000</v>
      </c>
      <c r="AT47" s="5">
        <f t="shared" si="16"/>
        <v>20000</v>
      </c>
      <c r="AU47" s="5">
        <f t="shared" si="16"/>
        <v>20000</v>
      </c>
      <c r="AV47" s="5">
        <f t="shared" si="16"/>
        <v>20000</v>
      </c>
      <c r="AW47" s="5">
        <f t="shared" si="16"/>
        <v>20000</v>
      </c>
      <c r="AX47" s="5">
        <f t="shared" si="16"/>
        <v>20000</v>
      </c>
      <c r="AY47" s="5">
        <f t="shared" si="16"/>
        <v>20000</v>
      </c>
      <c r="BA47" s="64"/>
      <c r="BD47" s="64"/>
    </row>
    <row r="48" spans="2:56" outlineLevel="1" x14ac:dyDescent="0.35">
      <c r="C48" t="s">
        <v>142</v>
      </c>
      <c r="D48" s="5">
        <f>D149</f>
        <v>13888.888888888889</v>
      </c>
      <c r="E48" s="5">
        <f t="shared" ref="E48:AY48" si="17">E149</f>
        <v>13888.888888888889</v>
      </c>
      <c r="F48" s="5">
        <f t="shared" si="17"/>
        <v>13888.888888888889</v>
      </c>
      <c r="G48" s="5">
        <f t="shared" si="17"/>
        <v>20833.333333333332</v>
      </c>
      <c r="H48" s="5">
        <f t="shared" si="17"/>
        <v>20833.333333333332</v>
      </c>
      <c r="I48" s="5">
        <f t="shared" si="17"/>
        <v>20833.333333333332</v>
      </c>
      <c r="J48" s="5">
        <f t="shared" si="17"/>
        <v>20833.333333333332</v>
      </c>
      <c r="K48" s="5">
        <f t="shared" si="17"/>
        <v>20833.333333333332</v>
      </c>
      <c r="L48" s="5">
        <f t="shared" si="17"/>
        <v>20833.333333333332</v>
      </c>
      <c r="M48" s="5">
        <f t="shared" si="17"/>
        <v>20833.333333333332</v>
      </c>
      <c r="N48" s="5">
        <f t="shared" si="17"/>
        <v>20833.333333333332</v>
      </c>
      <c r="O48" s="5">
        <f t="shared" si="17"/>
        <v>20833.333333333332</v>
      </c>
      <c r="P48" s="5">
        <f t="shared" si="17"/>
        <v>76388.888888888891</v>
      </c>
      <c r="Q48" s="5">
        <f t="shared" si="17"/>
        <v>76388.888888888891</v>
      </c>
      <c r="R48" s="5">
        <f t="shared" si="17"/>
        <v>76388.888888888891</v>
      </c>
      <c r="S48" s="5">
        <f t="shared" si="17"/>
        <v>76388.888888888891</v>
      </c>
      <c r="T48" s="5">
        <f t="shared" si="17"/>
        <v>76388.888888888891</v>
      </c>
      <c r="U48" s="5">
        <f t="shared" si="17"/>
        <v>76388.888888888891</v>
      </c>
      <c r="V48" s="5">
        <f t="shared" si="17"/>
        <v>76388.888888888891</v>
      </c>
      <c r="W48" s="5">
        <f t="shared" si="17"/>
        <v>76388.888888888891</v>
      </c>
      <c r="X48" s="5">
        <f t="shared" si="17"/>
        <v>76388.888888888891</v>
      </c>
      <c r="Y48" s="5">
        <f t="shared" si="17"/>
        <v>76388.888888888891</v>
      </c>
      <c r="Z48" s="5">
        <f t="shared" si="17"/>
        <v>76388.888888888891</v>
      </c>
      <c r="AA48" s="5">
        <f t="shared" si="17"/>
        <v>76388.888888888891</v>
      </c>
      <c r="AB48" s="5">
        <f t="shared" si="17"/>
        <v>173611.11111111112</v>
      </c>
      <c r="AC48" s="5">
        <f t="shared" si="17"/>
        <v>173611.11111111112</v>
      </c>
      <c r="AD48" s="5">
        <f t="shared" si="17"/>
        <v>173611.11111111112</v>
      </c>
      <c r="AE48" s="5">
        <f t="shared" si="17"/>
        <v>173611.11111111112</v>
      </c>
      <c r="AF48" s="5">
        <f t="shared" si="17"/>
        <v>173611.11111111112</v>
      </c>
      <c r="AG48" s="5">
        <f t="shared" si="17"/>
        <v>173611.11111111112</v>
      </c>
      <c r="AH48" s="5">
        <f t="shared" si="17"/>
        <v>173611.11111111112</v>
      </c>
      <c r="AI48" s="5">
        <f t="shared" si="17"/>
        <v>173611.11111111112</v>
      </c>
      <c r="AJ48" s="5">
        <f t="shared" si="17"/>
        <v>173611.11111111112</v>
      </c>
      <c r="AK48" s="5">
        <f t="shared" si="17"/>
        <v>173611.11111111112</v>
      </c>
      <c r="AL48" s="5">
        <f t="shared" si="17"/>
        <v>173611.11111111112</v>
      </c>
      <c r="AM48" s="5">
        <f t="shared" si="17"/>
        <v>194444.44444444447</v>
      </c>
      <c r="AN48" s="5">
        <f t="shared" si="17"/>
        <v>180555.55555555556</v>
      </c>
      <c r="AO48" s="5">
        <f t="shared" si="17"/>
        <v>180555.55555555556</v>
      </c>
      <c r="AP48" s="5">
        <f t="shared" si="17"/>
        <v>180555.55555555556</v>
      </c>
      <c r="AQ48" s="5">
        <f t="shared" si="17"/>
        <v>173611.11111111112</v>
      </c>
      <c r="AR48" s="5">
        <f t="shared" si="17"/>
        <v>173611.11111111112</v>
      </c>
      <c r="AS48" s="5">
        <f t="shared" si="17"/>
        <v>173611.11111111112</v>
      </c>
      <c r="AT48" s="5">
        <f t="shared" si="17"/>
        <v>173611.11111111112</v>
      </c>
      <c r="AU48" s="5">
        <f t="shared" si="17"/>
        <v>173611.11111111112</v>
      </c>
      <c r="AV48" s="5">
        <f t="shared" si="17"/>
        <v>173611.11111111112</v>
      </c>
      <c r="AW48" s="5">
        <f t="shared" si="17"/>
        <v>173611.11111111112</v>
      </c>
      <c r="AX48" s="5">
        <f t="shared" si="17"/>
        <v>173611.11111111112</v>
      </c>
      <c r="AY48" s="5">
        <f t="shared" si="17"/>
        <v>173611.11111111112</v>
      </c>
      <c r="BA48" s="64"/>
      <c r="BD48" s="64"/>
    </row>
    <row r="49" spans="1:56" outlineLevel="1" x14ac:dyDescent="0.35">
      <c r="C49" t="s">
        <v>116</v>
      </c>
      <c r="D49" s="5">
        <f>D127</f>
        <v>20000</v>
      </c>
      <c r="E49" s="5">
        <f t="shared" ref="E49:AY49" si="18">E127</f>
        <v>20000</v>
      </c>
      <c r="F49" s="5">
        <f t="shared" si="18"/>
        <v>20000</v>
      </c>
      <c r="G49" s="5">
        <f t="shared" si="18"/>
        <v>20000</v>
      </c>
      <c r="H49" s="5">
        <f t="shared" si="18"/>
        <v>20000</v>
      </c>
      <c r="I49" s="5">
        <f t="shared" si="18"/>
        <v>20000</v>
      </c>
      <c r="J49" s="5">
        <f t="shared" si="18"/>
        <v>20000</v>
      </c>
      <c r="K49" s="5">
        <f t="shared" si="18"/>
        <v>20000</v>
      </c>
      <c r="L49" s="5">
        <f t="shared" si="18"/>
        <v>20000</v>
      </c>
      <c r="M49" s="5">
        <f t="shared" si="18"/>
        <v>20000</v>
      </c>
      <c r="N49" s="5">
        <f t="shared" si="18"/>
        <v>20000</v>
      </c>
      <c r="O49" s="5">
        <f t="shared" si="18"/>
        <v>20000</v>
      </c>
      <c r="P49" s="5">
        <f t="shared" si="18"/>
        <v>20000</v>
      </c>
      <c r="Q49" s="5">
        <f t="shared" si="18"/>
        <v>20000</v>
      </c>
      <c r="R49" s="5">
        <f t="shared" si="18"/>
        <v>20000</v>
      </c>
      <c r="S49" s="5">
        <f t="shared" si="18"/>
        <v>20000</v>
      </c>
      <c r="T49" s="5">
        <f t="shared" si="18"/>
        <v>20000</v>
      </c>
      <c r="U49" s="5">
        <f t="shared" si="18"/>
        <v>20000</v>
      </c>
      <c r="V49" s="5">
        <f t="shared" si="18"/>
        <v>20000</v>
      </c>
      <c r="W49" s="5">
        <f t="shared" si="18"/>
        <v>20000</v>
      </c>
      <c r="X49" s="5">
        <f t="shared" si="18"/>
        <v>20000</v>
      </c>
      <c r="Y49" s="5">
        <f t="shared" si="18"/>
        <v>20000</v>
      </c>
      <c r="Z49" s="5">
        <f t="shared" si="18"/>
        <v>20000</v>
      </c>
      <c r="AA49" s="5">
        <f t="shared" si="18"/>
        <v>20000</v>
      </c>
      <c r="AB49" s="5">
        <f t="shared" si="18"/>
        <v>20000</v>
      </c>
      <c r="AC49" s="5">
        <f t="shared" si="18"/>
        <v>20000</v>
      </c>
      <c r="AD49" s="5">
        <f t="shared" si="18"/>
        <v>20000</v>
      </c>
      <c r="AE49" s="5">
        <f t="shared" si="18"/>
        <v>20000</v>
      </c>
      <c r="AF49" s="5">
        <f t="shared" si="18"/>
        <v>20000</v>
      </c>
      <c r="AG49" s="5">
        <f t="shared" si="18"/>
        <v>20000</v>
      </c>
      <c r="AH49" s="5">
        <f t="shared" si="18"/>
        <v>20000</v>
      </c>
      <c r="AI49" s="5">
        <f t="shared" si="18"/>
        <v>20000</v>
      </c>
      <c r="AJ49" s="5">
        <f t="shared" si="18"/>
        <v>20000</v>
      </c>
      <c r="AK49" s="5">
        <f t="shared" si="18"/>
        <v>20000</v>
      </c>
      <c r="AL49" s="5">
        <f t="shared" si="18"/>
        <v>20000</v>
      </c>
      <c r="AM49" s="5">
        <f t="shared" si="18"/>
        <v>20000</v>
      </c>
      <c r="AN49" s="5">
        <f t="shared" si="18"/>
        <v>20000</v>
      </c>
      <c r="AO49" s="5">
        <f t="shared" si="18"/>
        <v>20000</v>
      </c>
      <c r="AP49" s="5">
        <f t="shared" si="18"/>
        <v>20000</v>
      </c>
      <c r="AQ49" s="5">
        <f t="shared" si="18"/>
        <v>20000</v>
      </c>
      <c r="AR49" s="5">
        <f t="shared" si="18"/>
        <v>20000</v>
      </c>
      <c r="AS49" s="5">
        <f t="shared" si="18"/>
        <v>20000</v>
      </c>
      <c r="AT49" s="5">
        <f t="shared" si="18"/>
        <v>20000</v>
      </c>
      <c r="AU49" s="5">
        <f t="shared" si="18"/>
        <v>20000</v>
      </c>
      <c r="AV49" s="5">
        <f t="shared" si="18"/>
        <v>20000</v>
      </c>
      <c r="AW49" s="5">
        <f t="shared" si="18"/>
        <v>20000</v>
      </c>
      <c r="AX49" s="5">
        <f t="shared" si="18"/>
        <v>20000</v>
      </c>
      <c r="AY49" s="5">
        <f t="shared" si="18"/>
        <v>20000</v>
      </c>
      <c r="BA49" s="64"/>
      <c r="BD49" s="64"/>
    </row>
    <row r="50" spans="1:56" outlineLevel="1" x14ac:dyDescent="0.35">
      <c r="C50" t="s">
        <v>117</v>
      </c>
      <c r="D50" s="24">
        <f t="shared" ref="D50:AY50" si="19">D11*D128</f>
        <v>0</v>
      </c>
      <c r="E50" s="24">
        <f t="shared" si="19"/>
        <v>0</v>
      </c>
      <c r="F50" s="24">
        <f t="shared" si="19"/>
        <v>0</v>
      </c>
      <c r="G50" s="24">
        <f t="shared" si="19"/>
        <v>0</v>
      </c>
      <c r="H50" s="24">
        <f t="shared" si="19"/>
        <v>0</v>
      </c>
      <c r="I50" s="24">
        <f t="shared" si="19"/>
        <v>0</v>
      </c>
      <c r="J50" s="24">
        <f t="shared" si="19"/>
        <v>0</v>
      </c>
      <c r="K50" s="24">
        <f t="shared" si="19"/>
        <v>0</v>
      </c>
      <c r="L50" s="24">
        <f t="shared" si="19"/>
        <v>0</v>
      </c>
      <c r="M50" s="24">
        <f t="shared" si="19"/>
        <v>0</v>
      </c>
      <c r="N50" s="24">
        <f t="shared" si="19"/>
        <v>0</v>
      </c>
      <c r="O50" s="24">
        <f t="shared" si="19"/>
        <v>0</v>
      </c>
      <c r="P50" s="24">
        <f t="shared" si="19"/>
        <v>2000</v>
      </c>
      <c r="Q50" s="24">
        <f t="shared" si="19"/>
        <v>2000</v>
      </c>
      <c r="R50" s="24">
        <f t="shared" si="19"/>
        <v>2000</v>
      </c>
      <c r="S50" s="24">
        <f t="shared" si="19"/>
        <v>5000</v>
      </c>
      <c r="T50" s="24">
        <f t="shared" si="19"/>
        <v>5000</v>
      </c>
      <c r="U50" s="24">
        <f t="shared" si="19"/>
        <v>5000</v>
      </c>
      <c r="V50" s="24">
        <f t="shared" si="19"/>
        <v>9000</v>
      </c>
      <c r="W50" s="24">
        <f t="shared" si="19"/>
        <v>9000</v>
      </c>
      <c r="X50" s="24">
        <f t="shared" si="19"/>
        <v>9000</v>
      </c>
      <c r="Y50" s="24">
        <f t="shared" si="19"/>
        <v>9000</v>
      </c>
      <c r="Z50" s="24">
        <f t="shared" si="19"/>
        <v>9000</v>
      </c>
      <c r="AA50" s="24">
        <f t="shared" si="19"/>
        <v>9000</v>
      </c>
      <c r="AB50" s="24">
        <f t="shared" si="19"/>
        <v>17160</v>
      </c>
      <c r="AC50" s="24">
        <f t="shared" si="19"/>
        <v>17160</v>
      </c>
      <c r="AD50" s="24">
        <f t="shared" si="19"/>
        <v>17160</v>
      </c>
      <c r="AE50" s="24">
        <f t="shared" si="19"/>
        <v>18720</v>
      </c>
      <c r="AF50" s="24">
        <f t="shared" si="19"/>
        <v>18720</v>
      </c>
      <c r="AG50" s="24">
        <f t="shared" si="19"/>
        <v>18720</v>
      </c>
      <c r="AH50" s="24">
        <f t="shared" si="19"/>
        <v>39060</v>
      </c>
      <c r="AI50" s="24">
        <f t="shared" si="19"/>
        <v>39060</v>
      </c>
      <c r="AJ50" s="24">
        <f t="shared" si="19"/>
        <v>39060</v>
      </c>
      <c r="AK50" s="24">
        <f t="shared" si="19"/>
        <v>39060</v>
      </c>
      <c r="AL50" s="24">
        <f t="shared" si="19"/>
        <v>39060</v>
      </c>
      <c r="AM50" s="24">
        <f t="shared" si="19"/>
        <v>39060</v>
      </c>
      <c r="AN50" s="24">
        <f t="shared" si="19"/>
        <v>106380</v>
      </c>
      <c r="AO50" s="24">
        <f t="shared" si="19"/>
        <v>106380</v>
      </c>
      <c r="AP50" s="24">
        <f t="shared" si="19"/>
        <v>106380</v>
      </c>
      <c r="AQ50" s="24">
        <f t="shared" si="19"/>
        <v>106380</v>
      </c>
      <c r="AR50" s="24">
        <f t="shared" si="19"/>
        <v>106380</v>
      </c>
      <c r="AS50" s="24">
        <f t="shared" si="19"/>
        <v>106380</v>
      </c>
      <c r="AT50" s="24">
        <f t="shared" si="19"/>
        <v>185100</v>
      </c>
      <c r="AU50" s="24">
        <f t="shared" si="19"/>
        <v>185100</v>
      </c>
      <c r="AV50" s="24">
        <f t="shared" si="19"/>
        <v>185100</v>
      </c>
      <c r="AW50" s="24">
        <f t="shared" si="19"/>
        <v>185100</v>
      </c>
      <c r="AX50" s="24">
        <f t="shared" si="19"/>
        <v>185100</v>
      </c>
      <c r="AY50" s="24">
        <f t="shared" si="19"/>
        <v>185100</v>
      </c>
      <c r="BA50" s="64"/>
      <c r="BD50" s="64"/>
    </row>
    <row r="51" spans="1:56" outlineLevel="1" x14ac:dyDescent="0.35">
      <c r="C51" s="1" t="s">
        <v>91</v>
      </c>
      <c r="D51" s="5">
        <f>SUM(D45:D50)</f>
        <v>43888.888888888891</v>
      </c>
      <c r="E51" s="5">
        <f t="shared" ref="E51:AY51" si="20">SUM(E45:E50)</f>
        <v>43888.888888888891</v>
      </c>
      <c r="F51" s="5">
        <f t="shared" si="20"/>
        <v>43888.888888888891</v>
      </c>
      <c r="G51" s="5">
        <f t="shared" si="20"/>
        <v>50833.333333333328</v>
      </c>
      <c r="H51" s="5">
        <f t="shared" si="20"/>
        <v>50833.333333333328</v>
      </c>
      <c r="I51" s="5">
        <f t="shared" si="20"/>
        <v>50833.333333333328</v>
      </c>
      <c r="J51" s="5">
        <f t="shared" si="20"/>
        <v>50833.333333333328</v>
      </c>
      <c r="K51" s="5">
        <f t="shared" si="20"/>
        <v>50833.333333333328</v>
      </c>
      <c r="L51" s="5">
        <f t="shared" si="20"/>
        <v>50833.333333333328</v>
      </c>
      <c r="M51" s="5">
        <f t="shared" si="20"/>
        <v>50833.333333333328</v>
      </c>
      <c r="N51" s="5">
        <f t="shared" si="20"/>
        <v>50833.333333333328</v>
      </c>
      <c r="O51" s="5">
        <f t="shared" si="20"/>
        <v>50833.333333333328</v>
      </c>
      <c r="P51" s="5">
        <f t="shared" si="20"/>
        <v>148388.88888888888</v>
      </c>
      <c r="Q51" s="5">
        <f t="shared" si="20"/>
        <v>148388.88888888888</v>
      </c>
      <c r="R51" s="5">
        <f t="shared" si="20"/>
        <v>148388.88888888888</v>
      </c>
      <c r="S51" s="5">
        <f t="shared" si="20"/>
        <v>201388.88888888888</v>
      </c>
      <c r="T51" s="5">
        <f t="shared" si="20"/>
        <v>201388.88888888888</v>
      </c>
      <c r="U51" s="5">
        <f t="shared" si="20"/>
        <v>201388.88888888888</v>
      </c>
      <c r="V51" s="5">
        <f t="shared" si="20"/>
        <v>280388.88888888888</v>
      </c>
      <c r="W51" s="5">
        <f t="shared" si="20"/>
        <v>280388.88888888888</v>
      </c>
      <c r="X51" s="5">
        <f t="shared" si="20"/>
        <v>280388.88888888888</v>
      </c>
      <c r="Y51" s="5">
        <f t="shared" si="20"/>
        <v>280388.88888888888</v>
      </c>
      <c r="Z51" s="5">
        <f t="shared" si="20"/>
        <v>280388.88888888888</v>
      </c>
      <c r="AA51" s="5">
        <f t="shared" si="20"/>
        <v>280388.88888888888</v>
      </c>
      <c r="AB51" s="5">
        <f t="shared" si="20"/>
        <v>585771.11111111112</v>
      </c>
      <c r="AC51" s="5">
        <f t="shared" si="20"/>
        <v>585771.11111111112</v>
      </c>
      <c r="AD51" s="5">
        <f t="shared" si="20"/>
        <v>585771.11111111112</v>
      </c>
      <c r="AE51" s="5">
        <f t="shared" si="20"/>
        <v>587331.11111111112</v>
      </c>
      <c r="AF51" s="5">
        <f t="shared" si="20"/>
        <v>587331.11111111112</v>
      </c>
      <c r="AG51" s="5">
        <f t="shared" si="20"/>
        <v>587331.11111111112</v>
      </c>
      <c r="AH51" s="5">
        <f t="shared" si="20"/>
        <v>1007671.1111111111</v>
      </c>
      <c r="AI51" s="5">
        <f t="shared" si="20"/>
        <v>1007671.1111111111</v>
      </c>
      <c r="AJ51" s="5">
        <f t="shared" si="20"/>
        <v>1007671.1111111111</v>
      </c>
      <c r="AK51" s="5">
        <f t="shared" si="20"/>
        <v>1007671.1111111111</v>
      </c>
      <c r="AL51" s="5">
        <f t="shared" si="20"/>
        <v>1007671.1111111111</v>
      </c>
      <c r="AM51" s="5">
        <f t="shared" si="20"/>
        <v>1028504.4444444445</v>
      </c>
      <c r="AN51" s="5">
        <f t="shared" si="20"/>
        <v>1831935.5555555555</v>
      </c>
      <c r="AO51" s="5">
        <f t="shared" si="20"/>
        <v>1831935.5555555555</v>
      </c>
      <c r="AP51" s="5">
        <f t="shared" si="20"/>
        <v>1831935.5555555555</v>
      </c>
      <c r="AQ51" s="5">
        <f t="shared" si="20"/>
        <v>1824991.111111111</v>
      </c>
      <c r="AR51" s="5">
        <f t="shared" si="20"/>
        <v>1824991.111111111</v>
      </c>
      <c r="AS51" s="5">
        <f t="shared" si="20"/>
        <v>1824991.111111111</v>
      </c>
      <c r="AT51" s="5">
        <f t="shared" si="20"/>
        <v>2903711.111111111</v>
      </c>
      <c r="AU51" s="5">
        <f t="shared" si="20"/>
        <v>2903711.111111111</v>
      </c>
      <c r="AV51" s="5">
        <f t="shared" si="20"/>
        <v>2903711.111111111</v>
      </c>
      <c r="AW51" s="5">
        <f t="shared" si="20"/>
        <v>2903711.111111111</v>
      </c>
      <c r="AX51" s="5">
        <f t="shared" si="20"/>
        <v>2903711.111111111</v>
      </c>
      <c r="AY51" s="5">
        <f t="shared" si="20"/>
        <v>2903711.111111111</v>
      </c>
      <c r="BA51" s="64"/>
      <c r="BD51" s="64"/>
    </row>
    <row r="52" spans="1:56" outlineLevel="1" x14ac:dyDescent="0.35">
      <c r="D52" s="5"/>
      <c r="BA52" s="64"/>
      <c r="BD52" s="64"/>
    </row>
    <row r="53" spans="1:56" outlineLevel="1" x14ac:dyDescent="0.35">
      <c r="C53" s="1" t="s">
        <v>92</v>
      </c>
      <c r="D53" s="7">
        <f t="shared" ref="D53:AY53" si="21">D42+D51</f>
        <v>319930.55555555562</v>
      </c>
      <c r="E53" s="7">
        <f t="shared" si="21"/>
        <v>319930.55555555562</v>
      </c>
      <c r="F53" s="7">
        <f t="shared" si="21"/>
        <v>319930.55555555562</v>
      </c>
      <c r="G53" s="7">
        <f t="shared" si="21"/>
        <v>326875.00000000006</v>
      </c>
      <c r="H53" s="7">
        <f t="shared" si="21"/>
        <v>326875.00000000006</v>
      </c>
      <c r="I53" s="7">
        <f t="shared" si="21"/>
        <v>326875.00000000006</v>
      </c>
      <c r="J53" s="7">
        <f t="shared" si="21"/>
        <v>326875.00000000006</v>
      </c>
      <c r="K53" s="7">
        <f t="shared" si="21"/>
        <v>326875.00000000006</v>
      </c>
      <c r="L53" s="7">
        <f t="shared" si="21"/>
        <v>326875.00000000006</v>
      </c>
      <c r="M53" s="7">
        <f t="shared" si="21"/>
        <v>326875.00000000006</v>
      </c>
      <c r="N53" s="7">
        <f t="shared" si="21"/>
        <v>326875.00000000006</v>
      </c>
      <c r="O53" s="7">
        <f t="shared" si="21"/>
        <v>326875.00000000006</v>
      </c>
      <c r="P53" s="7">
        <f t="shared" si="21"/>
        <v>607034.72222222225</v>
      </c>
      <c r="Q53" s="7">
        <f t="shared" si="21"/>
        <v>607034.72222222225</v>
      </c>
      <c r="R53" s="7">
        <f t="shared" si="21"/>
        <v>607034.72222222225</v>
      </c>
      <c r="S53" s="7">
        <f t="shared" si="21"/>
        <v>698784.72222222225</v>
      </c>
      <c r="T53" s="7">
        <f t="shared" si="21"/>
        <v>698784.72222222225</v>
      </c>
      <c r="U53" s="7">
        <f t="shared" si="21"/>
        <v>698784.72222222225</v>
      </c>
      <c r="V53" s="7">
        <f t="shared" si="21"/>
        <v>834659.72222222225</v>
      </c>
      <c r="W53" s="7">
        <f t="shared" si="21"/>
        <v>834659.72222222225</v>
      </c>
      <c r="X53" s="7">
        <f t="shared" si="21"/>
        <v>834659.72222222225</v>
      </c>
      <c r="Y53" s="7">
        <f t="shared" si="21"/>
        <v>834659.72222222225</v>
      </c>
      <c r="Z53" s="7">
        <f t="shared" si="21"/>
        <v>834659.72222222225</v>
      </c>
      <c r="AA53" s="7">
        <f t="shared" si="21"/>
        <v>834659.72222222225</v>
      </c>
      <c r="AB53" s="7">
        <f t="shared" si="21"/>
        <v>1534991.9444444445</v>
      </c>
      <c r="AC53" s="7">
        <f t="shared" si="21"/>
        <v>1534991.9444444445</v>
      </c>
      <c r="AD53" s="7">
        <f t="shared" si="21"/>
        <v>1534991.9444444445</v>
      </c>
      <c r="AE53" s="7">
        <f t="shared" si="21"/>
        <v>1539001.9444444445</v>
      </c>
      <c r="AF53" s="7">
        <f t="shared" si="21"/>
        <v>1539001.9444444445</v>
      </c>
      <c r="AG53" s="7">
        <f t="shared" si="21"/>
        <v>1539001.9444444445</v>
      </c>
      <c r="AH53" s="7">
        <f t="shared" si="21"/>
        <v>2350516.944444444</v>
      </c>
      <c r="AI53" s="7">
        <f t="shared" si="21"/>
        <v>2350516.944444444</v>
      </c>
      <c r="AJ53" s="7">
        <f t="shared" si="21"/>
        <v>2350516.944444444</v>
      </c>
      <c r="AK53" s="7">
        <f t="shared" si="21"/>
        <v>2350516.944444444</v>
      </c>
      <c r="AL53" s="7">
        <f t="shared" si="21"/>
        <v>2350516.944444444</v>
      </c>
      <c r="AM53" s="7">
        <f t="shared" si="21"/>
        <v>2371350.2777777775</v>
      </c>
      <c r="AN53" s="7">
        <f t="shared" si="21"/>
        <v>4810264.722222222</v>
      </c>
      <c r="AO53" s="7">
        <f t="shared" si="21"/>
        <v>4810264.722222222</v>
      </c>
      <c r="AP53" s="7">
        <f t="shared" si="21"/>
        <v>4810264.722222222</v>
      </c>
      <c r="AQ53" s="7">
        <f t="shared" si="21"/>
        <v>4803320.2777777771</v>
      </c>
      <c r="AR53" s="7">
        <f t="shared" si="21"/>
        <v>4803320.2777777771</v>
      </c>
      <c r="AS53" s="7">
        <f t="shared" si="21"/>
        <v>4803320.2777777771</v>
      </c>
      <c r="AT53" s="7">
        <f t="shared" si="21"/>
        <v>7208315.277777778</v>
      </c>
      <c r="AU53" s="7">
        <f t="shared" si="21"/>
        <v>7208315.277777778</v>
      </c>
      <c r="AV53" s="7">
        <f t="shared" si="21"/>
        <v>7208315.277777778</v>
      </c>
      <c r="AW53" s="7">
        <f t="shared" si="21"/>
        <v>7208315.277777778</v>
      </c>
      <c r="AX53" s="7">
        <f t="shared" si="21"/>
        <v>7208315.277777778</v>
      </c>
      <c r="AY53" s="7">
        <f t="shared" si="21"/>
        <v>7208315.277777778</v>
      </c>
      <c r="BA53" s="64"/>
      <c r="BD53" s="64"/>
    </row>
    <row r="54" spans="1:56" outlineLevel="1" x14ac:dyDescent="0.35">
      <c r="BA54" s="64"/>
      <c r="BD54" s="64"/>
    </row>
    <row r="55" spans="1:56" ht="15" outlineLevel="1" thickBot="1" x14ac:dyDescent="0.4">
      <c r="C55" s="1" t="s">
        <v>93</v>
      </c>
      <c r="D55" s="25">
        <f t="shared" ref="D55:AY55" si="22">D28-D53</f>
        <v>-329930.55555555562</v>
      </c>
      <c r="E55" s="25">
        <f t="shared" si="22"/>
        <v>-329930.55555555562</v>
      </c>
      <c r="F55" s="25">
        <f t="shared" si="22"/>
        <v>-329930.55555555562</v>
      </c>
      <c r="G55" s="25">
        <f t="shared" si="22"/>
        <v>-336875.00000000006</v>
      </c>
      <c r="H55" s="25">
        <f t="shared" si="22"/>
        <v>-336875.00000000006</v>
      </c>
      <c r="I55" s="25">
        <f t="shared" si="22"/>
        <v>-336875.00000000006</v>
      </c>
      <c r="J55" s="25">
        <f t="shared" si="22"/>
        <v>-336875.00000000006</v>
      </c>
      <c r="K55" s="25">
        <f t="shared" si="22"/>
        <v>-336875.00000000006</v>
      </c>
      <c r="L55" s="25">
        <f t="shared" si="22"/>
        <v>-336875.00000000006</v>
      </c>
      <c r="M55" s="25">
        <f t="shared" si="22"/>
        <v>-336875.00000000006</v>
      </c>
      <c r="N55" s="25">
        <f t="shared" si="22"/>
        <v>-336875.00000000006</v>
      </c>
      <c r="O55" s="25">
        <f t="shared" si="22"/>
        <v>-336875.00000000006</v>
      </c>
      <c r="P55" s="25">
        <f t="shared" si="22"/>
        <v>-628909.72222222225</v>
      </c>
      <c r="Q55" s="25">
        <f t="shared" si="22"/>
        <v>-625576.38888888888</v>
      </c>
      <c r="R55" s="25">
        <f t="shared" si="22"/>
        <v>-622243.05555555562</v>
      </c>
      <c r="S55" s="25">
        <f t="shared" si="22"/>
        <v>-705659.72222222225</v>
      </c>
      <c r="T55" s="25">
        <f t="shared" si="22"/>
        <v>-697326.38888888888</v>
      </c>
      <c r="U55" s="25">
        <f t="shared" si="22"/>
        <v>-694201.38888888888</v>
      </c>
      <c r="V55" s="25">
        <f t="shared" si="22"/>
        <v>-815076.38888888888</v>
      </c>
      <c r="W55" s="25">
        <f t="shared" si="22"/>
        <v>-800076.38888888888</v>
      </c>
      <c r="X55" s="25">
        <f t="shared" si="22"/>
        <v>-790284.72222222225</v>
      </c>
      <c r="Y55" s="25">
        <f t="shared" si="22"/>
        <v>-775284.72222222225</v>
      </c>
      <c r="Z55" s="25">
        <f t="shared" si="22"/>
        <v>-765493.05555555562</v>
      </c>
      <c r="AA55" s="25">
        <f t="shared" si="22"/>
        <v>-750493.05555555562</v>
      </c>
      <c r="AB55" s="25">
        <f t="shared" si="22"/>
        <v>-1426908.6111111112</v>
      </c>
      <c r="AC55" s="25">
        <f t="shared" si="22"/>
        <v>-1387783.6111111112</v>
      </c>
      <c r="AD55" s="25">
        <f t="shared" si="22"/>
        <v>-1348658.6111111112</v>
      </c>
      <c r="AE55" s="25">
        <f t="shared" si="22"/>
        <v>-1314210.2777777778</v>
      </c>
      <c r="AF55" s="25">
        <f t="shared" si="22"/>
        <v>-1280960.277777778</v>
      </c>
      <c r="AG55" s="25">
        <f t="shared" si="22"/>
        <v>-1242501.9444444445</v>
      </c>
      <c r="AH55" s="25">
        <f t="shared" si="22"/>
        <v>-1976141.944444444</v>
      </c>
      <c r="AI55" s="25">
        <f t="shared" si="22"/>
        <v>-1893058.6111111108</v>
      </c>
      <c r="AJ55" s="25">
        <f t="shared" si="22"/>
        <v>-1815183.6111111108</v>
      </c>
      <c r="AK55" s="25">
        <f t="shared" si="22"/>
        <v>-1737308.6111111108</v>
      </c>
      <c r="AL55" s="25">
        <f t="shared" si="22"/>
        <v>-1654225.2777777775</v>
      </c>
      <c r="AM55" s="25">
        <f t="shared" si="22"/>
        <v>-1597183.611111111</v>
      </c>
      <c r="AN55" s="25">
        <f t="shared" si="22"/>
        <v>-3824723.0555555555</v>
      </c>
      <c r="AO55" s="25">
        <f t="shared" si="22"/>
        <v>-3618556.3888888885</v>
      </c>
      <c r="AP55" s="25">
        <f t="shared" si="22"/>
        <v>-3407181.388888889</v>
      </c>
      <c r="AQ55" s="25">
        <f t="shared" si="22"/>
        <v>-3193195.2777777771</v>
      </c>
      <c r="AR55" s="25">
        <f t="shared" si="22"/>
        <v>-2986153.6111111105</v>
      </c>
      <c r="AS55" s="25">
        <f t="shared" si="22"/>
        <v>-2784320.2777777771</v>
      </c>
      <c r="AT55" s="25">
        <f t="shared" si="22"/>
        <v>-4846148.6111111119</v>
      </c>
      <c r="AU55" s="25">
        <f t="shared" si="22"/>
        <v>-4497773.611111111</v>
      </c>
      <c r="AV55" s="25">
        <f t="shared" si="22"/>
        <v>-4154606.944444445</v>
      </c>
      <c r="AW55" s="25">
        <f t="shared" si="22"/>
        <v>-3811440.277777778</v>
      </c>
      <c r="AX55" s="25">
        <f t="shared" si="22"/>
        <v>-3468273.6111111119</v>
      </c>
      <c r="AY55" s="25">
        <f t="shared" si="22"/>
        <v>-3125106.944444445</v>
      </c>
      <c r="BA55" s="64"/>
      <c r="BD55" s="64"/>
    </row>
    <row r="56" spans="1:56" outlineLevel="1" x14ac:dyDescent="0.35">
      <c r="C56" s="1" t="s">
        <v>129</v>
      </c>
      <c r="D56" s="26" t="str">
        <f t="shared" ref="D56:AY56" si="23">IFERROR(D55/D13,"")</f>
        <v/>
      </c>
      <c r="E56" s="26" t="str">
        <f t="shared" si="23"/>
        <v/>
      </c>
      <c r="F56" s="26" t="str">
        <f t="shared" si="23"/>
        <v/>
      </c>
      <c r="G56" s="26" t="str">
        <f t="shared" si="23"/>
        <v/>
      </c>
      <c r="H56" s="26" t="str">
        <f t="shared" si="23"/>
        <v/>
      </c>
      <c r="I56" s="26" t="str">
        <f t="shared" si="23"/>
        <v/>
      </c>
      <c r="J56" s="26" t="str">
        <f t="shared" si="23"/>
        <v/>
      </c>
      <c r="K56" s="26" t="str">
        <f t="shared" si="23"/>
        <v/>
      </c>
      <c r="L56" s="26" t="str">
        <f t="shared" si="23"/>
        <v/>
      </c>
      <c r="M56" s="26" t="str">
        <f t="shared" si="23"/>
        <v/>
      </c>
      <c r="N56" s="26" t="str">
        <f t="shared" si="23"/>
        <v/>
      </c>
      <c r="O56" s="26" t="str">
        <f t="shared" si="23"/>
        <v/>
      </c>
      <c r="P56" s="26">
        <f>IFERROR(P55/P13,"")</f>
        <v>-188.67291666666668</v>
      </c>
      <c r="Q56" s="26">
        <f t="shared" si="23"/>
        <v>-93.836458333333326</v>
      </c>
      <c r="R56" s="26">
        <f t="shared" si="23"/>
        <v>-62.22430555555556</v>
      </c>
      <c r="S56" s="26">
        <f t="shared" si="23"/>
        <v>-38.490530303030305</v>
      </c>
      <c r="T56" s="26">
        <f t="shared" si="23"/>
        <v>-26.149739583333332</v>
      </c>
      <c r="U56" s="26">
        <f t="shared" si="23"/>
        <v>-19.834325396825395</v>
      </c>
      <c r="V56" s="26">
        <f t="shared" si="23"/>
        <v>-16.301527777777778</v>
      </c>
      <c r="W56" s="26">
        <f t="shared" si="23"/>
        <v>-12.308867521367521</v>
      </c>
      <c r="X56" s="26">
        <f t="shared" si="23"/>
        <v>-9.8785590277777775</v>
      </c>
      <c r="Y56" s="26">
        <f t="shared" si="23"/>
        <v>-8.160891812865497</v>
      </c>
      <c r="Z56" s="26">
        <f t="shared" si="23"/>
        <v>-6.959027777777778</v>
      </c>
      <c r="AA56" s="26">
        <f t="shared" si="23"/>
        <v>-6.0039444444444445</v>
      </c>
      <c r="AB56" s="26">
        <f t="shared" si="23"/>
        <v>-8.42662565616798</v>
      </c>
      <c r="AC56" s="26">
        <f t="shared" si="23"/>
        <v>-6.4950871034841402</v>
      </c>
      <c r="AD56" s="26">
        <f t="shared" si="23"/>
        <v>-5.2273589577950048</v>
      </c>
      <c r="AE56" s="26">
        <f t="shared" si="23"/>
        <v>-4.3564981583793738</v>
      </c>
      <c r="AF56" s="26">
        <f t="shared" si="23"/>
        <v>-3.7093444337194343</v>
      </c>
      <c r="AG56" s="26">
        <f t="shared" si="23"/>
        <v>-3.1940924021708086</v>
      </c>
      <c r="AH56" s="26">
        <f t="shared" si="23"/>
        <v>-4.0956309729418532</v>
      </c>
      <c r="AI56" s="26">
        <f t="shared" si="23"/>
        <v>-3.2865600887345674</v>
      </c>
      <c r="AJ56" s="26">
        <f t="shared" si="23"/>
        <v>-2.7112525931457965</v>
      </c>
      <c r="AK56" s="26">
        <f t="shared" si="23"/>
        <v>-2.2769444444444442</v>
      </c>
      <c r="AL56" s="26">
        <f t="shared" si="23"/>
        <v>-1.9313780242589347</v>
      </c>
      <c r="AM56" s="26">
        <f t="shared" si="23"/>
        <v>-1.6812459064327485</v>
      </c>
      <c r="AN56" s="26">
        <f t="shared" si="23"/>
        <v>-3.1930344139882196</v>
      </c>
      <c r="AO56" s="26">
        <f t="shared" si="23"/>
        <v>-2.5030364691414952</v>
      </c>
      <c r="AP56" s="26">
        <f t="shared" si="23"/>
        <v>-2.0119169701144899</v>
      </c>
      <c r="AQ56" s="26">
        <f t="shared" si="23"/>
        <v>-1.6485262146503754</v>
      </c>
      <c r="AR56" s="26">
        <f t="shared" si="23"/>
        <v>-1.3694811332772807</v>
      </c>
      <c r="AS56" s="26">
        <f t="shared" si="23"/>
        <v>-1.1486469792812612</v>
      </c>
      <c r="AT56" s="26">
        <f t="shared" si="23"/>
        <v>-1.7126217261554173</v>
      </c>
      <c r="AU56" s="26">
        <f t="shared" si="23"/>
        <v>-1.3902040833848477</v>
      </c>
      <c r="AV56" s="26">
        <f t="shared" si="23"/>
        <v>-1.1410620556013307</v>
      </c>
      <c r="AW56" s="26">
        <f t="shared" si="23"/>
        <v>-0.94187156781987924</v>
      </c>
      <c r="AX56" s="26">
        <f t="shared" si="23"/>
        <v>-0.77897887499688079</v>
      </c>
      <c r="AY56" s="26">
        <f t="shared" si="23"/>
        <v>-0.64329084900050326</v>
      </c>
      <c r="BA56" s="64"/>
      <c r="BD56" s="64"/>
    </row>
    <row r="57" spans="1:56" outlineLevel="1" x14ac:dyDescent="0.35">
      <c r="BA57" s="64"/>
      <c r="BD57" s="64"/>
    </row>
    <row r="58" spans="1:56" outlineLevel="1" x14ac:dyDescent="0.35">
      <c r="C58" s="1" t="s">
        <v>94</v>
      </c>
      <c r="D58" s="7">
        <f>D55</f>
        <v>-329930.55555555562</v>
      </c>
      <c r="E58" s="7">
        <f>D58+E55</f>
        <v>-659861.11111111124</v>
      </c>
      <c r="F58" s="7">
        <f t="shared" ref="F58:AY58" si="24">E58+F55</f>
        <v>-989791.66666666686</v>
      </c>
      <c r="G58" s="7">
        <f t="shared" si="24"/>
        <v>-1326666.666666667</v>
      </c>
      <c r="H58" s="7">
        <f t="shared" si="24"/>
        <v>-1663541.666666667</v>
      </c>
      <c r="I58" s="7">
        <f t="shared" si="24"/>
        <v>-2000416.666666667</v>
      </c>
      <c r="J58" s="7">
        <f t="shared" si="24"/>
        <v>-2337291.666666667</v>
      </c>
      <c r="K58" s="7">
        <f t="shared" si="24"/>
        <v>-2674166.666666667</v>
      </c>
      <c r="L58" s="7">
        <f t="shared" si="24"/>
        <v>-3011041.666666667</v>
      </c>
      <c r="M58" s="7">
        <f t="shared" si="24"/>
        <v>-3347916.666666667</v>
      </c>
      <c r="N58" s="7">
        <f t="shared" si="24"/>
        <v>-3684791.666666667</v>
      </c>
      <c r="O58" s="7">
        <f t="shared" si="24"/>
        <v>-4021666.666666667</v>
      </c>
      <c r="P58" s="7">
        <f t="shared" si="24"/>
        <v>-4650576.388888889</v>
      </c>
      <c r="Q58" s="7">
        <f t="shared" si="24"/>
        <v>-5276152.777777778</v>
      </c>
      <c r="R58" s="7">
        <f t="shared" si="24"/>
        <v>-5898395.833333334</v>
      </c>
      <c r="S58" s="7">
        <f t="shared" si="24"/>
        <v>-6604055.555555556</v>
      </c>
      <c r="T58" s="7">
        <f t="shared" si="24"/>
        <v>-7301381.944444445</v>
      </c>
      <c r="U58" s="7">
        <f t="shared" si="24"/>
        <v>-7995583.333333334</v>
      </c>
      <c r="V58" s="7">
        <f t="shared" si="24"/>
        <v>-8810659.722222222</v>
      </c>
      <c r="W58" s="7">
        <f t="shared" si="24"/>
        <v>-9610736.1111111101</v>
      </c>
      <c r="X58" s="7">
        <f t="shared" si="24"/>
        <v>-10401020.833333332</v>
      </c>
      <c r="Y58" s="7">
        <f t="shared" si="24"/>
        <v>-11176305.555555554</v>
      </c>
      <c r="Z58" s="7">
        <f t="shared" si="24"/>
        <v>-11941798.61111111</v>
      </c>
      <c r="AA58" s="7">
        <f t="shared" si="24"/>
        <v>-12692291.666666666</v>
      </c>
      <c r="AB58" s="7">
        <f t="shared" si="24"/>
        <v>-14119200.277777778</v>
      </c>
      <c r="AC58" s="7">
        <f t="shared" si="24"/>
        <v>-15506983.88888889</v>
      </c>
      <c r="AD58" s="7">
        <f t="shared" si="24"/>
        <v>-16855642.5</v>
      </c>
      <c r="AE58" s="7">
        <f t="shared" si="24"/>
        <v>-18169852.777777776</v>
      </c>
      <c r="AF58" s="7">
        <f t="shared" si="24"/>
        <v>-19450813.055555552</v>
      </c>
      <c r="AG58" s="7">
        <f t="shared" si="24"/>
        <v>-20693314.999999996</v>
      </c>
      <c r="AH58" s="7">
        <f t="shared" si="24"/>
        <v>-22669456.94444444</v>
      </c>
      <c r="AI58" s="7">
        <f t="shared" si="24"/>
        <v>-24562515.555555552</v>
      </c>
      <c r="AJ58" s="7">
        <f t="shared" si="24"/>
        <v>-26377699.166666664</v>
      </c>
      <c r="AK58" s="7">
        <f t="shared" si="24"/>
        <v>-28115007.777777776</v>
      </c>
      <c r="AL58" s="7">
        <f t="shared" si="24"/>
        <v>-29769233.055555552</v>
      </c>
      <c r="AM58" s="7">
        <f t="shared" si="24"/>
        <v>-31366416.666666664</v>
      </c>
      <c r="AN58" s="7">
        <f t="shared" si="24"/>
        <v>-35191139.722222216</v>
      </c>
      <c r="AO58" s="7">
        <f t="shared" si="24"/>
        <v>-38809696.111111104</v>
      </c>
      <c r="AP58" s="7">
        <f t="shared" si="24"/>
        <v>-42216877.499999993</v>
      </c>
      <c r="AQ58" s="7">
        <f t="shared" si="24"/>
        <v>-45410072.777777769</v>
      </c>
      <c r="AR58" s="7">
        <f t="shared" si="24"/>
        <v>-48396226.388888881</v>
      </c>
      <c r="AS58" s="7">
        <f t="shared" si="24"/>
        <v>-51180546.666666657</v>
      </c>
      <c r="AT58" s="7">
        <f t="shared" si="24"/>
        <v>-56026695.277777769</v>
      </c>
      <c r="AU58" s="7">
        <f t="shared" si="24"/>
        <v>-60524468.888888881</v>
      </c>
      <c r="AV58" s="7">
        <f t="shared" si="24"/>
        <v>-64679075.833333328</v>
      </c>
      <c r="AW58" s="7">
        <f t="shared" si="24"/>
        <v>-68490516.111111104</v>
      </c>
      <c r="AX58" s="7">
        <f t="shared" si="24"/>
        <v>-71958789.722222209</v>
      </c>
      <c r="AY58" s="7">
        <f t="shared" si="24"/>
        <v>-75083896.666666657</v>
      </c>
      <c r="BA58" s="64"/>
      <c r="BD58" s="64"/>
    </row>
    <row r="59" spans="1:56" outlineLevel="1" x14ac:dyDescent="0.35">
      <c r="C59" s="1" t="s">
        <v>95</v>
      </c>
      <c r="D59" s="4">
        <f>IF(D58&gt;0,D55*0.21,0)</f>
        <v>0</v>
      </c>
      <c r="E59" s="4">
        <f t="shared" ref="E59:AY59" si="25">IF(E58&gt;0,E55*0.21,0)</f>
        <v>0</v>
      </c>
      <c r="F59" s="4">
        <f t="shared" si="25"/>
        <v>0</v>
      </c>
      <c r="G59" s="4">
        <f t="shared" si="25"/>
        <v>0</v>
      </c>
      <c r="H59" s="4">
        <f t="shared" si="25"/>
        <v>0</v>
      </c>
      <c r="I59" s="4">
        <f t="shared" si="25"/>
        <v>0</v>
      </c>
      <c r="J59" s="4">
        <f t="shared" si="25"/>
        <v>0</v>
      </c>
      <c r="K59" s="4">
        <f t="shared" si="25"/>
        <v>0</v>
      </c>
      <c r="L59" s="4">
        <f t="shared" si="25"/>
        <v>0</v>
      </c>
      <c r="M59" s="4">
        <f t="shared" si="25"/>
        <v>0</v>
      </c>
      <c r="N59" s="4">
        <f t="shared" si="25"/>
        <v>0</v>
      </c>
      <c r="O59" s="4">
        <f t="shared" si="25"/>
        <v>0</v>
      </c>
      <c r="P59" s="4">
        <f t="shared" si="25"/>
        <v>0</v>
      </c>
      <c r="Q59" s="4">
        <f t="shared" si="25"/>
        <v>0</v>
      </c>
      <c r="R59" s="4">
        <f t="shared" si="25"/>
        <v>0</v>
      </c>
      <c r="S59" s="4">
        <f t="shared" si="25"/>
        <v>0</v>
      </c>
      <c r="T59" s="4">
        <f t="shared" si="25"/>
        <v>0</v>
      </c>
      <c r="U59" s="4">
        <f t="shared" si="25"/>
        <v>0</v>
      </c>
      <c r="V59" s="4">
        <f t="shared" si="25"/>
        <v>0</v>
      </c>
      <c r="W59" s="4">
        <f t="shared" si="25"/>
        <v>0</v>
      </c>
      <c r="X59" s="4">
        <f t="shared" si="25"/>
        <v>0</v>
      </c>
      <c r="Y59" s="4">
        <f t="shared" si="25"/>
        <v>0</v>
      </c>
      <c r="Z59" s="4">
        <f t="shared" si="25"/>
        <v>0</v>
      </c>
      <c r="AA59" s="4">
        <f t="shared" si="25"/>
        <v>0</v>
      </c>
      <c r="AB59" s="4">
        <f t="shared" si="25"/>
        <v>0</v>
      </c>
      <c r="AC59" s="4">
        <f t="shared" si="25"/>
        <v>0</v>
      </c>
      <c r="AD59" s="4">
        <f t="shared" si="25"/>
        <v>0</v>
      </c>
      <c r="AE59" s="4">
        <f t="shared" si="25"/>
        <v>0</v>
      </c>
      <c r="AF59" s="4">
        <f t="shared" si="25"/>
        <v>0</v>
      </c>
      <c r="AG59" s="4">
        <f t="shared" si="25"/>
        <v>0</v>
      </c>
      <c r="AH59" s="4">
        <f t="shared" si="25"/>
        <v>0</v>
      </c>
      <c r="AI59" s="4">
        <f t="shared" si="25"/>
        <v>0</v>
      </c>
      <c r="AJ59" s="4">
        <f t="shared" si="25"/>
        <v>0</v>
      </c>
      <c r="AK59" s="4">
        <f t="shared" si="25"/>
        <v>0</v>
      </c>
      <c r="AL59" s="4">
        <f t="shared" si="25"/>
        <v>0</v>
      </c>
      <c r="AM59" s="4">
        <f t="shared" si="25"/>
        <v>0</v>
      </c>
      <c r="AN59" s="4">
        <f t="shared" si="25"/>
        <v>0</v>
      </c>
      <c r="AO59" s="4">
        <f t="shared" si="25"/>
        <v>0</v>
      </c>
      <c r="AP59" s="4">
        <f t="shared" si="25"/>
        <v>0</v>
      </c>
      <c r="AQ59" s="4">
        <f t="shared" si="25"/>
        <v>0</v>
      </c>
      <c r="AR59" s="4">
        <f t="shared" si="25"/>
        <v>0</v>
      </c>
      <c r="AS59" s="4">
        <f t="shared" si="25"/>
        <v>0</v>
      </c>
      <c r="AT59" s="4">
        <f t="shared" si="25"/>
        <v>0</v>
      </c>
      <c r="AU59" s="4">
        <f t="shared" si="25"/>
        <v>0</v>
      </c>
      <c r="AV59" s="4">
        <f t="shared" si="25"/>
        <v>0</v>
      </c>
      <c r="AW59" s="4">
        <f t="shared" si="25"/>
        <v>0</v>
      </c>
      <c r="AX59" s="4">
        <f t="shared" si="25"/>
        <v>0</v>
      </c>
      <c r="AY59" s="4">
        <f t="shared" si="25"/>
        <v>0</v>
      </c>
      <c r="BA59" s="64"/>
      <c r="BD59" s="64"/>
    </row>
    <row r="60" spans="1:56" outlineLevel="1" x14ac:dyDescent="0.35">
      <c r="BA60" s="64"/>
      <c r="BD60" s="64"/>
    </row>
    <row r="61" spans="1:56" outlineLevel="1" x14ac:dyDescent="0.35">
      <c r="C61" s="1" t="s">
        <v>96</v>
      </c>
      <c r="D61" s="7">
        <f>D55-D59</f>
        <v>-329930.55555555562</v>
      </c>
      <c r="E61" s="7">
        <f t="shared" ref="E61:AY61" si="26">E55-E59</f>
        <v>-329930.55555555562</v>
      </c>
      <c r="F61" s="7">
        <f t="shared" si="26"/>
        <v>-329930.55555555562</v>
      </c>
      <c r="G61" s="7">
        <f t="shared" si="26"/>
        <v>-336875.00000000006</v>
      </c>
      <c r="H61" s="7">
        <f t="shared" si="26"/>
        <v>-336875.00000000006</v>
      </c>
      <c r="I61" s="7">
        <f t="shared" si="26"/>
        <v>-336875.00000000006</v>
      </c>
      <c r="J61" s="7">
        <f t="shared" si="26"/>
        <v>-336875.00000000006</v>
      </c>
      <c r="K61" s="7">
        <f t="shared" si="26"/>
        <v>-336875.00000000006</v>
      </c>
      <c r="L61" s="7">
        <f t="shared" si="26"/>
        <v>-336875.00000000006</v>
      </c>
      <c r="M61" s="7">
        <f t="shared" si="26"/>
        <v>-336875.00000000006</v>
      </c>
      <c r="N61" s="7">
        <f t="shared" si="26"/>
        <v>-336875.00000000006</v>
      </c>
      <c r="O61" s="7">
        <f t="shared" si="26"/>
        <v>-336875.00000000006</v>
      </c>
      <c r="P61" s="7">
        <f t="shared" si="26"/>
        <v>-628909.72222222225</v>
      </c>
      <c r="Q61" s="7">
        <f t="shared" si="26"/>
        <v>-625576.38888888888</v>
      </c>
      <c r="R61" s="7">
        <f t="shared" si="26"/>
        <v>-622243.05555555562</v>
      </c>
      <c r="S61" s="7">
        <f t="shared" si="26"/>
        <v>-705659.72222222225</v>
      </c>
      <c r="T61" s="7">
        <f t="shared" si="26"/>
        <v>-697326.38888888888</v>
      </c>
      <c r="U61" s="7">
        <f t="shared" si="26"/>
        <v>-694201.38888888888</v>
      </c>
      <c r="V61" s="7">
        <f t="shared" si="26"/>
        <v>-815076.38888888888</v>
      </c>
      <c r="W61" s="7">
        <f t="shared" si="26"/>
        <v>-800076.38888888888</v>
      </c>
      <c r="X61" s="7">
        <f t="shared" si="26"/>
        <v>-790284.72222222225</v>
      </c>
      <c r="Y61" s="7">
        <f t="shared" si="26"/>
        <v>-775284.72222222225</v>
      </c>
      <c r="Z61" s="7">
        <f t="shared" si="26"/>
        <v>-765493.05555555562</v>
      </c>
      <c r="AA61" s="7">
        <f t="shared" si="26"/>
        <v>-750493.05555555562</v>
      </c>
      <c r="AB61" s="7">
        <f t="shared" si="26"/>
        <v>-1426908.6111111112</v>
      </c>
      <c r="AC61" s="7">
        <f t="shared" si="26"/>
        <v>-1387783.6111111112</v>
      </c>
      <c r="AD61" s="7">
        <f t="shared" si="26"/>
        <v>-1348658.6111111112</v>
      </c>
      <c r="AE61" s="7">
        <f t="shared" si="26"/>
        <v>-1314210.2777777778</v>
      </c>
      <c r="AF61" s="7">
        <f t="shared" si="26"/>
        <v>-1280960.277777778</v>
      </c>
      <c r="AG61" s="7">
        <f t="shared" si="26"/>
        <v>-1242501.9444444445</v>
      </c>
      <c r="AH61" s="7">
        <f t="shared" si="26"/>
        <v>-1976141.944444444</v>
      </c>
      <c r="AI61" s="7">
        <f t="shared" si="26"/>
        <v>-1893058.6111111108</v>
      </c>
      <c r="AJ61" s="7">
        <f t="shared" si="26"/>
        <v>-1815183.6111111108</v>
      </c>
      <c r="AK61" s="7">
        <f t="shared" si="26"/>
        <v>-1737308.6111111108</v>
      </c>
      <c r="AL61" s="7">
        <f t="shared" si="26"/>
        <v>-1654225.2777777775</v>
      </c>
      <c r="AM61" s="7">
        <f t="shared" si="26"/>
        <v>-1597183.611111111</v>
      </c>
      <c r="AN61" s="7">
        <f t="shared" si="26"/>
        <v>-3824723.0555555555</v>
      </c>
      <c r="AO61" s="7">
        <f t="shared" si="26"/>
        <v>-3618556.3888888885</v>
      </c>
      <c r="AP61" s="7">
        <f t="shared" si="26"/>
        <v>-3407181.388888889</v>
      </c>
      <c r="AQ61" s="7">
        <f t="shared" si="26"/>
        <v>-3193195.2777777771</v>
      </c>
      <c r="AR61" s="7">
        <f t="shared" si="26"/>
        <v>-2986153.6111111105</v>
      </c>
      <c r="AS61" s="7">
        <f t="shared" si="26"/>
        <v>-2784320.2777777771</v>
      </c>
      <c r="AT61" s="7">
        <f t="shared" si="26"/>
        <v>-4846148.6111111119</v>
      </c>
      <c r="AU61" s="7">
        <f t="shared" si="26"/>
        <v>-4497773.611111111</v>
      </c>
      <c r="AV61" s="7">
        <f t="shared" si="26"/>
        <v>-4154606.944444445</v>
      </c>
      <c r="AW61" s="7">
        <f t="shared" si="26"/>
        <v>-3811440.277777778</v>
      </c>
      <c r="AX61" s="7">
        <f t="shared" si="26"/>
        <v>-3468273.6111111119</v>
      </c>
      <c r="AY61" s="7">
        <f t="shared" si="26"/>
        <v>-3125106.944444445</v>
      </c>
      <c r="BA61" s="64"/>
      <c r="BD61" s="64"/>
    </row>
    <row r="62" spans="1:56" x14ac:dyDescent="0.35">
      <c r="BA62" s="64"/>
      <c r="BD62" s="64"/>
    </row>
    <row r="63" spans="1:56" s="71" customFormat="1" x14ac:dyDescent="0.35">
      <c r="B63" s="80" t="s">
        <v>97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</row>
    <row r="64" spans="1:56" s="30" customFormat="1" outlineLevel="1" x14ac:dyDescent="0.35">
      <c r="A64" s="71"/>
      <c r="C64" s="31"/>
      <c r="BA64" s="64"/>
      <c r="BD64" s="64"/>
    </row>
    <row r="65" spans="1:56" s="30" customFormat="1" outlineLevel="1" x14ac:dyDescent="0.35">
      <c r="A65" s="71"/>
      <c r="C65" s="31" t="s">
        <v>155</v>
      </c>
      <c r="BA65" s="64"/>
      <c r="BD65" s="64"/>
    </row>
    <row r="66" spans="1:56" s="30" customFormat="1" outlineLevel="1" x14ac:dyDescent="0.35">
      <c r="A66" s="71"/>
      <c r="C66" s="34" t="s">
        <v>156</v>
      </c>
      <c r="D66" s="33">
        <f>D100</f>
        <v>6683958.333333333</v>
      </c>
      <c r="E66" s="33">
        <f t="shared" ref="E66:AY66" si="27">D66+E100</f>
        <v>6367916.666666666</v>
      </c>
      <c r="F66" s="33">
        <f t="shared" si="27"/>
        <v>6051874.9999999991</v>
      </c>
      <c r="G66" s="33">
        <f t="shared" si="27"/>
        <v>5485833.3333333321</v>
      </c>
      <c r="H66" s="33">
        <f t="shared" si="27"/>
        <v>5169791.6666666651</v>
      </c>
      <c r="I66" s="33">
        <f t="shared" si="27"/>
        <v>4853749.9999999981</v>
      </c>
      <c r="J66" s="33">
        <f t="shared" si="27"/>
        <v>4537708.3333333312</v>
      </c>
      <c r="K66" s="33">
        <f t="shared" si="27"/>
        <v>4221666.6666666642</v>
      </c>
      <c r="L66" s="33">
        <f t="shared" si="27"/>
        <v>3905624.9999999972</v>
      </c>
      <c r="M66" s="33">
        <f t="shared" si="27"/>
        <v>3589583.3333333302</v>
      </c>
      <c r="N66" s="33">
        <f t="shared" si="27"/>
        <v>3273541.6666666633</v>
      </c>
      <c r="O66" s="33">
        <f t="shared" si="27"/>
        <v>22957499.999999996</v>
      </c>
      <c r="P66" s="33">
        <f t="shared" si="27"/>
        <v>20441645.833333328</v>
      </c>
      <c r="Q66" s="33">
        <f t="shared" si="27"/>
        <v>19925791.66666666</v>
      </c>
      <c r="R66" s="33">
        <f t="shared" si="27"/>
        <v>19409937.499999993</v>
      </c>
      <c r="S66" s="33">
        <f t="shared" si="27"/>
        <v>18862333.333333325</v>
      </c>
      <c r="T66" s="33">
        <f t="shared" si="27"/>
        <v>18314729.166666657</v>
      </c>
      <c r="U66" s="33">
        <f t="shared" si="27"/>
        <v>17761916.666666657</v>
      </c>
      <c r="V66" s="33">
        <f t="shared" si="27"/>
        <v>17153229.166666657</v>
      </c>
      <c r="W66" s="33">
        <f t="shared" si="27"/>
        <v>16544541.666666657</v>
      </c>
      <c r="X66" s="33">
        <f t="shared" si="27"/>
        <v>15930645.833333323</v>
      </c>
      <c r="Y66" s="33">
        <f t="shared" si="27"/>
        <v>15316749.999999989</v>
      </c>
      <c r="Z66" s="33">
        <f t="shared" si="27"/>
        <v>14697645.833333323</v>
      </c>
      <c r="AA66" s="33">
        <f t="shared" si="27"/>
        <v>14078541.666666657</v>
      </c>
      <c r="AB66" s="33">
        <f t="shared" si="27"/>
        <v>9727910.8333333228</v>
      </c>
      <c r="AC66" s="33">
        <f t="shared" si="27"/>
        <v>8872071.6666666567</v>
      </c>
      <c r="AD66" s="33">
        <f t="shared" si="27"/>
        <v>8011024.1666666567</v>
      </c>
      <c r="AE66" s="33">
        <f t="shared" si="27"/>
        <v>47192758.333333321</v>
      </c>
      <c r="AF66" s="33">
        <f t="shared" si="27"/>
        <v>46364075.833333321</v>
      </c>
      <c r="AG66" s="33">
        <f t="shared" si="27"/>
        <v>45530184.999999985</v>
      </c>
      <c r="AH66" s="33">
        <f t="shared" si="27"/>
        <v>44547154.166666649</v>
      </c>
      <c r="AI66" s="33">
        <f t="shared" si="27"/>
        <v>43553706.666666649</v>
      </c>
      <c r="AJ66" s="33">
        <f t="shared" si="27"/>
        <v>42544634.166666649</v>
      </c>
      <c r="AK66" s="33">
        <f t="shared" si="27"/>
        <v>41519936.666666649</v>
      </c>
      <c r="AL66" s="33">
        <f t="shared" si="27"/>
        <v>40484822.499999985</v>
      </c>
      <c r="AM66" s="33">
        <f t="shared" si="27"/>
        <v>38434083.333333321</v>
      </c>
      <c r="AN66" s="33">
        <f t="shared" si="27"/>
        <v>37138082.499999985</v>
      </c>
      <c r="AO66" s="33">
        <f t="shared" si="27"/>
        <v>35800414.999999985</v>
      </c>
      <c r="AP66" s="33">
        <f t="shared" si="27"/>
        <v>34426289.166666649</v>
      </c>
      <c r="AQ66" s="33">
        <f t="shared" si="27"/>
        <v>33015704.999999985</v>
      </c>
      <c r="AR66" s="33">
        <f t="shared" si="27"/>
        <v>31568662.499999985</v>
      </c>
      <c r="AS66" s="33">
        <f t="shared" si="27"/>
        <v>30079953.333333321</v>
      </c>
      <c r="AT66" s="33">
        <f t="shared" si="27"/>
        <v>28747749.166666653</v>
      </c>
      <c r="AU66" s="33">
        <f t="shared" si="27"/>
        <v>27358253.333333321</v>
      </c>
      <c r="AV66" s="33">
        <f t="shared" si="27"/>
        <v>25906257.499999985</v>
      </c>
      <c r="AW66" s="33">
        <f t="shared" si="27"/>
        <v>24391761.666666649</v>
      </c>
      <c r="AX66" s="33">
        <f t="shared" si="27"/>
        <v>22814765.833333317</v>
      </c>
      <c r="AY66" s="33">
        <f t="shared" si="27"/>
        <v>21175269.999999985</v>
      </c>
      <c r="BA66" s="64"/>
      <c r="BD66" s="64"/>
    </row>
    <row r="67" spans="1:56" s="30" customFormat="1" outlineLevel="1" x14ac:dyDescent="0.35">
      <c r="A67" s="71"/>
      <c r="C67" s="31"/>
      <c r="BA67" s="64"/>
      <c r="BD67" s="64"/>
    </row>
    <row r="68" spans="1:56" s="30" customFormat="1" outlineLevel="1" x14ac:dyDescent="0.35">
      <c r="A68" s="71"/>
      <c r="C68" s="30" t="s">
        <v>148</v>
      </c>
      <c r="D68" s="36">
        <f>D139</f>
        <v>500000</v>
      </c>
      <c r="E68" s="36">
        <f t="shared" ref="E68:AY68" si="28">D68+E139</f>
        <v>500000</v>
      </c>
      <c r="F68" s="36">
        <f t="shared" si="28"/>
        <v>500000</v>
      </c>
      <c r="G68" s="36">
        <f t="shared" si="28"/>
        <v>750000</v>
      </c>
      <c r="H68" s="36">
        <f t="shared" si="28"/>
        <v>750000</v>
      </c>
      <c r="I68" s="36">
        <f t="shared" si="28"/>
        <v>750000</v>
      </c>
      <c r="J68" s="36">
        <f t="shared" si="28"/>
        <v>750000</v>
      </c>
      <c r="K68" s="36">
        <f t="shared" si="28"/>
        <v>750000</v>
      </c>
      <c r="L68" s="36">
        <f t="shared" si="28"/>
        <v>750000</v>
      </c>
      <c r="M68" s="36">
        <f t="shared" si="28"/>
        <v>750000</v>
      </c>
      <c r="N68" s="36">
        <f t="shared" si="28"/>
        <v>750000</v>
      </c>
      <c r="O68" s="36">
        <f t="shared" si="28"/>
        <v>750000</v>
      </c>
      <c r="P68" s="36">
        <f t="shared" si="28"/>
        <v>2750000</v>
      </c>
      <c r="Q68" s="36">
        <f t="shared" si="28"/>
        <v>2750000</v>
      </c>
      <c r="R68" s="36">
        <f t="shared" si="28"/>
        <v>2750000</v>
      </c>
      <c r="S68" s="36">
        <f t="shared" si="28"/>
        <v>2750000</v>
      </c>
      <c r="T68" s="36">
        <f t="shared" si="28"/>
        <v>2750000</v>
      </c>
      <c r="U68" s="36">
        <f t="shared" si="28"/>
        <v>2750000</v>
      </c>
      <c r="V68" s="36">
        <f t="shared" si="28"/>
        <v>2750000</v>
      </c>
      <c r="W68" s="36">
        <f t="shared" si="28"/>
        <v>2750000</v>
      </c>
      <c r="X68" s="36">
        <f t="shared" si="28"/>
        <v>2750000</v>
      </c>
      <c r="Y68" s="36">
        <f t="shared" si="28"/>
        <v>2750000</v>
      </c>
      <c r="Z68" s="36">
        <f t="shared" si="28"/>
        <v>2750000</v>
      </c>
      <c r="AA68" s="36">
        <f t="shared" si="28"/>
        <v>2750000</v>
      </c>
      <c r="AB68" s="36">
        <f t="shared" si="28"/>
        <v>6250000</v>
      </c>
      <c r="AC68" s="36">
        <f t="shared" si="28"/>
        <v>6250000</v>
      </c>
      <c r="AD68" s="36">
        <f t="shared" si="28"/>
        <v>6250000</v>
      </c>
      <c r="AE68" s="36">
        <f t="shared" si="28"/>
        <v>6250000</v>
      </c>
      <c r="AF68" s="36">
        <f t="shared" si="28"/>
        <v>6250000</v>
      </c>
      <c r="AG68" s="36">
        <f t="shared" si="28"/>
        <v>6250000</v>
      </c>
      <c r="AH68" s="36">
        <f t="shared" si="28"/>
        <v>6250000</v>
      </c>
      <c r="AI68" s="36">
        <f t="shared" si="28"/>
        <v>6250000</v>
      </c>
      <c r="AJ68" s="36">
        <f t="shared" si="28"/>
        <v>6250000</v>
      </c>
      <c r="AK68" s="36">
        <f t="shared" si="28"/>
        <v>6250000</v>
      </c>
      <c r="AL68" s="36">
        <f t="shared" si="28"/>
        <v>6250000</v>
      </c>
      <c r="AM68" s="36">
        <f t="shared" si="28"/>
        <v>7250000</v>
      </c>
      <c r="AN68" s="36">
        <f t="shared" si="28"/>
        <v>7250000</v>
      </c>
      <c r="AO68" s="36">
        <f t="shared" si="28"/>
        <v>7250000</v>
      </c>
      <c r="AP68" s="36">
        <f t="shared" si="28"/>
        <v>7250000</v>
      </c>
      <c r="AQ68" s="36">
        <f t="shared" si="28"/>
        <v>7250000</v>
      </c>
      <c r="AR68" s="36">
        <f t="shared" si="28"/>
        <v>7250000</v>
      </c>
      <c r="AS68" s="36">
        <f t="shared" si="28"/>
        <v>7250000</v>
      </c>
      <c r="AT68" s="36">
        <f t="shared" si="28"/>
        <v>7250000</v>
      </c>
      <c r="AU68" s="36">
        <f t="shared" si="28"/>
        <v>7250000</v>
      </c>
      <c r="AV68" s="36">
        <f t="shared" si="28"/>
        <v>7250000</v>
      </c>
      <c r="AW68" s="36">
        <f t="shared" si="28"/>
        <v>7250000</v>
      </c>
      <c r="AX68" s="36">
        <f t="shared" si="28"/>
        <v>7250000</v>
      </c>
      <c r="AY68" s="36">
        <f t="shared" si="28"/>
        <v>7250000</v>
      </c>
      <c r="BA68" s="64"/>
      <c r="BD68" s="64"/>
    </row>
    <row r="69" spans="1:56" s="30" customFormat="1" outlineLevel="1" x14ac:dyDescent="0.35">
      <c r="A69" s="71"/>
      <c r="C69" s="34" t="s">
        <v>138</v>
      </c>
      <c r="D69" s="38">
        <f>-D149</f>
        <v>-13888.888888888889</v>
      </c>
      <c r="E69" s="38">
        <f t="shared" ref="E69:AY69" si="29">D69-E149</f>
        <v>-27777.777777777777</v>
      </c>
      <c r="F69" s="38">
        <f t="shared" si="29"/>
        <v>-41666.666666666664</v>
      </c>
      <c r="G69" s="38">
        <f t="shared" si="29"/>
        <v>-62500</v>
      </c>
      <c r="H69" s="38">
        <f t="shared" si="29"/>
        <v>-83333.333333333328</v>
      </c>
      <c r="I69" s="38">
        <f t="shared" si="29"/>
        <v>-104166.66666666666</v>
      </c>
      <c r="J69" s="38">
        <f t="shared" si="29"/>
        <v>-124999.99999999999</v>
      </c>
      <c r="K69" s="38">
        <f t="shared" si="29"/>
        <v>-145833.33333333331</v>
      </c>
      <c r="L69" s="38">
        <f t="shared" si="29"/>
        <v>-166666.66666666666</v>
      </c>
      <c r="M69" s="38">
        <f t="shared" si="29"/>
        <v>-187500</v>
      </c>
      <c r="N69" s="38">
        <f t="shared" si="29"/>
        <v>-208333.33333333334</v>
      </c>
      <c r="O69" s="38">
        <f t="shared" si="29"/>
        <v>-229166.66666666669</v>
      </c>
      <c r="P69" s="38">
        <f t="shared" si="29"/>
        <v>-305555.55555555556</v>
      </c>
      <c r="Q69" s="38">
        <f t="shared" si="29"/>
        <v>-381944.44444444444</v>
      </c>
      <c r="R69" s="38">
        <f t="shared" si="29"/>
        <v>-458333.33333333331</v>
      </c>
      <c r="S69" s="38">
        <f t="shared" si="29"/>
        <v>-534722.22222222225</v>
      </c>
      <c r="T69" s="38">
        <f t="shared" si="29"/>
        <v>-611111.11111111112</v>
      </c>
      <c r="U69" s="38">
        <f t="shared" si="29"/>
        <v>-687500</v>
      </c>
      <c r="V69" s="38">
        <f t="shared" si="29"/>
        <v>-763888.88888888888</v>
      </c>
      <c r="W69" s="38">
        <f t="shared" si="29"/>
        <v>-840277.77777777775</v>
      </c>
      <c r="X69" s="38">
        <f t="shared" si="29"/>
        <v>-916666.66666666663</v>
      </c>
      <c r="Y69" s="38">
        <f t="shared" si="29"/>
        <v>-993055.5555555555</v>
      </c>
      <c r="Z69" s="38">
        <f t="shared" si="29"/>
        <v>-1069444.4444444445</v>
      </c>
      <c r="AA69" s="38">
        <f t="shared" si="29"/>
        <v>-1145833.3333333335</v>
      </c>
      <c r="AB69" s="38">
        <f t="shared" si="29"/>
        <v>-1319444.4444444445</v>
      </c>
      <c r="AC69" s="38">
        <f t="shared" si="29"/>
        <v>-1493055.5555555555</v>
      </c>
      <c r="AD69" s="38">
        <f t="shared" si="29"/>
        <v>-1666666.6666666665</v>
      </c>
      <c r="AE69" s="38">
        <f t="shared" si="29"/>
        <v>-1840277.7777777775</v>
      </c>
      <c r="AF69" s="38">
        <f t="shared" si="29"/>
        <v>-2013888.8888888885</v>
      </c>
      <c r="AG69" s="38">
        <f t="shared" si="29"/>
        <v>-2187499.9999999995</v>
      </c>
      <c r="AH69" s="38">
        <f t="shared" si="29"/>
        <v>-2361111.1111111105</v>
      </c>
      <c r="AI69" s="38">
        <f t="shared" si="29"/>
        <v>-2534722.2222222215</v>
      </c>
      <c r="AJ69" s="38">
        <f t="shared" si="29"/>
        <v>-2708333.3333333326</v>
      </c>
      <c r="AK69" s="38">
        <f t="shared" si="29"/>
        <v>-2881944.4444444436</v>
      </c>
      <c r="AL69" s="38">
        <f t="shared" si="29"/>
        <v>-3055555.5555555546</v>
      </c>
      <c r="AM69" s="38">
        <f t="shared" si="29"/>
        <v>-3249999.9999999991</v>
      </c>
      <c r="AN69" s="38">
        <f t="shared" si="29"/>
        <v>-3430555.5555555546</v>
      </c>
      <c r="AO69" s="38">
        <f t="shared" si="29"/>
        <v>-3611111.1111111101</v>
      </c>
      <c r="AP69" s="38">
        <f t="shared" si="29"/>
        <v>-3791666.6666666656</v>
      </c>
      <c r="AQ69" s="38">
        <f t="shared" si="29"/>
        <v>-3965277.7777777766</v>
      </c>
      <c r="AR69" s="38">
        <f t="shared" si="29"/>
        <v>-4138888.8888888876</v>
      </c>
      <c r="AS69" s="38">
        <f t="shared" si="29"/>
        <v>-4312499.9999999991</v>
      </c>
      <c r="AT69" s="38">
        <f t="shared" si="29"/>
        <v>-4486111.1111111101</v>
      </c>
      <c r="AU69" s="38">
        <f t="shared" si="29"/>
        <v>-4659722.2222222211</v>
      </c>
      <c r="AV69" s="38">
        <f t="shared" si="29"/>
        <v>-4833333.3333333321</v>
      </c>
      <c r="AW69" s="38">
        <f t="shared" si="29"/>
        <v>-5006944.4444444431</v>
      </c>
      <c r="AX69" s="38">
        <f t="shared" si="29"/>
        <v>-5180555.5555555541</v>
      </c>
      <c r="AY69" s="38">
        <f t="shared" si="29"/>
        <v>-5354166.6666666651</v>
      </c>
      <c r="BA69" s="64"/>
      <c r="BD69" s="64"/>
    </row>
    <row r="70" spans="1:56" s="30" customFormat="1" outlineLevel="1" x14ac:dyDescent="0.35">
      <c r="A70" s="71"/>
      <c r="C70" s="34" t="s">
        <v>149</v>
      </c>
      <c r="D70" s="36">
        <f>SUM(D68:D69)</f>
        <v>486111.11111111112</v>
      </c>
      <c r="E70" s="36">
        <f>SUM(E68:E69)</f>
        <v>472222.22222222225</v>
      </c>
      <c r="F70" s="36">
        <f t="shared" ref="F70:K70" si="30">SUM(F68:F69)</f>
        <v>458333.33333333331</v>
      </c>
      <c r="G70" s="36">
        <f t="shared" si="30"/>
        <v>687500</v>
      </c>
      <c r="H70" s="36">
        <f t="shared" si="30"/>
        <v>666666.66666666663</v>
      </c>
      <c r="I70" s="36">
        <f t="shared" si="30"/>
        <v>645833.33333333337</v>
      </c>
      <c r="J70" s="36">
        <f t="shared" si="30"/>
        <v>625000</v>
      </c>
      <c r="K70" s="36">
        <f t="shared" si="30"/>
        <v>604166.66666666674</v>
      </c>
      <c r="L70" s="36">
        <f t="shared" ref="L70" si="31">SUM(L68:L69)</f>
        <v>583333.33333333337</v>
      </c>
      <c r="M70" s="36">
        <f t="shared" ref="M70" si="32">SUM(M68:M69)</f>
        <v>562500</v>
      </c>
      <c r="N70" s="36">
        <f t="shared" ref="N70" si="33">SUM(N68:N69)</f>
        <v>541666.66666666663</v>
      </c>
      <c r="O70" s="36">
        <f t="shared" ref="O70" si="34">SUM(O68:O69)</f>
        <v>520833.33333333331</v>
      </c>
      <c r="P70" s="36">
        <f t="shared" ref="P70" si="35">SUM(P68:P69)</f>
        <v>2444444.4444444445</v>
      </c>
      <c r="Q70" s="36">
        <f t="shared" ref="Q70" si="36">SUM(Q68:Q69)</f>
        <v>2368055.5555555555</v>
      </c>
      <c r="R70" s="36">
        <f t="shared" ref="R70" si="37">SUM(R68:R69)</f>
        <v>2291666.6666666665</v>
      </c>
      <c r="S70" s="36">
        <f t="shared" ref="S70" si="38">SUM(S68:S69)</f>
        <v>2215277.777777778</v>
      </c>
      <c r="T70" s="36">
        <f t="shared" ref="T70" si="39">SUM(T68:T69)</f>
        <v>2138888.888888889</v>
      </c>
      <c r="U70" s="36">
        <f t="shared" ref="U70" si="40">SUM(U68:U69)</f>
        <v>2062500</v>
      </c>
      <c r="V70" s="36">
        <f t="shared" ref="V70" si="41">SUM(V68:V69)</f>
        <v>1986111.111111111</v>
      </c>
      <c r="W70" s="36">
        <f t="shared" ref="W70" si="42">SUM(W68:W69)</f>
        <v>1909722.2222222222</v>
      </c>
      <c r="X70" s="36">
        <f t="shared" ref="X70" si="43">SUM(X68:X69)</f>
        <v>1833333.3333333335</v>
      </c>
      <c r="Y70" s="36">
        <f t="shared" ref="Y70" si="44">SUM(Y68:Y69)</f>
        <v>1756944.4444444445</v>
      </c>
      <c r="Z70" s="36">
        <f t="shared" ref="Z70" si="45">SUM(Z68:Z69)</f>
        <v>1680555.5555555555</v>
      </c>
      <c r="AA70" s="36">
        <f t="shared" ref="AA70" si="46">SUM(AA68:AA69)</f>
        <v>1604166.6666666665</v>
      </c>
      <c r="AB70" s="36">
        <f t="shared" ref="AB70" si="47">SUM(AB68:AB69)</f>
        <v>4930555.555555556</v>
      </c>
      <c r="AC70" s="36">
        <f t="shared" ref="AC70" si="48">SUM(AC68:AC69)</f>
        <v>4756944.444444444</v>
      </c>
      <c r="AD70" s="36">
        <f t="shared" ref="AD70" si="49">SUM(AD68:AD69)</f>
        <v>4583333.333333334</v>
      </c>
      <c r="AE70" s="36">
        <f t="shared" ref="AE70" si="50">SUM(AE68:AE69)</f>
        <v>4409722.222222222</v>
      </c>
      <c r="AF70" s="36">
        <f t="shared" ref="AF70" si="51">SUM(AF68:AF69)</f>
        <v>4236111.1111111119</v>
      </c>
      <c r="AG70" s="36">
        <f t="shared" ref="AG70" si="52">SUM(AG68:AG69)</f>
        <v>4062500.0000000005</v>
      </c>
      <c r="AH70" s="36">
        <f t="shared" ref="AH70" si="53">SUM(AH68:AH69)</f>
        <v>3888888.8888888895</v>
      </c>
      <c r="AI70" s="36">
        <f t="shared" ref="AI70" si="54">SUM(AI68:AI69)</f>
        <v>3715277.7777777785</v>
      </c>
      <c r="AJ70" s="36">
        <f t="shared" ref="AJ70" si="55">SUM(AJ68:AJ69)</f>
        <v>3541666.6666666674</v>
      </c>
      <c r="AK70" s="36">
        <f t="shared" ref="AK70" si="56">SUM(AK68:AK69)</f>
        <v>3368055.5555555564</v>
      </c>
      <c r="AL70" s="36">
        <f t="shared" ref="AL70" si="57">SUM(AL68:AL69)</f>
        <v>3194444.4444444454</v>
      </c>
      <c r="AM70" s="36">
        <f t="shared" ref="AM70" si="58">SUM(AM68:AM69)</f>
        <v>4000000.0000000009</v>
      </c>
      <c r="AN70" s="36">
        <f t="shared" ref="AN70" si="59">SUM(AN68:AN69)</f>
        <v>3819444.4444444454</v>
      </c>
      <c r="AO70" s="36">
        <f t="shared" ref="AO70" si="60">SUM(AO68:AO69)</f>
        <v>3638888.8888888899</v>
      </c>
      <c r="AP70" s="36">
        <f t="shared" ref="AP70" si="61">SUM(AP68:AP69)</f>
        <v>3458333.3333333344</v>
      </c>
      <c r="AQ70" s="36">
        <f t="shared" ref="AQ70" si="62">SUM(AQ68:AQ69)</f>
        <v>3284722.2222222234</v>
      </c>
      <c r="AR70" s="36">
        <f t="shared" ref="AR70" si="63">SUM(AR68:AR69)</f>
        <v>3111111.1111111124</v>
      </c>
      <c r="AS70" s="36">
        <f t="shared" ref="AS70" si="64">SUM(AS68:AS69)</f>
        <v>2937500.0000000009</v>
      </c>
      <c r="AT70" s="36">
        <f t="shared" ref="AT70" si="65">SUM(AT68:AT69)</f>
        <v>2763888.8888888899</v>
      </c>
      <c r="AU70" s="36">
        <f t="shared" ref="AU70" si="66">SUM(AU68:AU69)</f>
        <v>2590277.7777777789</v>
      </c>
      <c r="AV70" s="36">
        <f t="shared" ref="AV70" si="67">SUM(AV68:AV69)</f>
        <v>2416666.6666666679</v>
      </c>
      <c r="AW70" s="36">
        <f t="shared" ref="AW70" si="68">SUM(AW68:AW69)</f>
        <v>2243055.5555555569</v>
      </c>
      <c r="AX70" s="36">
        <f t="shared" ref="AX70" si="69">SUM(AX68:AX69)</f>
        <v>2069444.4444444459</v>
      </c>
      <c r="AY70" s="36">
        <f t="shared" ref="AY70" si="70">SUM(AY68:AY69)</f>
        <v>1895833.3333333349</v>
      </c>
      <c r="BA70" s="64"/>
      <c r="BD70" s="64"/>
    </row>
    <row r="71" spans="1:56" s="30" customFormat="1" outlineLevel="1" x14ac:dyDescent="0.35">
      <c r="A71" s="71"/>
      <c r="C71" s="34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BA71" s="64"/>
      <c r="BD71" s="64"/>
    </row>
    <row r="72" spans="1:56" s="30" customFormat="1" outlineLevel="1" x14ac:dyDescent="0.35">
      <c r="A72" s="71"/>
      <c r="C72" s="31" t="s">
        <v>157</v>
      </c>
      <c r="D72" s="36">
        <f>D66+D70</f>
        <v>7170069.444444444</v>
      </c>
      <c r="E72" s="36">
        <f t="shared" ref="E72:AY72" si="71">E66+E70</f>
        <v>6840138.8888888881</v>
      </c>
      <c r="F72" s="36">
        <f t="shared" si="71"/>
        <v>6510208.3333333321</v>
      </c>
      <c r="G72" s="36">
        <f t="shared" si="71"/>
        <v>6173333.3333333321</v>
      </c>
      <c r="H72" s="36">
        <f t="shared" si="71"/>
        <v>5836458.3333333321</v>
      </c>
      <c r="I72" s="36">
        <f t="shared" si="71"/>
        <v>5499583.3333333312</v>
      </c>
      <c r="J72" s="36">
        <f t="shared" si="71"/>
        <v>5162708.3333333312</v>
      </c>
      <c r="K72" s="36">
        <f t="shared" si="71"/>
        <v>4825833.3333333312</v>
      </c>
      <c r="L72" s="36">
        <f t="shared" si="71"/>
        <v>4488958.3333333302</v>
      </c>
      <c r="M72" s="36">
        <f t="shared" si="71"/>
        <v>4152083.3333333302</v>
      </c>
      <c r="N72" s="36">
        <f t="shared" si="71"/>
        <v>3815208.3333333298</v>
      </c>
      <c r="O72" s="36">
        <f t="shared" si="71"/>
        <v>23478333.333333328</v>
      </c>
      <c r="P72" s="36">
        <f t="shared" si="71"/>
        <v>22886090.277777772</v>
      </c>
      <c r="Q72" s="36">
        <f t="shared" si="71"/>
        <v>22293847.222222216</v>
      </c>
      <c r="R72" s="36">
        <f t="shared" si="71"/>
        <v>21701604.16666666</v>
      </c>
      <c r="S72" s="36">
        <f t="shared" si="71"/>
        <v>21077611.111111104</v>
      </c>
      <c r="T72" s="36">
        <f t="shared" si="71"/>
        <v>20453618.055555545</v>
      </c>
      <c r="U72" s="36">
        <f t="shared" si="71"/>
        <v>19824416.666666657</v>
      </c>
      <c r="V72" s="36">
        <f t="shared" si="71"/>
        <v>19139340.277777769</v>
      </c>
      <c r="W72" s="36">
        <f t="shared" si="71"/>
        <v>18454263.888888881</v>
      </c>
      <c r="X72" s="36">
        <f t="shared" si="71"/>
        <v>17763979.166666657</v>
      </c>
      <c r="Y72" s="36">
        <f t="shared" si="71"/>
        <v>17073694.444444433</v>
      </c>
      <c r="Z72" s="36">
        <f t="shared" si="71"/>
        <v>16378201.388888879</v>
      </c>
      <c r="AA72" s="36">
        <f t="shared" si="71"/>
        <v>15682708.333333323</v>
      </c>
      <c r="AB72" s="36">
        <f t="shared" si="71"/>
        <v>14658466.388888879</v>
      </c>
      <c r="AC72" s="36">
        <f t="shared" si="71"/>
        <v>13629016.111111101</v>
      </c>
      <c r="AD72" s="36">
        <f t="shared" si="71"/>
        <v>12594357.499999991</v>
      </c>
      <c r="AE72" s="36">
        <f t="shared" si="71"/>
        <v>51602480.555555545</v>
      </c>
      <c r="AF72" s="36">
        <f t="shared" si="71"/>
        <v>50600186.944444433</v>
      </c>
      <c r="AG72" s="36">
        <f t="shared" si="71"/>
        <v>49592684.999999985</v>
      </c>
      <c r="AH72" s="36">
        <f t="shared" si="71"/>
        <v>48436043.055555537</v>
      </c>
      <c r="AI72" s="36">
        <f t="shared" si="71"/>
        <v>47268984.444444425</v>
      </c>
      <c r="AJ72" s="36">
        <f t="shared" si="71"/>
        <v>46086300.833333313</v>
      </c>
      <c r="AK72" s="36">
        <f t="shared" si="71"/>
        <v>44887992.222222209</v>
      </c>
      <c r="AL72" s="36">
        <f t="shared" si="71"/>
        <v>43679266.944444433</v>
      </c>
      <c r="AM72" s="36">
        <f t="shared" si="71"/>
        <v>42434083.333333321</v>
      </c>
      <c r="AN72" s="36">
        <f t="shared" si="71"/>
        <v>40957526.944444433</v>
      </c>
      <c r="AO72" s="36">
        <f t="shared" si="71"/>
        <v>39439303.888888873</v>
      </c>
      <c r="AP72" s="36">
        <f t="shared" si="71"/>
        <v>37884622.499999985</v>
      </c>
      <c r="AQ72" s="36">
        <f t="shared" si="71"/>
        <v>36300427.222222209</v>
      </c>
      <c r="AR72" s="36">
        <f t="shared" si="71"/>
        <v>34679773.611111097</v>
      </c>
      <c r="AS72" s="36">
        <f t="shared" si="71"/>
        <v>33017453.333333321</v>
      </c>
      <c r="AT72" s="36">
        <f t="shared" si="71"/>
        <v>31511638.055555545</v>
      </c>
      <c r="AU72" s="36">
        <f t="shared" si="71"/>
        <v>29948531.111111101</v>
      </c>
      <c r="AV72" s="36">
        <f t="shared" si="71"/>
        <v>28322924.166666653</v>
      </c>
      <c r="AW72" s="36">
        <f>AW66+AW70</f>
        <v>26634817.222222205</v>
      </c>
      <c r="AX72" s="36">
        <f t="shared" si="71"/>
        <v>24884210.277777761</v>
      </c>
      <c r="AY72" s="36">
        <f t="shared" si="71"/>
        <v>23071103.333333321</v>
      </c>
      <c r="BA72" s="64"/>
      <c r="BD72" s="64"/>
    </row>
    <row r="73" spans="1:56" s="30" customFormat="1" outlineLevel="1" x14ac:dyDescent="0.35">
      <c r="A73" s="71"/>
      <c r="C73" s="34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BA73" s="64"/>
      <c r="BD73" s="64"/>
    </row>
    <row r="74" spans="1:56" s="30" customFormat="1" outlineLevel="1" x14ac:dyDescent="0.35">
      <c r="A74" s="71"/>
      <c r="C74" s="32" t="s">
        <v>150</v>
      </c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BA74" s="64"/>
      <c r="BD74" s="64"/>
    </row>
    <row r="75" spans="1:56" s="30" customFormat="1" outlineLevel="1" x14ac:dyDescent="0.35">
      <c r="A75" s="71"/>
      <c r="C75" s="34" t="s">
        <v>146</v>
      </c>
      <c r="O75" s="35">
        <f>O15</f>
        <v>0</v>
      </c>
      <c r="P75" s="35">
        <f>O75-P15</f>
        <v>36666.666666666664</v>
      </c>
      <c r="Q75" s="35">
        <f t="shared" ref="Q75:AY75" si="72">P75-Q15</f>
        <v>70000</v>
      </c>
      <c r="R75" s="35">
        <f t="shared" si="72"/>
        <v>100000</v>
      </c>
      <c r="S75" s="35">
        <f t="shared" si="72"/>
        <v>181666.66666666669</v>
      </c>
      <c r="T75" s="35">
        <f t="shared" si="72"/>
        <v>255000</v>
      </c>
      <c r="U75" s="35">
        <f t="shared" si="72"/>
        <v>320000</v>
      </c>
      <c r="V75" s="35">
        <f t="shared" si="72"/>
        <v>450000</v>
      </c>
      <c r="W75" s="35">
        <f t="shared" si="72"/>
        <v>565000</v>
      </c>
      <c r="X75" s="35">
        <f t="shared" si="72"/>
        <v>665000</v>
      </c>
      <c r="Y75" s="35">
        <f t="shared" si="72"/>
        <v>750000</v>
      </c>
      <c r="Z75" s="35">
        <f t="shared" si="72"/>
        <v>820000</v>
      </c>
      <c r="AA75" s="35">
        <f t="shared" si="72"/>
        <v>875000</v>
      </c>
      <c r="AB75" s="35">
        <f t="shared" si="72"/>
        <v>1277666.6666666665</v>
      </c>
      <c r="AC75" s="35">
        <f t="shared" si="72"/>
        <v>1636000</v>
      </c>
      <c r="AD75" s="35">
        <f t="shared" si="72"/>
        <v>1950000</v>
      </c>
      <c r="AE75" s="35">
        <f t="shared" si="72"/>
        <v>2272333.3333333335</v>
      </c>
      <c r="AF75" s="35">
        <f t="shared" si="72"/>
        <v>2551000</v>
      </c>
      <c r="AG75" s="35">
        <f t="shared" si="72"/>
        <v>2786000</v>
      </c>
      <c r="AH75" s="35">
        <f t="shared" si="72"/>
        <v>3605500</v>
      </c>
      <c r="AI75" s="35">
        <f t="shared" si="72"/>
        <v>4331500</v>
      </c>
      <c r="AJ75" s="35">
        <f t="shared" si="72"/>
        <v>4964000</v>
      </c>
      <c r="AK75" s="35">
        <f t="shared" si="72"/>
        <v>5503000</v>
      </c>
      <c r="AL75" s="35">
        <f t="shared" si="72"/>
        <v>5948500</v>
      </c>
      <c r="AM75" s="35">
        <f t="shared" si="72"/>
        <v>6300500</v>
      </c>
      <c r="AN75" s="35">
        <f t="shared" si="72"/>
        <v>8648666.6666666679</v>
      </c>
      <c r="AO75" s="35">
        <f t="shared" si="72"/>
        <v>10749000</v>
      </c>
      <c r="AP75" s="35">
        <f t="shared" si="72"/>
        <v>12601500</v>
      </c>
      <c r="AQ75" s="35">
        <f t="shared" si="72"/>
        <v>14210500</v>
      </c>
      <c r="AR75" s="35">
        <f t="shared" si="72"/>
        <v>15576000</v>
      </c>
      <c r="AS75" s="35">
        <f t="shared" si="72"/>
        <v>16698000</v>
      </c>
      <c r="AT75" s="35">
        <f t="shared" si="72"/>
        <v>20038333.333333332</v>
      </c>
      <c r="AU75" s="35">
        <f t="shared" si="72"/>
        <v>22973000</v>
      </c>
      <c r="AV75" s="35">
        <f t="shared" si="72"/>
        <v>25502000</v>
      </c>
      <c r="AW75" s="35">
        <f t="shared" si="72"/>
        <v>27625333.333333332</v>
      </c>
      <c r="AX75" s="35">
        <f t="shared" si="72"/>
        <v>29343000</v>
      </c>
      <c r="AY75" s="35">
        <f t="shared" si="72"/>
        <v>30655000</v>
      </c>
      <c r="BA75" s="64"/>
      <c r="BD75" s="64"/>
    </row>
    <row r="76" spans="1:56" s="30" customFormat="1" outlineLevel="1" x14ac:dyDescent="0.35">
      <c r="A76" s="71"/>
      <c r="C76" s="31"/>
      <c r="BA76" s="64"/>
      <c r="BD76" s="64"/>
    </row>
    <row r="77" spans="1:56" s="30" customFormat="1" outlineLevel="1" x14ac:dyDescent="0.35">
      <c r="A77" s="71"/>
      <c r="C77" s="31" t="s">
        <v>154</v>
      </c>
      <c r="D77" s="35">
        <f>D75</f>
        <v>0</v>
      </c>
      <c r="E77" s="35">
        <f t="shared" ref="E77:AY77" si="73">E75</f>
        <v>0</v>
      </c>
      <c r="F77" s="35">
        <f t="shared" si="73"/>
        <v>0</v>
      </c>
      <c r="G77" s="35">
        <f t="shared" si="73"/>
        <v>0</v>
      </c>
      <c r="H77" s="35">
        <f t="shared" si="73"/>
        <v>0</v>
      </c>
      <c r="I77" s="35">
        <f t="shared" si="73"/>
        <v>0</v>
      </c>
      <c r="J77" s="35">
        <f t="shared" si="73"/>
        <v>0</v>
      </c>
      <c r="K77" s="35">
        <f t="shared" si="73"/>
        <v>0</v>
      </c>
      <c r="L77" s="35">
        <f t="shared" si="73"/>
        <v>0</v>
      </c>
      <c r="M77" s="35">
        <f t="shared" si="73"/>
        <v>0</v>
      </c>
      <c r="N77" s="35">
        <f t="shared" si="73"/>
        <v>0</v>
      </c>
      <c r="O77" s="35">
        <f t="shared" si="73"/>
        <v>0</v>
      </c>
      <c r="P77" s="35">
        <f t="shared" si="73"/>
        <v>36666.666666666664</v>
      </c>
      <c r="Q77" s="35">
        <f t="shared" si="73"/>
        <v>70000</v>
      </c>
      <c r="R77" s="35">
        <f t="shared" si="73"/>
        <v>100000</v>
      </c>
      <c r="S77" s="35">
        <f t="shared" si="73"/>
        <v>181666.66666666669</v>
      </c>
      <c r="T77" s="35">
        <f t="shared" si="73"/>
        <v>255000</v>
      </c>
      <c r="U77" s="35">
        <f t="shared" si="73"/>
        <v>320000</v>
      </c>
      <c r="V77" s="35">
        <f t="shared" si="73"/>
        <v>450000</v>
      </c>
      <c r="W77" s="35">
        <f t="shared" si="73"/>
        <v>565000</v>
      </c>
      <c r="X77" s="35">
        <f t="shared" si="73"/>
        <v>665000</v>
      </c>
      <c r="Y77" s="35">
        <f t="shared" si="73"/>
        <v>750000</v>
      </c>
      <c r="Z77" s="35">
        <f t="shared" si="73"/>
        <v>820000</v>
      </c>
      <c r="AA77" s="35">
        <f t="shared" si="73"/>
        <v>875000</v>
      </c>
      <c r="AB77" s="35">
        <f t="shared" si="73"/>
        <v>1277666.6666666665</v>
      </c>
      <c r="AC77" s="35">
        <f t="shared" si="73"/>
        <v>1636000</v>
      </c>
      <c r="AD77" s="35">
        <f t="shared" si="73"/>
        <v>1950000</v>
      </c>
      <c r="AE77" s="35">
        <f t="shared" si="73"/>
        <v>2272333.3333333335</v>
      </c>
      <c r="AF77" s="35">
        <f t="shared" si="73"/>
        <v>2551000</v>
      </c>
      <c r="AG77" s="35">
        <f t="shared" si="73"/>
        <v>2786000</v>
      </c>
      <c r="AH77" s="35">
        <f t="shared" si="73"/>
        <v>3605500</v>
      </c>
      <c r="AI77" s="35">
        <f t="shared" si="73"/>
        <v>4331500</v>
      </c>
      <c r="AJ77" s="35">
        <f t="shared" si="73"/>
        <v>4964000</v>
      </c>
      <c r="AK77" s="35">
        <f t="shared" si="73"/>
        <v>5503000</v>
      </c>
      <c r="AL77" s="35">
        <f t="shared" si="73"/>
        <v>5948500</v>
      </c>
      <c r="AM77" s="35">
        <f t="shared" si="73"/>
        <v>6300500</v>
      </c>
      <c r="AN77" s="35">
        <f t="shared" si="73"/>
        <v>8648666.6666666679</v>
      </c>
      <c r="AO77" s="35">
        <f t="shared" si="73"/>
        <v>10749000</v>
      </c>
      <c r="AP77" s="35">
        <f t="shared" si="73"/>
        <v>12601500</v>
      </c>
      <c r="AQ77" s="35">
        <f t="shared" si="73"/>
        <v>14210500</v>
      </c>
      <c r="AR77" s="35">
        <f t="shared" si="73"/>
        <v>15576000</v>
      </c>
      <c r="AS77" s="35">
        <f t="shared" si="73"/>
        <v>16698000</v>
      </c>
      <c r="AT77" s="35">
        <f t="shared" si="73"/>
        <v>20038333.333333332</v>
      </c>
      <c r="AU77" s="35">
        <f t="shared" si="73"/>
        <v>22973000</v>
      </c>
      <c r="AV77" s="35">
        <f t="shared" si="73"/>
        <v>25502000</v>
      </c>
      <c r="AW77" s="35">
        <f t="shared" si="73"/>
        <v>27625333.333333332</v>
      </c>
      <c r="AX77" s="35">
        <f t="shared" si="73"/>
        <v>29343000</v>
      </c>
      <c r="AY77" s="35">
        <f t="shared" si="73"/>
        <v>30655000</v>
      </c>
      <c r="BA77" s="64"/>
      <c r="BD77" s="64"/>
    </row>
    <row r="78" spans="1:56" s="30" customFormat="1" outlineLevel="1" x14ac:dyDescent="0.35">
      <c r="A78" s="71"/>
      <c r="C78" s="31"/>
      <c r="BA78" s="64"/>
      <c r="BD78" s="64"/>
    </row>
    <row r="79" spans="1:56" s="30" customFormat="1" outlineLevel="1" x14ac:dyDescent="0.35">
      <c r="A79" s="71"/>
      <c r="C79" s="31" t="s">
        <v>158</v>
      </c>
      <c r="BA79" s="64"/>
      <c r="BD79" s="64"/>
    </row>
    <row r="80" spans="1:56" s="30" customFormat="1" outlineLevel="1" x14ac:dyDescent="0.35">
      <c r="A80" s="71"/>
      <c r="C80" s="31" t="s">
        <v>159</v>
      </c>
      <c r="D80" s="33">
        <f>D98</f>
        <v>7500000</v>
      </c>
      <c r="E80" s="33">
        <f>E98+D80</f>
        <v>7500000</v>
      </c>
      <c r="F80" s="33">
        <f t="shared" ref="F80:AY80" si="74">F98+E80</f>
        <v>7500000</v>
      </c>
      <c r="G80" s="33">
        <f t="shared" si="74"/>
        <v>7500000</v>
      </c>
      <c r="H80" s="33">
        <f t="shared" si="74"/>
        <v>7500000</v>
      </c>
      <c r="I80" s="33">
        <f t="shared" si="74"/>
        <v>7500000</v>
      </c>
      <c r="J80" s="33">
        <f t="shared" si="74"/>
        <v>7500000</v>
      </c>
      <c r="K80" s="33">
        <f t="shared" si="74"/>
        <v>7500000</v>
      </c>
      <c r="L80" s="33">
        <f t="shared" si="74"/>
        <v>7500000</v>
      </c>
      <c r="M80" s="33">
        <f t="shared" si="74"/>
        <v>7500000</v>
      </c>
      <c r="N80" s="33">
        <f t="shared" si="74"/>
        <v>7500000</v>
      </c>
      <c r="O80" s="33">
        <f t="shared" si="74"/>
        <v>27500000</v>
      </c>
      <c r="P80" s="33">
        <f t="shared" si="74"/>
        <v>27500000</v>
      </c>
      <c r="Q80" s="33">
        <f t="shared" si="74"/>
        <v>27500000</v>
      </c>
      <c r="R80" s="33">
        <f t="shared" si="74"/>
        <v>27500000</v>
      </c>
      <c r="S80" s="33">
        <f t="shared" si="74"/>
        <v>27500000</v>
      </c>
      <c r="T80" s="33">
        <f t="shared" si="74"/>
        <v>27500000</v>
      </c>
      <c r="U80" s="33">
        <f t="shared" si="74"/>
        <v>27500000</v>
      </c>
      <c r="V80" s="33">
        <f t="shared" si="74"/>
        <v>27500000</v>
      </c>
      <c r="W80" s="33">
        <f t="shared" si="74"/>
        <v>27500000</v>
      </c>
      <c r="X80" s="33">
        <f t="shared" si="74"/>
        <v>27500000</v>
      </c>
      <c r="Y80" s="33">
        <f t="shared" si="74"/>
        <v>27500000</v>
      </c>
      <c r="Z80" s="33">
        <f t="shared" si="74"/>
        <v>27500000</v>
      </c>
      <c r="AA80" s="33">
        <f t="shared" si="74"/>
        <v>27500000</v>
      </c>
      <c r="AB80" s="33">
        <f t="shared" si="74"/>
        <v>27500000</v>
      </c>
      <c r="AC80" s="33">
        <f t="shared" si="74"/>
        <v>27500000</v>
      </c>
      <c r="AD80" s="33">
        <f t="shared" si="74"/>
        <v>27500000</v>
      </c>
      <c r="AE80" s="33">
        <f t="shared" si="74"/>
        <v>67500000</v>
      </c>
      <c r="AF80" s="33">
        <f t="shared" si="74"/>
        <v>67500000</v>
      </c>
      <c r="AG80" s="33">
        <f t="shared" si="74"/>
        <v>67500000</v>
      </c>
      <c r="AH80" s="33">
        <f t="shared" si="74"/>
        <v>67500000</v>
      </c>
      <c r="AI80" s="33">
        <f t="shared" si="74"/>
        <v>67500000</v>
      </c>
      <c r="AJ80" s="33">
        <f t="shared" si="74"/>
        <v>67500000</v>
      </c>
      <c r="AK80" s="33">
        <f t="shared" si="74"/>
        <v>67500000</v>
      </c>
      <c r="AL80" s="33">
        <f t="shared" si="74"/>
        <v>67500000</v>
      </c>
      <c r="AM80" s="33">
        <f t="shared" si="74"/>
        <v>67500000</v>
      </c>
      <c r="AN80" s="33">
        <f t="shared" si="74"/>
        <v>67500000</v>
      </c>
      <c r="AO80" s="33">
        <f t="shared" si="74"/>
        <v>67500000</v>
      </c>
      <c r="AP80" s="33">
        <f t="shared" si="74"/>
        <v>67500000</v>
      </c>
      <c r="AQ80" s="33">
        <f t="shared" si="74"/>
        <v>67500000</v>
      </c>
      <c r="AR80" s="33">
        <f t="shared" si="74"/>
        <v>67500000</v>
      </c>
      <c r="AS80" s="33">
        <f t="shared" si="74"/>
        <v>67500000</v>
      </c>
      <c r="AT80" s="33">
        <f t="shared" si="74"/>
        <v>67500000</v>
      </c>
      <c r="AU80" s="33">
        <f t="shared" si="74"/>
        <v>67500000</v>
      </c>
      <c r="AV80" s="33">
        <f t="shared" si="74"/>
        <v>67500000</v>
      </c>
      <c r="AW80" s="33">
        <f t="shared" si="74"/>
        <v>67500000</v>
      </c>
      <c r="AX80" s="33">
        <f t="shared" si="74"/>
        <v>67500000</v>
      </c>
      <c r="AY80" s="33">
        <f t="shared" si="74"/>
        <v>67500000</v>
      </c>
      <c r="BA80" s="64"/>
      <c r="BD80" s="64"/>
    </row>
    <row r="81" spans="1:56" outlineLevel="1" x14ac:dyDescent="0.35">
      <c r="C81" s="31" t="s">
        <v>160</v>
      </c>
      <c r="D81" s="15">
        <f>D61</f>
        <v>-329930.55555555562</v>
      </c>
      <c r="E81" s="15">
        <f>D81+E61</f>
        <v>-659861.11111111124</v>
      </c>
      <c r="F81" s="15">
        <f t="shared" ref="F81:AY81" si="75">E81+F61</f>
        <v>-989791.66666666686</v>
      </c>
      <c r="G81" s="15">
        <f t="shared" si="75"/>
        <v>-1326666.666666667</v>
      </c>
      <c r="H81" s="15">
        <f t="shared" si="75"/>
        <v>-1663541.666666667</v>
      </c>
      <c r="I81" s="15">
        <f t="shared" si="75"/>
        <v>-2000416.666666667</v>
      </c>
      <c r="J81" s="15">
        <f t="shared" si="75"/>
        <v>-2337291.666666667</v>
      </c>
      <c r="K81" s="15">
        <f t="shared" si="75"/>
        <v>-2674166.666666667</v>
      </c>
      <c r="L81" s="15">
        <f t="shared" si="75"/>
        <v>-3011041.666666667</v>
      </c>
      <c r="M81" s="15">
        <f t="shared" si="75"/>
        <v>-3347916.666666667</v>
      </c>
      <c r="N81" s="15">
        <f t="shared" si="75"/>
        <v>-3684791.666666667</v>
      </c>
      <c r="O81" s="15">
        <f t="shared" si="75"/>
        <v>-4021666.666666667</v>
      </c>
      <c r="P81" s="15">
        <f t="shared" si="75"/>
        <v>-4650576.388888889</v>
      </c>
      <c r="Q81" s="15">
        <f t="shared" si="75"/>
        <v>-5276152.777777778</v>
      </c>
      <c r="R81" s="15">
        <f t="shared" si="75"/>
        <v>-5898395.833333334</v>
      </c>
      <c r="S81" s="15">
        <f t="shared" si="75"/>
        <v>-6604055.555555556</v>
      </c>
      <c r="T81" s="15">
        <f t="shared" si="75"/>
        <v>-7301381.944444445</v>
      </c>
      <c r="U81" s="15">
        <f t="shared" si="75"/>
        <v>-7995583.333333334</v>
      </c>
      <c r="V81" s="15">
        <f t="shared" si="75"/>
        <v>-8810659.722222222</v>
      </c>
      <c r="W81" s="15">
        <f t="shared" si="75"/>
        <v>-9610736.1111111101</v>
      </c>
      <c r="X81" s="15">
        <f t="shared" si="75"/>
        <v>-10401020.833333332</v>
      </c>
      <c r="Y81" s="15">
        <f t="shared" si="75"/>
        <v>-11176305.555555554</v>
      </c>
      <c r="Z81" s="15">
        <f t="shared" si="75"/>
        <v>-11941798.61111111</v>
      </c>
      <c r="AA81" s="15">
        <f t="shared" si="75"/>
        <v>-12692291.666666666</v>
      </c>
      <c r="AB81" s="15">
        <f t="shared" si="75"/>
        <v>-14119200.277777778</v>
      </c>
      <c r="AC81" s="15">
        <f t="shared" si="75"/>
        <v>-15506983.88888889</v>
      </c>
      <c r="AD81" s="15">
        <f t="shared" si="75"/>
        <v>-16855642.5</v>
      </c>
      <c r="AE81" s="15">
        <f t="shared" si="75"/>
        <v>-18169852.777777776</v>
      </c>
      <c r="AF81" s="15">
        <f t="shared" si="75"/>
        <v>-19450813.055555552</v>
      </c>
      <c r="AG81" s="15">
        <f t="shared" si="75"/>
        <v>-20693314.999999996</v>
      </c>
      <c r="AH81" s="15">
        <f t="shared" si="75"/>
        <v>-22669456.94444444</v>
      </c>
      <c r="AI81" s="15">
        <f t="shared" si="75"/>
        <v>-24562515.555555552</v>
      </c>
      <c r="AJ81" s="15">
        <f t="shared" si="75"/>
        <v>-26377699.166666664</v>
      </c>
      <c r="AK81" s="15">
        <f t="shared" si="75"/>
        <v>-28115007.777777776</v>
      </c>
      <c r="AL81" s="15">
        <f t="shared" si="75"/>
        <v>-29769233.055555552</v>
      </c>
      <c r="AM81" s="15">
        <f t="shared" si="75"/>
        <v>-31366416.666666664</v>
      </c>
      <c r="AN81" s="15">
        <f t="shared" si="75"/>
        <v>-35191139.722222216</v>
      </c>
      <c r="AO81" s="15">
        <f t="shared" si="75"/>
        <v>-38809696.111111104</v>
      </c>
      <c r="AP81" s="15">
        <f t="shared" si="75"/>
        <v>-42216877.499999993</v>
      </c>
      <c r="AQ81" s="15">
        <f t="shared" si="75"/>
        <v>-45410072.777777769</v>
      </c>
      <c r="AR81" s="15">
        <f t="shared" si="75"/>
        <v>-48396226.388888881</v>
      </c>
      <c r="AS81" s="15">
        <f t="shared" si="75"/>
        <v>-51180546.666666657</v>
      </c>
      <c r="AT81" s="15">
        <f t="shared" si="75"/>
        <v>-56026695.277777769</v>
      </c>
      <c r="AU81" s="15">
        <f t="shared" si="75"/>
        <v>-60524468.888888881</v>
      </c>
      <c r="AV81" s="15">
        <f t="shared" si="75"/>
        <v>-64679075.833333328</v>
      </c>
      <c r="AW81" s="15">
        <f t="shared" si="75"/>
        <v>-68490516.111111104</v>
      </c>
      <c r="AX81" s="15">
        <f t="shared" si="75"/>
        <v>-71958789.722222209</v>
      </c>
      <c r="AY81" s="15">
        <f t="shared" si="75"/>
        <v>-75083896.666666657</v>
      </c>
      <c r="BA81" s="64"/>
      <c r="BD81" s="64"/>
    </row>
    <row r="82" spans="1:56" outlineLevel="1" x14ac:dyDescent="0.35">
      <c r="C82" s="31" t="s">
        <v>161</v>
      </c>
      <c r="D82" s="7">
        <f>SUM(D80:D81)</f>
        <v>7170069.444444444</v>
      </c>
      <c r="E82" s="7">
        <f t="shared" ref="E82:AY82" si="76">SUM(E80:E81)</f>
        <v>6840138.888888889</v>
      </c>
      <c r="F82" s="7">
        <f t="shared" si="76"/>
        <v>6510208.333333333</v>
      </c>
      <c r="G82" s="7">
        <f t="shared" si="76"/>
        <v>6173333.333333333</v>
      </c>
      <c r="H82" s="7">
        <f t="shared" si="76"/>
        <v>5836458.333333333</v>
      </c>
      <c r="I82" s="7">
        <f t="shared" si="76"/>
        <v>5499583.333333333</v>
      </c>
      <c r="J82" s="7">
        <f t="shared" si="76"/>
        <v>5162708.333333333</v>
      </c>
      <c r="K82" s="7">
        <f t="shared" si="76"/>
        <v>4825833.333333333</v>
      </c>
      <c r="L82" s="7">
        <f t="shared" si="76"/>
        <v>4488958.333333333</v>
      </c>
      <c r="M82" s="7">
        <f t="shared" si="76"/>
        <v>4152083.333333333</v>
      </c>
      <c r="N82" s="7">
        <f t="shared" si="76"/>
        <v>3815208.333333333</v>
      </c>
      <c r="O82" s="7">
        <f t="shared" si="76"/>
        <v>23478333.333333332</v>
      </c>
      <c r="P82" s="7">
        <f t="shared" si="76"/>
        <v>22849423.611111112</v>
      </c>
      <c r="Q82" s="7">
        <f t="shared" si="76"/>
        <v>22223847.222222224</v>
      </c>
      <c r="R82" s="7">
        <f t="shared" si="76"/>
        <v>21601604.166666664</v>
      </c>
      <c r="S82" s="7">
        <f t="shared" si="76"/>
        <v>20895944.444444444</v>
      </c>
      <c r="T82" s="7">
        <f t="shared" si="76"/>
        <v>20198618.055555556</v>
      </c>
      <c r="U82" s="7">
        <f t="shared" si="76"/>
        <v>19504416.666666664</v>
      </c>
      <c r="V82" s="7">
        <f t="shared" si="76"/>
        <v>18689340.277777776</v>
      </c>
      <c r="W82" s="7">
        <f t="shared" si="76"/>
        <v>17889263.888888888</v>
      </c>
      <c r="X82" s="7">
        <f t="shared" si="76"/>
        <v>17098979.166666668</v>
      </c>
      <c r="Y82" s="7">
        <f t="shared" si="76"/>
        <v>16323694.444444446</v>
      </c>
      <c r="Z82" s="7">
        <f t="shared" si="76"/>
        <v>15558201.38888889</v>
      </c>
      <c r="AA82" s="7">
        <f t="shared" si="76"/>
        <v>14807708.333333334</v>
      </c>
      <c r="AB82" s="7">
        <f t="shared" si="76"/>
        <v>13380799.722222222</v>
      </c>
      <c r="AC82" s="7">
        <f t="shared" si="76"/>
        <v>11993016.11111111</v>
      </c>
      <c r="AD82" s="7">
        <f t="shared" si="76"/>
        <v>10644357.5</v>
      </c>
      <c r="AE82" s="7">
        <f t="shared" si="76"/>
        <v>49330147.222222224</v>
      </c>
      <c r="AF82" s="7">
        <f t="shared" si="76"/>
        <v>48049186.944444448</v>
      </c>
      <c r="AG82" s="7">
        <f t="shared" si="76"/>
        <v>46806685</v>
      </c>
      <c r="AH82" s="7">
        <f t="shared" si="76"/>
        <v>44830543.05555556</v>
      </c>
      <c r="AI82" s="7">
        <f t="shared" si="76"/>
        <v>42937484.444444448</v>
      </c>
      <c r="AJ82" s="7">
        <f t="shared" si="76"/>
        <v>41122300.833333336</v>
      </c>
      <c r="AK82" s="7">
        <f t="shared" si="76"/>
        <v>39384992.222222224</v>
      </c>
      <c r="AL82" s="7">
        <f t="shared" si="76"/>
        <v>37730766.944444448</v>
      </c>
      <c r="AM82" s="7">
        <f t="shared" si="76"/>
        <v>36133583.333333336</v>
      </c>
      <c r="AN82" s="7">
        <f t="shared" si="76"/>
        <v>32308860.277777784</v>
      </c>
      <c r="AO82" s="7">
        <f t="shared" si="76"/>
        <v>28690303.888888896</v>
      </c>
      <c r="AP82" s="7">
        <f t="shared" si="76"/>
        <v>25283122.500000007</v>
      </c>
      <c r="AQ82" s="7">
        <f t="shared" si="76"/>
        <v>22089927.222222231</v>
      </c>
      <c r="AR82" s="7">
        <f t="shared" si="76"/>
        <v>19103773.611111119</v>
      </c>
      <c r="AS82" s="7">
        <f t="shared" si="76"/>
        <v>16319453.333333343</v>
      </c>
      <c r="AT82" s="7">
        <f t="shared" si="76"/>
        <v>11473304.722222231</v>
      </c>
      <c r="AU82" s="7">
        <f t="shared" si="76"/>
        <v>6975531.1111111194</v>
      </c>
      <c r="AV82" s="7">
        <f t="shared" si="76"/>
        <v>2820924.1666666716</v>
      </c>
      <c r="AW82" s="7">
        <f t="shared" si="76"/>
        <v>-990516.11111110449</v>
      </c>
      <c r="AX82" s="7">
        <f t="shared" si="76"/>
        <v>-4458789.722222209</v>
      </c>
      <c r="AY82" s="7">
        <f t="shared" si="76"/>
        <v>-7583896.6666666567</v>
      </c>
      <c r="BA82" s="64"/>
      <c r="BD82" s="64"/>
    </row>
    <row r="83" spans="1:56" outlineLevel="1" x14ac:dyDescent="0.35">
      <c r="C83" s="31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BA83" s="64"/>
      <c r="BD83" s="64"/>
    </row>
    <row r="84" spans="1:56" outlineLevel="1" x14ac:dyDescent="0.35">
      <c r="C84" s="31" t="s">
        <v>162</v>
      </c>
      <c r="D84" s="7">
        <f>D72-D77-D82</f>
        <v>0</v>
      </c>
      <c r="E84" s="7">
        <f t="shared" ref="E84:AY84" si="77">E72-E77-E82</f>
        <v>0</v>
      </c>
      <c r="F84" s="7">
        <f t="shared" si="77"/>
        <v>0</v>
      </c>
      <c r="G84" s="7">
        <f t="shared" si="77"/>
        <v>0</v>
      </c>
      <c r="H84" s="7">
        <f t="shared" si="77"/>
        <v>0</v>
      </c>
      <c r="I84" s="7">
        <f t="shared" si="77"/>
        <v>0</v>
      </c>
      <c r="J84" s="7">
        <f t="shared" si="77"/>
        <v>0</v>
      </c>
      <c r="K84" s="7">
        <f t="shared" si="77"/>
        <v>0</v>
      </c>
      <c r="L84" s="7">
        <f t="shared" si="77"/>
        <v>0</v>
      </c>
      <c r="M84" s="7">
        <f t="shared" si="77"/>
        <v>0</v>
      </c>
      <c r="N84" s="7">
        <f t="shared" si="77"/>
        <v>0</v>
      </c>
      <c r="O84" s="7">
        <f t="shared" si="77"/>
        <v>0</v>
      </c>
      <c r="P84" s="7">
        <f t="shared" si="77"/>
        <v>0</v>
      </c>
      <c r="Q84" s="7">
        <f t="shared" si="77"/>
        <v>0</v>
      </c>
      <c r="R84" s="7">
        <f t="shared" si="77"/>
        <v>0</v>
      </c>
      <c r="S84" s="7">
        <f t="shared" si="77"/>
        <v>0</v>
      </c>
      <c r="T84" s="7">
        <f t="shared" si="77"/>
        <v>0</v>
      </c>
      <c r="U84" s="7">
        <f t="shared" si="77"/>
        <v>0</v>
      </c>
      <c r="V84" s="7">
        <f t="shared" si="77"/>
        <v>0</v>
      </c>
      <c r="W84" s="7">
        <f t="shared" si="77"/>
        <v>0</v>
      </c>
      <c r="X84" s="7">
        <f t="shared" si="77"/>
        <v>0</v>
      </c>
      <c r="Y84" s="7">
        <f t="shared" si="77"/>
        <v>0</v>
      </c>
      <c r="Z84" s="7">
        <f t="shared" si="77"/>
        <v>0</v>
      </c>
      <c r="AA84" s="7">
        <f t="shared" si="77"/>
        <v>0</v>
      </c>
      <c r="AB84" s="7">
        <f t="shared" si="77"/>
        <v>0</v>
      </c>
      <c r="AC84" s="7">
        <f t="shared" si="77"/>
        <v>0</v>
      </c>
      <c r="AD84" s="7">
        <f t="shared" si="77"/>
        <v>0</v>
      </c>
      <c r="AE84" s="7">
        <f t="shared" si="77"/>
        <v>0</v>
      </c>
      <c r="AF84" s="7">
        <f t="shared" si="77"/>
        <v>0</v>
      </c>
      <c r="AG84" s="7">
        <f t="shared" si="77"/>
        <v>0</v>
      </c>
      <c r="AH84" s="7">
        <f t="shared" si="77"/>
        <v>0</v>
      </c>
      <c r="AI84" s="7">
        <f t="shared" si="77"/>
        <v>0</v>
      </c>
      <c r="AJ84" s="7">
        <f t="shared" si="77"/>
        <v>0</v>
      </c>
      <c r="AK84" s="7">
        <f t="shared" si="77"/>
        <v>0</v>
      </c>
      <c r="AL84" s="7">
        <f t="shared" si="77"/>
        <v>0</v>
      </c>
      <c r="AM84" s="7">
        <f t="shared" si="77"/>
        <v>0</v>
      </c>
      <c r="AN84" s="7">
        <f t="shared" si="77"/>
        <v>0</v>
      </c>
      <c r="AO84" s="7">
        <f t="shared" si="77"/>
        <v>0</v>
      </c>
      <c r="AP84" s="7">
        <f t="shared" si="77"/>
        <v>0</v>
      </c>
      <c r="AQ84" s="7">
        <f t="shared" si="77"/>
        <v>0</v>
      </c>
      <c r="AR84" s="7">
        <f t="shared" si="77"/>
        <v>0</v>
      </c>
      <c r="AS84" s="7">
        <f t="shared" si="77"/>
        <v>-2.2351741790771484E-8</v>
      </c>
      <c r="AT84" s="7">
        <f t="shared" si="77"/>
        <v>-1.862645149230957E-8</v>
      </c>
      <c r="AU84" s="7">
        <f t="shared" si="77"/>
        <v>-1.862645149230957E-8</v>
      </c>
      <c r="AV84" s="7">
        <f t="shared" si="77"/>
        <v>-1.862645149230957E-8</v>
      </c>
      <c r="AW84" s="7">
        <f t="shared" si="77"/>
        <v>-2.2351741790771484E-8</v>
      </c>
      <c r="AX84" s="7">
        <f t="shared" si="77"/>
        <v>-2.9802322387695313E-8</v>
      </c>
      <c r="AY84" s="7">
        <f t="shared" si="77"/>
        <v>-2.2351741790771484E-8</v>
      </c>
      <c r="BA84" s="64"/>
      <c r="BD84" s="64"/>
    </row>
    <row r="85" spans="1:56" x14ac:dyDescent="0.35">
      <c r="C85" s="31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BA85" s="64"/>
      <c r="BD85" s="64"/>
    </row>
    <row r="86" spans="1:56" s="71" customFormat="1" x14ac:dyDescent="0.35">
      <c r="B86" s="80" t="s">
        <v>98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</row>
    <row r="87" spans="1:56" s="30" customFormat="1" outlineLevel="1" x14ac:dyDescent="0.35">
      <c r="A87" s="71"/>
      <c r="C87" s="31"/>
      <c r="BA87" s="64"/>
      <c r="BD87" s="64"/>
    </row>
    <row r="88" spans="1:56" s="30" customFormat="1" outlineLevel="1" x14ac:dyDescent="0.35">
      <c r="A88" s="71"/>
      <c r="C88" s="32" t="s">
        <v>143</v>
      </c>
      <c r="BA88" s="64"/>
      <c r="BD88" s="64"/>
    </row>
    <row r="89" spans="1:56" s="30" customFormat="1" outlineLevel="1" x14ac:dyDescent="0.35">
      <c r="A89" s="71"/>
      <c r="C89" s="34" t="s">
        <v>96</v>
      </c>
      <c r="D89" s="33">
        <f t="shared" ref="D89:AY89" si="78">D61</f>
        <v>-329930.55555555562</v>
      </c>
      <c r="E89" s="33">
        <f t="shared" si="78"/>
        <v>-329930.55555555562</v>
      </c>
      <c r="F89" s="33">
        <f t="shared" si="78"/>
        <v>-329930.55555555562</v>
      </c>
      <c r="G89" s="33">
        <f t="shared" si="78"/>
        <v>-336875.00000000006</v>
      </c>
      <c r="H89" s="33">
        <f t="shared" si="78"/>
        <v>-336875.00000000006</v>
      </c>
      <c r="I89" s="33">
        <f t="shared" si="78"/>
        <v>-336875.00000000006</v>
      </c>
      <c r="J89" s="33">
        <f t="shared" si="78"/>
        <v>-336875.00000000006</v>
      </c>
      <c r="K89" s="33">
        <f t="shared" si="78"/>
        <v>-336875.00000000006</v>
      </c>
      <c r="L89" s="33">
        <f t="shared" si="78"/>
        <v>-336875.00000000006</v>
      </c>
      <c r="M89" s="33">
        <f t="shared" si="78"/>
        <v>-336875.00000000006</v>
      </c>
      <c r="N89" s="33">
        <f t="shared" si="78"/>
        <v>-336875.00000000006</v>
      </c>
      <c r="O89" s="33">
        <f t="shared" si="78"/>
        <v>-336875.00000000006</v>
      </c>
      <c r="P89" s="33">
        <f t="shared" si="78"/>
        <v>-628909.72222222225</v>
      </c>
      <c r="Q89" s="33">
        <f t="shared" si="78"/>
        <v>-625576.38888888888</v>
      </c>
      <c r="R89" s="33">
        <f t="shared" si="78"/>
        <v>-622243.05555555562</v>
      </c>
      <c r="S89" s="33">
        <f t="shared" si="78"/>
        <v>-705659.72222222225</v>
      </c>
      <c r="T89" s="33">
        <f t="shared" si="78"/>
        <v>-697326.38888888888</v>
      </c>
      <c r="U89" s="33">
        <f t="shared" si="78"/>
        <v>-694201.38888888888</v>
      </c>
      <c r="V89" s="33">
        <f t="shared" si="78"/>
        <v>-815076.38888888888</v>
      </c>
      <c r="W89" s="33">
        <f t="shared" si="78"/>
        <v>-800076.38888888888</v>
      </c>
      <c r="X89" s="33">
        <f t="shared" si="78"/>
        <v>-790284.72222222225</v>
      </c>
      <c r="Y89" s="33">
        <f t="shared" si="78"/>
        <v>-775284.72222222225</v>
      </c>
      <c r="Z89" s="33">
        <f t="shared" si="78"/>
        <v>-765493.05555555562</v>
      </c>
      <c r="AA89" s="33">
        <f t="shared" si="78"/>
        <v>-750493.05555555562</v>
      </c>
      <c r="AB89" s="33">
        <f t="shared" si="78"/>
        <v>-1426908.6111111112</v>
      </c>
      <c r="AC89" s="33">
        <f t="shared" si="78"/>
        <v>-1387783.6111111112</v>
      </c>
      <c r="AD89" s="33">
        <f t="shared" si="78"/>
        <v>-1348658.6111111112</v>
      </c>
      <c r="AE89" s="33">
        <f t="shared" si="78"/>
        <v>-1314210.2777777778</v>
      </c>
      <c r="AF89" s="33">
        <f t="shared" si="78"/>
        <v>-1280960.277777778</v>
      </c>
      <c r="AG89" s="33">
        <f t="shared" si="78"/>
        <v>-1242501.9444444445</v>
      </c>
      <c r="AH89" s="33">
        <f t="shared" si="78"/>
        <v>-1976141.944444444</v>
      </c>
      <c r="AI89" s="33">
        <f t="shared" si="78"/>
        <v>-1893058.6111111108</v>
      </c>
      <c r="AJ89" s="33">
        <f t="shared" si="78"/>
        <v>-1815183.6111111108</v>
      </c>
      <c r="AK89" s="33">
        <f t="shared" si="78"/>
        <v>-1737308.6111111108</v>
      </c>
      <c r="AL89" s="33">
        <f t="shared" si="78"/>
        <v>-1654225.2777777775</v>
      </c>
      <c r="AM89" s="33">
        <f t="shared" si="78"/>
        <v>-1597183.611111111</v>
      </c>
      <c r="AN89" s="33">
        <f t="shared" si="78"/>
        <v>-3824723.0555555555</v>
      </c>
      <c r="AO89" s="33">
        <f t="shared" si="78"/>
        <v>-3618556.3888888885</v>
      </c>
      <c r="AP89" s="33">
        <f t="shared" si="78"/>
        <v>-3407181.388888889</v>
      </c>
      <c r="AQ89" s="33">
        <f t="shared" si="78"/>
        <v>-3193195.2777777771</v>
      </c>
      <c r="AR89" s="33">
        <f t="shared" si="78"/>
        <v>-2986153.6111111105</v>
      </c>
      <c r="AS89" s="33">
        <f t="shared" si="78"/>
        <v>-2784320.2777777771</v>
      </c>
      <c r="AT89" s="33">
        <f t="shared" si="78"/>
        <v>-4846148.6111111119</v>
      </c>
      <c r="AU89" s="33">
        <f t="shared" si="78"/>
        <v>-4497773.611111111</v>
      </c>
      <c r="AV89" s="33">
        <f t="shared" si="78"/>
        <v>-4154606.944444445</v>
      </c>
      <c r="AW89" s="33">
        <f t="shared" si="78"/>
        <v>-3811440.277777778</v>
      </c>
      <c r="AX89" s="33">
        <f t="shared" si="78"/>
        <v>-3468273.6111111119</v>
      </c>
      <c r="AY89" s="33">
        <f t="shared" si="78"/>
        <v>-3125106.944444445</v>
      </c>
      <c r="BA89" s="64"/>
      <c r="BD89" s="64"/>
    </row>
    <row r="90" spans="1:56" s="30" customFormat="1" outlineLevel="1" x14ac:dyDescent="0.35">
      <c r="A90" s="71"/>
      <c r="C90" s="34" t="s">
        <v>144</v>
      </c>
      <c r="D90" s="36">
        <f>D75</f>
        <v>0</v>
      </c>
      <c r="E90" s="36">
        <f>E75-D75</f>
        <v>0</v>
      </c>
      <c r="F90" s="36">
        <f t="shared" ref="F90:AY90" si="79">F75-E75</f>
        <v>0</v>
      </c>
      <c r="G90" s="36">
        <f t="shared" si="79"/>
        <v>0</v>
      </c>
      <c r="H90" s="36">
        <f t="shared" si="79"/>
        <v>0</v>
      </c>
      <c r="I90" s="36">
        <f t="shared" si="79"/>
        <v>0</v>
      </c>
      <c r="J90" s="36">
        <f t="shared" si="79"/>
        <v>0</v>
      </c>
      <c r="K90" s="36">
        <f t="shared" si="79"/>
        <v>0</v>
      </c>
      <c r="L90" s="36">
        <f t="shared" si="79"/>
        <v>0</v>
      </c>
      <c r="M90" s="36">
        <f t="shared" si="79"/>
        <v>0</v>
      </c>
      <c r="N90" s="36">
        <f t="shared" si="79"/>
        <v>0</v>
      </c>
      <c r="O90" s="36">
        <f t="shared" si="79"/>
        <v>0</v>
      </c>
      <c r="P90" s="36">
        <f t="shared" si="79"/>
        <v>36666.666666666664</v>
      </c>
      <c r="Q90" s="36">
        <f t="shared" si="79"/>
        <v>33333.333333333336</v>
      </c>
      <c r="R90" s="36">
        <f t="shared" si="79"/>
        <v>30000</v>
      </c>
      <c r="S90" s="36">
        <f t="shared" si="79"/>
        <v>81666.666666666686</v>
      </c>
      <c r="T90" s="36">
        <f t="shared" si="79"/>
        <v>73333.333333333314</v>
      </c>
      <c r="U90" s="36">
        <f t="shared" si="79"/>
        <v>65000</v>
      </c>
      <c r="V90" s="36">
        <f t="shared" si="79"/>
        <v>130000</v>
      </c>
      <c r="W90" s="36">
        <f t="shared" si="79"/>
        <v>115000</v>
      </c>
      <c r="X90" s="36">
        <f t="shared" si="79"/>
        <v>100000</v>
      </c>
      <c r="Y90" s="36">
        <f t="shared" si="79"/>
        <v>85000</v>
      </c>
      <c r="Z90" s="36">
        <f t="shared" si="79"/>
        <v>70000</v>
      </c>
      <c r="AA90" s="36">
        <f t="shared" si="79"/>
        <v>55000</v>
      </c>
      <c r="AB90" s="36">
        <f t="shared" si="79"/>
        <v>402666.66666666651</v>
      </c>
      <c r="AC90" s="36">
        <f t="shared" si="79"/>
        <v>358333.33333333349</v>
      </c>
      <c r="AD90" s="36">
        <f t="shared" si="79"/>
        <v>314000</v>
      </c>
      <c r="AE90" s="36">
        <f t="shared" si="79"/>
        <v>322333.33333333349</v>
      </c>
      <c r="AF90" s="36">
        <f t="shared" si="79"/>
        <v>278666.66666666651</v>
      </c>
      <c r="AG90" s="36">
        <f t="shared" si="79"/>
        <v>235000</v>
      </c>
      <c r="AH90" s="36">
        <f t="shared" si="79"/>
        <v>819500</v>
      </c>
      <c r="AI90" s="36">
        <f t="shared" si="79"/>
        <v>726000</v>
      </c>
      <c r="AJ90" s="36">
        <f t="shared" si="79"/>
        <v>632500</v>
      </c>
      <c r="AK90" s="36">
        <f t="shared" si="79"/>
        <v>539000</v>
      </c>
      <c r="AL90" s="36">
        <f t="shared" si="79"/>
        <v>445500</v>
      </c>
      <c r="AM90" s="36">
        <f t="shared" si="79"/>
        <v>352000</v>
      </c>
      <c r="AN90" s="36">
        <f t="shared" si="79"/>
        <v>2348166.6666666679</v>
      </c>
      <c r="AO90" s="36">
        <f t="shared" si="79"/>
        <v>2100333.3333333321</v>
      </c>
      <c r="AP90" s="36">
        <f t="shared" si="79"/>
        <v>1852500</v>
      </c>
      <c r="AQ90" s="36">
        <f t="shared" si="79"/>
        <v>1609000</v>
      </c>
      <c r="AR90" s="36">
        <f t="shared" si="79"/>
        <v>1365500</v>
      </c>
      <c r="AS90" s="36">
        <f t="shared" si="79"/>
        <v>1122000</v>
      </c>
      <c r="AT90" s="36">
        <f t="shared" si="79"/>
        <v>3340333.3333333321</v>
      </c>
      <c r="AU90" s="36">
        <f t="shared" si="79"/>
        <v>2934666.6666666679</v>
      </c>
      <c r="AV90" s="36">
        <f t="shared" si="79"/>
        <v>2529000</v>
      </c>
      <c r="AW90" s="36">
        <f t="shared" si="79"/>
        <v>2123333.3333333321</v>
      </c>
      <c r="AX90" s="36">
        <f t="shared" si="79"/>
        <v>1717666.6666666679</v>
      </c>
      <c r="AY90" s="36">
        <f t="shared" si="79"/>
        <v>1312000</v>
      </c>
      <c r="BA90" s="64"/>
      <c r="BD90" s="64"/>
    </row>
    <row r="91" spans="1:56" s="30" customFormat="1" outlineLevel="1" x14ac:dyDescent="0.35">
      <c r="A91" s="71"/>
      <c r="C91" s="34" t="s">
        <v>138</v>
      </c>
      <c r="D91" s="37">
        <f t="shared" ref="D91:AY91" si="80">D48</f>
        <v>13888.888888888889</v>
      </c>
      <c r="E91" s="37">
        <f t="shared" si="80"/>
        <v>13888.888888888889</v>
      </c>
      <c r="F91" s="37">
        <f t="shared" si="80"/>
        <v>13888.888888888889</v>
      </c>
      <c r="G91" s="37">
        <f t="shared" si="80"/>
        <v>20833.333333333332</v>
      </c>
      <c r="H91" s="37">
        <f t="shared" si="80"/>
        <v>20833.333333333332</v>
      </c>
      <c r="I91" s="37">
        <f t="shared" si="80"/>
        <v>20833.333333333332</v>
      </c>
      <c r="J91" s="37">
        <f t="shared" si="80"/>
        <v>20833.333333333332</v>
      </c>
      <c r="K91" s="37">
        <f t="shared" si="80"/>
        <v>20833.333333333332</v>
      </c>
      <c r="L91" s="37">
        <f t="shared" si="80"/>
        <v>20833.333333333332</v>
      </c>
      <c r="M91" s="37">
        <f t="shared" si="80"/>
        <v>20833.333333333332</v>
      </c>
      <c r="N91" s="37">
        <f t="shared" si="80"/>
        <v>20833.333333333332</v>
      </c>
      <c r="O91" s="37">
        <f t="shared" si="80"/>
        <v>20833.333333333332</v>
      </c>
      <c r="P91" s="37">
        <f t="shared" si="80"/>
        <v>76388.888888888891</v>
      </c>
      <c r="Q91" s="37">
        <f t="shared" si="80"/>
        <v>76388.888888888891</v>
      </c>
      <c r="R91" s="37">
        <f t="shared" si="80"/>
        <v>76388.888888888891</v>
      </c>
      <c r="S91" s="37">
        <f t="shared" si="80"/>
        <v>76388.888888888891</v>
      </c>
      <c r="T91" s="37">
        <f t="shared" si="80"/>
        <v>76388.888888888891</v>
      </c>
      <c r="U91" s="37">
        <f t="shared" si="80"/>
        <v>76388.888888888891</v>
      </c>
      <c r="V91" s="37">
        <f t="shared" si="80"/>
        <v>76388.888888888891</v>
      </c>
      <c r="W91" s="37">
        <f t="shared" si="80"/>
        <v>76388.888888888891</v>
      </c>
      <c r="X91" s="37">
        <f t="shared" si="80"/>
        <v>76388.888888888891</v>
      </c>
      <c r="Y91" s="37">
        <f t="shared" si="80"/>
        <v>76388.888888888891</v>
      </c>
      <c r="Z91" s="37">
        <f t="shared" si="80"/>
        <v>76388.888888888891</v>
      </c>
      <c r="AA91" s="37">
        <f t="shared" si="80"/>
        <v>76388.888888888891</v>
      </c>
      <c r="AB91" s="37">
        <f t="shared" si="80"/>
        <v>173611.11111111112</v>
      </c>
      <c r="AC91" s="37">
        <f t="shared" si="80"/>
        <v>173611.11111111112</v>
      </c>
      <c r="AD91" s="37">
        <f t="shared" si="80"/>
        <v>173611.11111111112</v>
      </c>
      <c r="AE91" s="37">
        <f t="shared" si="80"/>
        <v>173611.11111111112</v>
      </c>
      <c r="AF91" s="37">
        <f t="shared" si="80"/>
        <v>173611.11111111112</v>
      </c>
      <c r="AG91" s="37">
        <f t="shared" si="80"/>
        <v>173611.11111111112</v>
      </c>
      <c r="AH91" s="37">
        <f t="shared" si="80"/>
        <v>173611.11111111112</v>
      </c>
      <c r="AI91" s="37">
        <f t="shared" si="80"/>
        <v>173611.11111111112</v>
      </c>
      <c r="AJ91" s="37">
        <f t="shared" si="80"/>
        <v>173611.11111111112</v>
      </c>
      <c r="AK91" s="37">
        <f t="shared" si="80"/>
        <v>173611.11111111112</v>
      </c>
      <c r="AL91" s="37">
        <f t="shared" si="80"/>
        <v>173611.11111111112</v>
      </c>
      <c r="AM91" s="37">
        <f t="shared" si="80"/>
        <v>194444.44444444447</v>
      </c>
      <c r="AN91" s="37">
        <f t="shared" si="80"/>
        <v>180555.55555555556</v>
      </c>
      <c r="AO91" s="37">
        <f t="shared" si="80"/>
        <v>180555.55555555556</v>
      </c>
      <c r="AP91" s="37">
        <f t="shared" si="80"/>
        <v>180555.55555555556</v>
      </c>
      <c r="AQ91" s="37">
        <f t="shared" si="80"/>
        <v>173611.11111111112</v>
      </c>
      <c r="AR91" s="37">
        <f t="shared" si="80"/>
        <v>173611.11111111112</v>
      </c>
      <c r="AS91" s="37">
        <f t="shared" si="80"/>
        <v>173611.11111111112</v>
      </c>
      <c r="AT91" s="37">
        <f t="shared" si="80"/>
        <v>173611.11111111112</v>
      </c>
      <c r="AU91" s="37">
        <f t="shared" si="80"/>
        <v>173611.11111111112</v>
      </c>
      <c r="AV91" s="37">
        <f t="shared" si="80"/>
        <v>173611.11111111112</v>
      </c>
      <c r="AW91" s="37">
        <f t="shared" si="80"/>
        <v>173611.11111111112</v>
      </c>
      <c r="AX91" s="37">
        <f t="shared" si="80"/>
        <v>173611.11111111112</v>
      </c>
      <c r="AY91" s="37">
        <f t="shared" si="80"/>
        <v>173611.11111111112</v>
      </c>
      <c r="BA91" s="64"/>
      <c r="BD91" s="64"/>
    </row>
    <row r="92" spans="1:56" s="30" customFormat="1" outlineLevel="1" x14ac:dyDescent="0.35">
      <c r="A92" s="71"/>
      <c r="C92" s="34" t="s">
        <v>145</v>
      </c>
      <c r="D92" s="33">
        <f>SUM(D89:D91)</f>
        <v>-316041.66666666674</v>
      </c>
      <c r="E92" s="33">
        <f t="shared" ref="E92:AX92" si="81">SUM(E89:E91)</f>
        <v>-316041.66666666674</v>
      </c>
      <c r="F92" s="33">
        <f t="shared" si="81"/>
        <v>-316041.66666666674</v>
      </c>
      <c r="G92" s="33">
        <f t="shared" si="81"/>
        <v>-316041.66666666674</v>
      </c>
      <c r="H92" s="33">
        <f t="shared" si="81"/>
        <v>-316041.66666666674</v>
      </c>
      <c r="I92" s="33">
        <f t="shared" si="81"/>
        <v>-316041.66666666674</v>
      </c>
      <c r="J92" s="33">
        <f t="shared" si="81"/>
        <v>-316041.66666666674</v>
      </c>
      <c r="K92" s="33">
        <f t="shared" si="81"/>
        <v>-316041.66666666674</v>
      </c>
      <c r="L92" s="33">
        <f t="shared" si="81"/>
        <v>-316041.66666666674</v>
      </c>
      <c r="M92" s="33">
        <f t="shared" si="81"/>
        <v>-316041.66666666674</v>
      </c>
      <c r="N92" s="33">
        <f t="shared" si="81"/>
        <v>-316041.66666666674</v>
      </c>
      <c r="O92" s="33">
        <f t="shared" si="81"/>
        <v>-316041.66666666674</v>
      </c>
      <c r="P92" s="33">
        <f t="shared" si="81"/>
        <v>-515854.16666666674</v>
      </c>
      <c r="Q92" s="33">
        <f t="shared" si="81"/>
        <v>-515854.16666666663</v>
      </c>
      <c r="R92" s="33">
        <f t="shared" si="81"/>
        <v>-515854.16666666674</v>
      </c>
      <c r="S92" s="33">
        <f t="shared" si="81"/>
        <v>-547604.16666666663</v>
      </c>
      <c r="T92" s="33">
        <f t="shared" si="81"/>
        <v>-547604.16666666663</v>
      </c>
      <c r="U92" s="33">
        <f t="shared" si="81"/>
        <v>-552812.5</v>
      </c>
      <c r="V92" s="33">
        <f t="shared" si="81"/>
        <v>-608687.5</v>
      </c>
      <c r="W92" s="33">
        <f t="shared" si="81"/>
        <v>-608687.5</v>
      </c>
      <c r="X92" s="33">
        <f t="shared" si="81"/>
        <v>-613895.83333333337</v>
      </c>
      <c r="Y92" s="33">
        <f t="shared" si="81"/>
        <v>-613895.83333333337</v>
      </c>
      <c r="Z92" s="33">
        <f t="shared" si="81"/>
        <v>-619104.16666666674</v>
      </c>
      <c r="AA92" s="33">
        <f t="shared" si="81"/>
        <v>-619104.16666666674</v>
      </c>
      <c r="AB92" s="33">
        <f t="shared" si="81"/>
        <v>-850630.8333333336</v>
      </c>
      <c r="AC92" s="33">
        <f t="shared" si="81"/>
        <v>-855839.16666666663</v>
      </c>
      <c r="AD92" s="33">
        <f t="shared" si="81"/>
        <v>-861047.50000000012</v>
      </c>
      <c r="AE92" s="33">
        <f t="shared" si="81"/>
        <v>-818265.83333333314</v>
      </c>
      <c r="AF92" s="33">
        <f t="shared" si="81"/>
        <v>-828682.50000000035</v>
      </c>
      <c r="AG92" s="33">
        <f t="shared" si="81"/>
        <v>-833890.83333333337</v>
      </c>
      <c r="AH92" s="33">
        <f t="shared" si="81"/>
        <v>-983030.83333333291</v>
      </c>
      <c r="AI92" s="33">
        <f t="shared" si="81"/>
        <v>-993447.49999999965</v>
      </c>
      <c r="AJ92" s="33">
        <f t="shared" si="81"/>
        <v>-1009072.4999999997</v>
      </c>
      <c r="AK92" s="33">
        <f t="shared" si="81"/>
        <v>-1024697.4999999997</v>
      </c>
      <c r="AL92" s="33">
        <f t="shared" si="81"/>
        <v>-1035114.1666666664</v>
      </c>
      <c r="AM92" s="33">
        <f t="shared" si="81"/>
        <v>-1050739.1666666665</v>
      </c>
      <c r="AN92" s="33">
        <f t="shared" si="81"/>
        <v>-1296000.8333333321</v>
      </c>
      <c r="AO92" s="33">
        <f t="shared" si="81"/>
        <v>-1337667.5000000009</v>
      </c>
      <c r="AP92" s="33">
        <f t="shared" si="81"/>
        <v>-1374125.8333333335</v>
      </c>
      <c r="AQ92" s="33">
        <f t="shared" si="81"/>
        <v>-1410584.166666666</v>
      </c>
      <c r="AR92" s="33">
        <f t="shared" si="81"/>
        <v>-1447042.4999999995</v>
      </c>
      <c r="AS92" s="33">
        <f t="shared" si="81"/>
        <v>-1488709.166666666</v>
      </c>
      <c r="AT92" s="33">
        <f t="shared" si="81"/>
        <v>-1332204.1666666688</v>
      </c>
      <c r="AU92" s="33">
        <f t="shared" si="81"/>
        <v>-1389495.8333333321</v>
      </c>
      <c r="AV92" s="33">
        <f t="shared" si="81"/>
        <v>-1451995.833333334</v>
      </c>
      <c r="AW92" s="33">
        <f t="shared" si="81"/>
        <v>-1514495.8333333349</v>
      </c>
      <c r="AX92" s="33">
        <f t="shared" si="81"/>
        <v>-1576995.833333333</v>
      </c>
      <c r="AY92" s="33">
        <f>SUM(AY89:AY91)</f>
        <v>-1639495.833333334</v>
      </c>
      <c r="BA92" s="64"/>
      <c r="BD92" s="64"/>
    </row>
    <row r="93" spans="1:56" s="30" customFormat="1" outlineLevel="1" x14ac:dyDescent="0.35">
      <c r="A93" s="71"/>
      <c r="C93" s="34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BA93" s="64"/>
      <c r="BD93" s="64"/>
    </row>
    <row r="94" spans="1:56" s="30" customFormat="1" outlineLevel="1" x14ac:dyDescent="0.35">
      <c r="A94" s="71"/>
      <c r="C94" s="32" t="s">
        <v>147</v>
      </c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BA94" s="64"/>
      <c r="BD94" s="64"/>
    </row>
    <row r="95" spans="1:56" s="30" customFormat="1" outlineLevel="1" x14ac:dyDescent="0.35">
      <c r="A95" s="71"/>
      <c r="C95" s="34" t="s">
        <v>130</v>
      </c>
      <c r="D95" s="36">
        <f>D139</f>
        <v>500000</v>
      </c>
      <c r="E95" s="36">
        <f t="shared" ref="E95:AY95" si="82">E139</f>
        <v>0</v>
      </c>
      <c r="F95" s="36">
        <f t="shared" si="82"/>
        <v>0</v>
      </c>
      <c r="G95" s="36">
        <f t="shared" si="82"/>
        <v>250000</v>
      </c>
      <c r="H95" s="36">
        <f t="shared" si="82"/>
        <v>0</v>
      </c>
      <c r="I95" s="36">
        <f t="shared" si="82"/>
        <v>0</v>
      </c>
      <c r="J95" s="36">
        <f t="shared" si="82"/>
        <v>0</v>
      </c>
      <c r="K95" s="36">
        <f t="shared" si="82"/>
        <v>0</v>
      </c>
      <c r="L95" s="36">
        <f t="shared" si="82"/>
        <v>0</v>
      </c>
      <c r="M95" s="36">
        <f t="shared" si="82"/>
        <v>0</v>
      </c>
      <c r="N95" s="36">
        <f t="shared" si="82"/>
        <v>0</v>
      </c>
      <c r="O95" s="36">
        <f t="shared" si="82"/>
        <v>0</v>
      </c>
      <c r="P95" s="36">
        <f t="shared" si="82"/>
        <v>2000000</v>
      </c>
      <c r="Q95" s="36">
        <f t="shared" si="82"/>
        <v>0</v>
      </c>
      <c r="R95" s="36">
        <f t="shared" si="82"/>
        <v>0</v>
      </c>
      <c r="S95" s="36">
        <f t="shared" si="82"/>
        <v>0</v>
      </c>
      <c r="T95" s="36">
        <f t="shared" si="82"/>
        <v>0</v>
      </c>
      <c r="U95" s="36">
        <f t="shared" si="82"/>
        <v>0</v>
      </c>
      <c r="V95" s="36">
        <f t="shared" si="82"/>
        <v>0</v>
      </c>
      <c r="W95" s="36">
        <f t="shared" si="82"/>
        <v>0</v>
      </c>
      <c r="X95" s="36">
        <f t="shared" si="82"/>
        <v>0</v>
      </c>
      <c r="Y95" s="36">
        <f t="shared" si="82"/>
        <v>0</v>
      </c>
      <c r="Z95" s="36">
        <f t="shared" si="82"/>
        <v>0</v>
      </c>
      <c r="AA95" s="36">
        <f t="shared" si="82"/>
        <v>0</v>
      </c>
      <c r="AB95" s="36">
        <f t="shared" si="82"/>
        <v>3500000</v>
      </c>
      <c r="AC95" s="36">
        <f t="shared" si="82"/>
        <v>0</v>
      </c>
      <c r="AD95" s="36">
        <f t="shared" si="82"/>
        <v>0</v>
      </c>
      <c r="AE95" s="36">
        <f t="shared" si="82"/>
        <v>0</v>
      </c>
      <c r="AF95" s="36">
        <f t="shared" si="82"/>
        <v>0</v>
      </c>
      <c r="AG95" s="36">
        <f t="shared" si="82"/>
        <v>0</v>
      </c>
      <c r="AH95" s="36">
        <f t="shared" si="82"/>
        <v>0</v>
      </c>
      <c r="AI95" s="36">
        <f t="shared" si="82"/>
        <v>0</v>
      </c>
      <c r="AJ95" s="36">
        <f t="shared" si="82"/>
        <v>0</v>
      </c>
      <c r="AK95" s="36">
        <f t="shared" si="82"/>
        <v>0</v>
      </c>
      <c r="AL95" s="36">
        <f t="shared" si="82"/>
        <v>0</v>
      </c>
      <c r="AM95" s="36">
        <f t="shared" si="82"/>
        <v>1000000</v>
      </c>
      <c r="AN95" s="36">
        <f t="shared" si="82"/>
        <v>0</v>
      </c>
      <c r="AO95" s="36">
        <f t="shared" si="82"/>
        <v>0</v>
      </c>
      <c r="AP95" s="36">
        <f t="shared" si="82"/>
        <v>0</v>
      </c>
      <c r="AQ95" s="36">
        <f t="shared" si="82"/>
        <v>0</v>
      </c>
      <c r="AR95" s="36">
        <f t="shared" si="82"/>
        <v>0</v>
      </c>
      <c r="AS95" s="36">
        <f t="shared" si="82"/>
        <v>0</v>
      </c>
      <c r="AT95" s="36">
        <f t="shared" si="82"/>
        <v>0</v>
      </c>
      <c r="AU95" s="36">
        <f t="shared" si="82"/>
        <v>0</v>
      </c>
      <c r="AV95" s="36">
        <f t="shared" si="82"/>
        <v>0</v>
      </c>
      <c r="AW95" s="36">
        <f t="shared" si="82"/>
        <v>0</v>
      </c>
      <c r="AX95" s="36">
        <f t="shared" si="82"/>
        <v>0</v>
      </c>
      <c r="AY95" s="36">
        <f t="shared" si="82"/>
        <v>0</v>
      </c>
      <c r="BA95" s="64"/>
      <c r="BD95" s="64"/>
    </row>
    <row r="96" spans="1:56" s="30" customFormat="1" outlineLevel="1" x14ac:dyDescent="0.35">
      <c r="A96" s="71"/>
      <c r="C96" s="34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BA96" s="64"/>
      <c r="BD96" s="64"/>
    </row>
    <row r="97" spans="1:56" s="30" customFormat="1" outlineLevel="1" x14ac:dyDescent="0.35">
      <c r="A97" s="71"/>
      <c r="C97" s="32" t="s">
        <v>151</v>
      </c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BA97" s="64"/>
      <c r="BD97" s="64"/>
    </row>
    <row r="98" spans="1:56" s="30" customFormat="1" outlineLevel="1" x14ac:dyDescent="0.35">
      <c r="A98" s="71"/>
      <c r="C98" s="34" t="s">
        <v>152</v>
      </c>
      <c r="D98" s="39">
        <v>7500000</v>
      </c>
      <c r="O98" s="39">
        <v>20000000</v>
      </c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9">
        <v>40000000</v>
      </c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BA98" s="64"/>
      <c r="BD98" s="64"/>
    </row>
    <row r="99" spans="1:56" s="30" customFormat="1" outlineLevel="1" x14ac:dyDescent="0.35">
      <c r="A99" s="71"/>
      <c r="C99" s="34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BA99" s="64"/>
      <c r="BD99" s="64"/>
    </row>
    <row r="100" spans="1:56" outlineLevel="1" x14ac:dyDescent="0.35">
      <c r="C100" s="31" t="s">
        <v>153</v>
      </c>
      <c r="D100" s="40">
        <f>D92-D95+D98</f>
        <v>6683958.333333333</v>
      </c>
      <c r="E100" s="40">
        <f t="shared" ref="E100:AX100" si="83">E92-E95+E98</f>
        <v>-316041.66666666674</v>
      </c>
      <c r="F100" s="40">
        <f t="shared" si="83"/>
        <v>-316041.66666666674</v>
      </c>
      <c r="G100" s="40">
        <f t="shared" si="83"/>
        <v>-566041.66666666674</v>
      </c>
      <c r="H100" s="40">
        <f t="shared" si="83"/>
        <v>-316041.66666666674</v>
      </c>
      <c r="I100" s="40">
        <f t="shared" si="83"/>
        <v>-316041.66666666674</v>
      </c>
      <c r="J100" s="40">
        <f t="shared" si="83"/>
        <v>-316041.66666666674</v>
      </c>
      <c r="K100" s="40">
        <f t="shared" si="83"/>
        <v>-316041.66666666674</v>
      </c>
      <c r="L100" s="40">
        <f t="shared" si="83"/>
        <v>-316041.66666666674</v>
      </c>
      <c r="M100" s="40">
        <f t="shared" si="83"/>
        <v>-316041.66666666674</v>
      </c>
      <c r="N100" s="40">
        <f t="shared" si="83"/>
        <v>-316041.66666666674</v>
      </c>
      <c r="O100" s="40">
        <f t="shared" si="83"/>
        <v>19683958.333333332</v>
      </c>
      <c r="P100" s="40">
        <f t="shared" si="83"/>
        <v>-2515854.166666667</v>
      </c>
      <c r="Q100" s="40">
        <f t="shared" si="83"/>
        <v>-515854.16666666663</v>
      </c>
      <c r="R100" s="40">
        <f t="shared" si="83"/>
        <v>-515854.16666666674</v>
      </c>
      <c r="S100" s="40">
        <f t="shared" si="83"/>
        <v>-547604.16666666663</v>
      </c>
      <c r="T100" s="40">
        <f t="shared" si="83"/>
        <v>-547604.16666666663</v>
      </c>
      <c r="U100" s="40">
        <f t="shared" si="83"/>
        <v>-552812.5</v>
      </c>
      <c r="V100" s="40">
        <f t="shared" si="83"/>
        <v>-608687.5</v>
      </c>
      <c r="W100" s="40">
        <f t="shared" si="83"/>
        <v>-608687.5</v>
      </c>
      <c r="X100" s="40">
        <f t="shared" si="83"/>
        <v>-613895.83333333337</v>
      </c>
      <c r="Y100" s="40">
        <f t="shared" si="83"/>
        <v>-613895.83333333337</v>
      </c>
      <c r="Z100" s="40">
        <f t="shared" si="83"/>
        <v>-619104.16666666674</v>
      </c>
      <c r="AA100" s="40">
        <f t="shared" si="83"/>
        <v>-619104.16666666674</v>
      </c>
      <c r="AB100" s="40">
        <f t="shared" si="83"/>
        <v>-4350630.833333334</v>
      </c>
      <c r="AC100" s="40">
        <f t="shared" si="83"/>
        <v>-855839.16666666663</v>
      </c>
      <c r="AD100" s="40">
        <f t="shared" si="83"/>
        <v>-861047.50000000012</v>
      </c>
      <c r="AE100" s="40">
        <f t="shared" si="83"/>
        <v>39181734.166666664</v>
      </c>
      <c r="AF100" s="40">
        <f t="shared" si="83"/>
        <v>-828682.50000000035</v>
      </c>
      <c r="AG100" s="40">
        <f t="shared" si="83"/>
        <v>-833890.83333333337</v>
      </c>
      <c r="AH100" s="40">
        <f t="shared" si="83"/>
        <v>-983030.83333333291</v>
      </c>
      <c r="AI100" s="40">
        <f t="shared" si="83"/>
        <v>-993447.49999999965</v>
      </c>
      <c r="AJ100" s="40">
        <f t="shared" si="83"/>
        <v>-1009072.4999999997</v>
      </c>
      <c r="AK100" s="40">
        <f t="shared" si="83"/>
        <v>-1024697.4999999997</v>
      </c>
      <c r="AL100" s="40">
        <f t="shared" si="83"/>
        <v>-1035114.1666666664</v>
      </c>
      <c r="AM100" s="40">
        <f t="shared" si="83"/>
        <v>-2050739.1666666665</v>
      </c>
      <c r="AN100" s="40">
        <f t="shared" si="83"/>
        <v>-1296000.8333333321</v>
      </c>
      <c r="AO100" s="40">
        <f t="shared" si="83"/>
        <v>-1337667.5000000009</v>
      </c>
      <c r="AP100" s="40">
        <f t="shared" si="83"/>
        <v>-1374125.8333333335</v>
      </c>
      <c r="AQ100" s="40">
        <f t="shared" si="83"/>
        <v>-1410584.166666666</v>
      </c>
      <c r="AR100" s="40">
        <f t="shared" si="83"/>
        <v>-1447042.4999999995</v>
      </c>
      <c r="AS100" s="40">
        <f t="shared" si="83"/>
        <v>-1488709.166666666</v>
      </c>
      <c r="AT100" s="40">
        <f t="shared" si="83"/>
        <v>-1332204.1666666688</v>
      </c>
      <c r="AU100" s="40">
        <f t="shared" si="83"/>
        <v>-1389495.8333333321</v>
      </c>
      <c r="AV100" s="40">
        <f t="shared" si="83"/>
        <v>-1451995.833333334</v>
      </c>
      <c r="AW100" s="40">
        <f t="shared" si="83"/>
        <v>-1514495.8333333349</v>
      </c>
      <c r="AX100" s="40">
        <f t="shared" si="83"/>
        <v>-1576995.833333333</v>
      </c>
      <c r="AY100" s="40">
        <f>AY92-AY95+AY98</f>
        <v>-1639495.833333334</v>
      </c>
      <c r="BA100" s="64"/>
      <c r="BD100" s="64"/>
    </row>
    <row r="101" spans="1:56" x14ac:dyDescent="0.35">
      <c r="BA101" s="64"/>
      <c r="BD101" s="64"/>
    </row>
    <row r="102" spans="1:56" s="71" customFormat="1" x14ac:dyDescent="0.35">
      <c r="B102" s="80" t="s">
        <v>99</v>
      </c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</row>
    <row r="103" spans="1:56" outlineLevel="1" x14ac:dyDescent="0.35">
      <c r="BA103" s="64"/>
      <c r="BD103" s="64"/>
    </row>
    <row r="104" spans="1:56" outlineLevel="1" x14ac:dyDescent="0.35">
      <c r="C104" s="65" t="s">
        <v>100</v>
      </c>
      <c r="BA104" s="64"/>
      <c r="BD104" s="64"/>
    </row>
    <row r="105" spans="1:56" outlineLevel="1" x14ac:dyDescent="0.35">
      <c r="BA105" s="64"/>
      <c r="BD105" s="64"/>
    </row>
    <row r="106" spans="1:56" outlineLevel="1" x14ac:dyDescent="0.35">
      <c r="C106" t="s">
        <v>102</v>
      </c>
      <c r="D106" s="54">
        <v>10000</v>
      </c>
      <c r="E106" s="54">
        <v>10000</v>
      </c>
      <c r="F106" s="54">
        <v>10000</v>
      </c>
      <c r="G106" s="54">
        <v>10000</v>
      </c>
      <c r="H106" s="54">
        <v>10000</v>
      </c>
      <c r="I106" s="54">
        <v>10000</v>
      </c>
      <c r="J106" s="54">
        <v>10000</v>
      </c>
      <c r="K106" s="54">
        <v>10000</v>
      </c>
      <c r="L106" s="54">
        <v>10000</v>
      </c>
      <c r="M106" s="54">
        <v>10000</v>
      </c>
      <c r="N106" s="54">
        <v>10000</v>
      </c>
      <c r="O106" s="54">
        <v>10000</v>
      </c>
      <c r="P106" s="54">
        <v>20000</v>
      </c>
      <c r="Q106" s="54">
        <v>20000</v>
      </c>
      <c r="R106" s="54">
        <v>20000</v>
      </c>
      <c r="S106" s="54">
        <v>20000</v>
      </c>
      <c r="T106" s="54">
        <v>20000</v>
      </c>
      <c r="U106" s="54">
        <v>20000</v>
      </c>
      <c r="V106" s="54">
        <v>20000</v>
      </c>
      <c r="W106" s="54">
        <v>20000</v>
      </c>
      <c r="X106" s="54">
        <v>20000</v>
      </c>
      <c r="Y106" s="54">
        <v>20000</v>
      </c>
      <c r="Z106" s="54">
        <v>20000</v>
      </c>
      <c r="AA106" s="54">
        <v>20000</v>
      </c>
      <c r="AB106" s="54">
        <v>30000</v>
      </c>
      <c r="AC106" s="54">
        <v>30000</v>
      </c>
      <c r="AD106" s="54">
        <v>30000</v>
      </c>
      <c r="AE106" s="54">
        <v>30000</v>
      </c>
      <c r="AF106" s="54">
        <v>30000</v>
      </c>
      <c r="AG106" s="54">
        <v>30000</v>
      </c>
      <c r="AH106" s="54">
        <v>30000</v>
      </c>
      <c r="AI106" s="54">
        <v>30000</v>
      </c>
      <c r="AJ106" s="54">
        <v>30000</v>
      </c>
      <c r="AK106" s="54">
        <v>30000</v>
      </c>
      <c r="AL106" s="54">
        <v>30000</v>
      </c>
      <c r="AM106" s="54">
        <v>30000</v>
      </c>
      <c r="AN106" s="54">
        <v>30000</v>
      </c>
      <c r="AO106" s="54">
        <v>30000</v>
      </c>
      <c r="AP106" s="54">
        <v>30000</v>
      </c>
      <c r="AQ106" s="54">
        <v>30000</v>
      </c>
      <c r="AR106" s="54">
        <v>30000</v>
      </c>
      <c r="AS106" s="54">
        <v>30000</v>
      </c>
      <c r="AT106" s="54">
        <v>30000</v>
      </c>
      <c r="AU106" s="54">
        <v>30000</v>
      </c>
      <c r="AV106" s="54">
        <v>30000</v>
      </c>
      <c r="AW106" s="54">
        <v>30000</v>
      </c>
      <c r="AX106" s="54">
        <v>30000</v>
      </c>
      <c r="AY106" s="54">
        <v>30000</v>
      </c>
      <c r="BA106" s="64"/>
      <c r="BD106" s="64"/>
    </row>
    <row r="107" spans="1:56" outlineLevel="1" x14ac:dyDescent="0.35">
      <c r="BA107" s="64"/>
      <c r="BD107" s="64"/>
    </row>
    <row r="108" spans="1:56" outlineLevel="1" x14ac:dyDescent="0.35">
      <c r="C108" s="3" t="s">
        <v>104</v>
      </c>
      <c r="BA108" s="64"/>
      <c r="BD108" s="64"/>
    </row>
    <row r="109" spans="1:56" outlineLevel="1" x14ac:dyDescent="0.35">
      <c r="C109" t="s">
        <v>105</v>
      </c>
      <c r="P109" s="55">
        <v>20</v>
      </c>
      <c r="Q109" s="55">
        <v>20</v>
      </c>
      <c r="R109" s="55">
        <v>20</v>
      </c>
      <c r="S109" s="55">
        <v>20</v>
      </c>
      <c r="T109" s="55">
        <v>20</v>
      </c>
      <c r="U109" s="55">
        <v>20</v>
      </c>
      <c r="V109" s="55">
        <v>20</v>
      </c>
      <c r="W109" s="55">
        <v>20</v>
      </c>
      <c r="X109" s="55">
        <v>20</v>
      </c>
      <c r="Y109" s="55">
        <v>20</v>
      </c>
      <c r="Z109" s="55">
        <v>20</v>
      </c>
      <c r="AA109" s="55">
        <v>20</v>
      </c>
      <c r="AB109" s="55">
        <v>20</v>
      </c>
      <c r="AC109" s="55">
        <v>20</v>
      </c>
      <c r="AD109" s="55">
        <v>20</v>
      </c>
      <c r="AE109" s="55">
        <v>20</v>
      </c>
      <c r="AF109" s="55">
        <v>20</v>
      </c>
      <c r="AG109" s="55">
        <v>20</v>
      </c>
      <c r="AH109" s="55">
        <v>20</v>
      </c>
      <c r="AI109" s="55">
        <v>20</v>
      </c>
      <c r="AJ109" s="55">
        <v>20</v>
      </c>
      <c r="AK109" s="55">
        <v>20</v>
      </c>
      <c r="AL109" s="55">
        <v>20</v>
      </c>
      <c r="AM109" s="55">
        <v>20</v>
      </c>
      <c r="AN109" s="55">
        <v>20</v>
      </c>
      <c r="AO109" s="55">
        <v>20</v>
      </c>
      <c r="AP109" s="55">
        <v>20</v>
      </c>
      <c r="AQ109" s="55">
        <v>20</v>
      </c>
      <c r="AR109" s="55">
        <v>20</v>
      </c>
      <c r="AS109" s="55">
        <v>20</v>
      </c>
      <c r="AT109" s="55">
        <v>20</v>
      </c>
      <c r="AU109" s="55">
        <v>20</v>
      </c>
      <c r="AV109" s="55">
        <v>20</v>
      </c>
      <c r="AW109" s="55">
        <v>20</v>
      </c>
      <c r="AX109" s="55">
        <v>20</v>
      </c>
      <c r="AY109" s="55">
        <v>20</v>
      </c>
      <c r="BA109" s="64"/>
      <c r="BD109" s="64"/>
    </row>
    <row r="110" spans="1:56" outlineLevel="1" x14ac:dyDescent="0.35">
      <c r="C110" t="s">
        <v>103</v>
      </c>
      <c r="P110">
        <f t="shared" ref="P110:AY110" si="84">ROUNDUP(P9/P109,0)</f>
        <v>1</v>
      </c>
      <c r="Q110">
        <f t="shared" si="84"/>
        <v>1</v>
      </c>
      <c r="R110">
        <f t="shared" si="84"/>
        <v>1</v>
      </c>
      <c r="S110">
        <f t="shared" si="84"/>
        <v>1</v>
      </c>
      <c r="T110">
        <f t="shared" si="84"/>
        <v>1</v>
      </c>
      <c r="U110">
        <f t="shared" si="84"/>
        <v>2</v>
      </c>
      <c r="V110">
        <f t="shared" si="84"/>
        <v>2</v>
      </c>
      <c r="W110">
        <f t="shared" si="84"/>
        <v>2</v>
      </c>
      <c r="X110">
        <f t="shared" si="84"/>
        <v>3</v>
      </c>
      <c r="Y110">
        <f t="shared" si="84"/>
        <v>3</v>
      </c>
      <c r="Z110">
        <f t="shared" si="84"/>
        <v>4</v>
      </c>
      <c r="AA110">
        <f t="shared" si="84"/>
        <v>4</v>
      </c>
      <c r="AB110">
        <f t="shared" si="84"/>
        <v>6</v>
      </c>
      <c r="AC110">
        <f t="shared" si="84"/>
        <v>7</v>
      </c>
      <c r="AD110">
        <f t="shared" si="84"/>
        <v>8</v>
      </c>
      <c r="AE110">
        <f t="shared" si="84"/>
        <v>9</v>
      </c>
      <c r="AF110">
        <f t="shared" si="84"/>
        <v>11</v>
      </c>
      <c r="AG110">
        <f t="shared" si="84"/>
        <v>12</v>
      </c>
      <c r="AH110">
        <f t="shared" si="84"/>
        <v>15</v>
      </c>
      <c r="AI110">
        <f t="shared" si="84"/>
        <v>17</v>
      </c>
      <c r="AJ110">
        <f t="shared" si="84"/>
        <v>20</v>
      </c>
      <c r="AK110">
        <f t="shared" si="84"/>
        <v>23</v>
      </c>
      <c r="AL110">
        <f t="shared" si="84"/>
        <v>25</v>
      </c>
      <c r="AM110">
        <f t="shared" si="84"/>
        <v>28</v>
      </c>
      <c r="AN110">
        <f t="shared" si="84"/>
        <v>35</v>
      </c>
      <c r="AO110">
        <f t="shared" si="84"/>
        <v>43</v>
      </c>
      <c r="AP110">
        <f t="shared" si="84"/>
        <v>50</v>
      </c>
      <c r="AQ110">
        <f t="shared" si="84"/>
        <v>57</v>
      </c>
      <c r="AR110">
        <f t="shared" si="84"/>
        <v>64</v>
      </c>
      <c r="AS110">
        <f t="shared" si="84"/>
        <v>72</v>
      </c>
      <c r="AT110">
        <f t="shared" si="84"/>
        <v>84</v>
      </c>
      <c r="AU110">
        <f t="shared" si="84"/>
        <v>95</v>
      </c>
      <c r="AV110">
        <f t="shared" si="84"/>
        <v>107</v>
      </c>
      <c r="AW110">
        <f t="shared" si="84"/>
        <v>119</v>
      </c>
      <c r="AX110">
        <f t="shared" si="84"/>
        <v>131</v>
      </c>
      <c r="AY110">
        <f t="shared" si="84"/>
        <v>143</v>
      </c>
      <c r="BA110" s="64"/>
      <c r="BD110" s="64"/>
    </row>
    <row r="111" spans="1:56" outlineLevel="1" x14ac:dyDescent="0.35">
      <c r="C111" t="s">
        <v>106</v>
      </c>
      <c r="P111" s="56">
        <v>0.25</v>
      </c>
      <c r="Q111" s="56">
        <v>0.25</v>
      </c>
      <c r="R111" s="56">
        <v>0.25</v>
      </c>
      <c r="S111" s="56">
        <v>0.25</v>
      </c>
      <c r="T111" s="56">
        <v>0.25</v>
      </c>
      <c r="U111" s="56">
        <v>0.25</v>
      </c>
      <c r="V111" s="56">
        <v>0.25</v>
      </c>
      <c r="W111" s="56">
        <v>0.25</v>
      </c>
      <c r="X111" s="56">
        <v>0.25</v>
      </c>
      <c r="Y111" s="56">
        <v>0.25</v>
      </c>
      <c r="Z111" s="56">
        <v>0.25</v>
      </c>
      <c r="AA111" s="56">
        <v>0.25</v>
      </c>
      <c r="AB111" s="56">
        <v>0.25</v>
      </c>
      <c r="AC111" s="56">
        <v>0.25</v>
      </c>
      <c r="AD111" s="56">
        <v>0.25</v>
      </c>
      <c r="AE111" s="56">
        <v>0.25</v>
      </c>
      <c r="AF111" s="56">
        <v>0.25</v>
      </c>
      <c r="AG111" s="56">
        <v>0.25</v>
      </c>
      <c r="AH111" s="56">
        <v>0.25</v>
      </c>
      <c r="AI111" s="56">
        <v>0.25</v>
      </c>
      <c r="AJ111" s="56">
        <v>0.25</v>
      </c>
      <c r="AK111" s="56">
        <v>0.25</v>
      </c>
      <c r="AL111" s="56">
        <v>0.25</v>
      </c>
      <c r="AM111" s="56">
        <v>0.25</v>
      </c>
      <c r="AN111" s="56">
        <v>0.25</v>
      </c>
      <c r="AO111" s="56">
        <v>0.25</v>
      </c>
      <c r="AP111" s="56">
        <v>0.25</v>
      </c>
      <c r="AQ111" s="56">
        <v>0.25</v>
      </c>
      <c r="AR111" s="56">
        <v>0.25</v>
      </c>
      <c r="AS111" s="56">
        <v>0.25</v>
      </c>
      <c r="AT111" s="56">
        <v>0.25</v>
      </c>
      <c r="AU111" s="56">
        <v>0.25</v>
      </c>
      <c r="AV111" s="56">
        <v>0.25</v>
      </c>
      <c r="AW111" s="56">
        <v>0.25</v>
      </c>
      <c r="AX111" s="56">
        <v>0.25</v>
      </c>
      <c r="AY111" s="56">
        <v>0.25</v>
      </c>
      <c r="BA111" s="64"/>
      <c r="BD111" s="64"/>
    </row>
    <row r="112" spans="1:56" outlineLevel="1" x14ac:dyDescent="0.35">
      <c r="BA112" s="64"/>
      <c r="BD112" s="64"/>
    </row>
    <row r="113" spans="3:56" outlineLevel="1" x14ac:dyDescent="0.35">
      <c r="C113" t="s">
        <v>107</v>
      </c>
      <c r="BA113" s="64"/>
      <c r="BD113" s="64"/>
    </row>
    <row r="114" spans="3:56" outlineLevel="1" x14ac:dyDescent="0.35">
      <c r="BA114" s="64"/>
      <c r="BD114" s="64"/>
    </row>
    <row r="115" spans="3:56" outlineLevel="1" x14ac:dyDescent="0.35">
      <c r="C115" s="3" t="s">
        <v>104</v>
      </c>
      <c r="BA115" s="64"/>
      <c r="BD115" s="64"/>
    </row>
    <row r="116" spans="3:56" outlineLevel="1" x14ac:dyDescent="0.35">
      <c r="C116" t="s">
        <v>108</v>
      </c>
      <c r="P116">
        <f>'Sales Assumptions'!N45</f>
        <v>2</v>
      </c>
      <c r="Q116">
        <f>'Sales Assumptions'!O45</f>
        <v>2</v>
      </c>
      <c r="R116">
        <f>'Sales Assumptions'!P45</f>
        <v>2</v>
      </c>
      <c r="S116">
        <f>'Sales Assumptions'!Q45</f>
        <v>6</v>
      </c>
      <c r="T116">
        <f>'Sales Assumptions'!R45</f>
        <v>6</v>
      </c>
      <c r="U116">
        <f>'Sales Assumptions'!S45</f>
        <v>6</v>
      </c>
      <c r="V116">
        <f>'Sales Assumptions'!T45</f>
        <v>12</v>
      </c>
      <c r="W116">
        <f>'Sales Assumptions'!U45</f>
        <v>12</v>
      </c>
      <c r="X116">
        <f>'Sales Assumptions'!V45</f>
        <v>12</v>
      </c>
      <c r="Y116">
        <f>'Sales Assumptions'!W45</f>
        <v>12</v>
      </c>
      <c r="Z116">
        <f>'Sales Assumptions'!X45</f>
        <v>12</v>
      </c>
      <c r="AA116">
        <f>'Sales Assumptions'!Y45</f>
        <v>12</v>
      </c>
      <c r="AB116">
        <f>'Sales Assumptions'!Z45</f>
        <v>35</v>
      </c>
      <c r="AC116">
        <f>'Sales Assumptions'!AA45</f>
        <v>35</v>
      </c>
      <c r="AD116">
        <f>'Sales Assumptions'!AB45</f>
        <v>35</v>
      </c>
      <c r="AE116">
        <f>'Sales Assumptions'!AC45</f>
        <v>35</v>
      </c>
      <c r="AF116">
        <f>'Sales Assumptions'!AD45</f>
        <v>35</v>
      </c>
      <c r="AG116">
        <f>'Sales Assumptions'!AE45</f>
        <v>35</v>
      </c>
      <c r="AH116">
        <f>'Sales Assumptions'!AF45</f>
        <v>75</v>
      </c>
      <c r="AI116">
        <f>'Sales Assumptions'!AG45</f>
        <v>75</v>
      </c>
      <c r="AJ116">
        <f>'Sales Assumptions'!AH45</f>
        <v>75</v>
      </c>
      <c r="AK116">
        <f>'Sales Assumptions'!AI45</f>
        <v>75</v>
      </c>
      <c r="AL116">
        <f>'Sales Assumptions'!AJ45</f>
        <v>75</v>
      </c>
      <c r="AM116">
        <f>'Sales Assumptions'!AK45</f>
        <v>75</v>
      </c>
      <c r="AN116">
        <f>'Sales Assumptions'!AL45</f>
        <v>200</v>
      </c>
      <c r="AO116">
        <f>'Sales Assumptions'!AM45</f>
        <v>200</v>
      </c>
      <c r="AP116">
        <f>'Sales Assumptions'!AN45</f>
        <v>200</v>
      </c>
      <c r="AQ116">
        <f>'Sales Assumptions'!AO45</f>
        <v>200</v>
      </c>
      <c r="AR116">
        <f>'Sales Assumptions'!AP45</f>
        <v>200</v>
      </c>
      <c r="AS116">
        <f>'Sales Assumptions'!AQ45</f>
        <v>200</v>
      </c>
      <c r="AT116">
        <f>'Sales Assumptions'!AR45</f>
        <v>334</v>
      </c>
      <c r="AU116">
        <f>'Sales Assumptions'!AS45</f>
        <v>334</v>
      </c>
      <c r="AV116">
        <f>'Sales Assumptions'!AT45</f>
        <v>334</v>
      </c>
      <c r="AW116">
        <f>'Sales Assumptions'!AU45</f>
        <v>334</v>
      </c>
      <c r="AX116">
        <f>'Sales Assumptions'!AV45</f>
        <v>334</v>
      </c>
      <c r="AY116">
        <f>'Sales Assumptions'!AW45</f>
        <v>334</v>
      </c>
      <c r="BA116" s="64"/>
      <c r="BD116" s="64"/>
    </row>
    <row r="117" spans="3:56" outlineLevel="1" x14ac:dyDescent="0.35">
      <c r="C117" t="s">
        <v>109</v>
      </c>
      <c r="D117" s="59"/>
      <c r="E117" s="59"/>
      <c r="F117" s="59"/>
      <c r="G117" s="59"/>
      <c r="H117" s="57"/>
      <c r="I117" s="57"/>
      <c r="J117" s="57"/>
      <c r="K117" s="57"/>
      <c r="L117" s="57"/>
      <c r="M117" s="57"/>
      <c r="N117" s="57"/>
      <c r="O117" s="57"/>
      <c r="P117" s="59">
        <v>5</v>
      </c>
      <c r="Q117" s="59">
        <v>5</v>
      </c>
      <c r="R117" s="59">
        <v>5</v>
      </c>
      <c r="S117" s="59">
        <v>5</v>
      </c>
      <c r="T117" s="59">
        <v>5</v>
      </c>
      <c r="U117" s="59">
        <v>5</v>
      </c>
      <c r="V117" s="59">
        <v>5</v>
      </c>
      <c r="W117" s="59">
        <v>5</v>
      </c>
      <c r="X117" s="59">
        <v>5</v>
      </c>
      <c r="Y117" s="59">
        <v>5</v>
      </c>
      <c r="Z117" s="59">
        <v>5</v>
      </c>
      <c r="AA117" s="59">
        <v>5</v>
      </c>
      <c r="AB117" s="59">
        <v>10</v>
      </c>
      <c r="AC117" s="59">
        <v>10</v>
      </c>
      <c r="AD117" s="59">
        <v>10</v>
      </c>
      <c r="AE117" s="59">
        <v>10</v>
      </c>
      <c r="AF117" s="59">
        <v>10</v>
      </c>
      <c r="AG117" s="59">
        <v>10</v>
      </c>
      <c r="AH117" s="59">
        <v>10</v>
      </c>
      <c r="AI117" s="59">
        <v>10</v>
      </c>
      <c r="AJ117" s="59">
        <v>10</v>
      </c>
      <c r="AK117" s="59">
        <v>10</v>
      </c>
      <c r="AL117" s="59">
        <v>10</v>
      </c>
      <c r="AM117" s="59">
        <v>10</v>
      </c>
      <c r="AN117" s="59">
        <v>20</v>
      </c>
      <c r="AO117" s="59">
        <v>20</v>
      </c>
      <c r="AP117" s="59">
        <v>20</v>
      </c>
      <c r="AQ117" s="59">
        <v>20</v>
      </c>
      <c r="AR117" s="59">
        <v>20</v>
      </c>
      <c r="AS117" s="59">
        <v>20</v>
      </c>
      <c r="AT117" s="59">
        <v>20</v>
      </c>
      <c r="AU117" s="59">
        <v>20</v>
      </c>
      <c r="AV117" s="59">
        <v>20</v>
      </c>
      <c r="AW117" s="59">
        <v>20</v>
      </c>
      <c r="AX117" s="59">
        <v>20</v>
      </c>
      <c r="AY117" s="59">
        <v>20</v>
      </c>
      <c r="BA117" s="64"/>
      <c r="BD117" s="64"/>
    </row>
    <row r="118" spans="3:56" outlineLevel="1" x14ac:dyDescent="0.35">
      <c r="C118" t="s">
        <v>110</v>
      </c>
      <c r="D118" s="59"/>
      <c r="E118" s="59"/>
      <c r="F118" s="59"/>
      <c r="G118" s="59"/>
      <c r="H118" s="57"/>
      <c r="I118" s="57"/>
      <c r="J118" s="57"/>
      <c r="K118" s="57"/>
      <c r="L118" s="57"/>
      <c r="M118" s="57"/>
      <c r="N118" s="57"/>
      <c r="O118" s="57"/>
      <c r="P118" s="59">
        <v>4</v>
      </c>
      <c r="Q118" s="59">
        <v>4</v>
      </c>
      <c r="R118" s="59">
        <v>4</v>
      </c>
      <c r="S118" s="59">
        <v>4</v>
      </c>
      <c r="T118" s="59">
        <v>4</v>
      </c>
      <c r="U118" s="59">
        <v>4</v>
      </c>
      <c r="V118" s="59">
        <v>4</v>
      </c>
      <c r="W118" s="59">
        <v>4</v>
      </c>
      <c r="X118" s="59">
        <v>4</v>
      </c>
      <c r="Y118" s="59">
        <v>4</v>
      </c>
      <c r="Z118" s="59">
        <v>4</v>
      </c>
      <c r="AA118" s="59">
        <v>4</v>
      </c>
      <c r="AB118" s="59">
        <v>8</v>
      </c>
      <c r="AC118" s="59">
        <v>8</v>
      </c>
      <c r="AD118" s="59">
        <v>8</v>
      </c>
      <c r="AE118" s="59">
        <v>8</v>
      </c>
      <c r="AF118" s="59">
        <v>8</v>
      </c>
      <c r="AG118" s="59">
        <v>8</v>
      </c>
      <c r="AH118" s="59">
        <v>8</v>
      </c>
      <c r="AI118" s="59">
        <v>8</v>
      </c>
      <c r="AJ118" s="59">
        <v>8</v>
      </c>
      <c r="AK118" s="59">
        <v>8</v>
      </c>
      <c r="AL118" s="59">
        <v>8</v>
      </c>
      <c r="AM118" s="59">
        <v>8</v>
      </c>
      <c r="AN118" s="59">
        <v>12</v>
      </c>
      <c r="AO118" s="59">
        <v>12</v>
      </c>
      <c r="AP118" s="59">
        <v>12</v>
      </c>
      <c r="AQ118" s="59">
        <v>12</v>
      </c>
      <c r="AR118" s="59">
        <v>12</v>
      </c>
      <c r="AS118" s="59">
        <v>12</v>
      </c>
      <c r="AT118" s="59">
        <v>12</v>
      </c>
      <c r="AU118" s="59">
        <v>12</v>
      </c>
      <c r="AV118" s="59">
        <v>12</v>
      </c>
      <c r="AW118" s="59">
        <v>12</v>
      </c>
      <c r="AX118" s="59">
        <v>12</v>
      </c>
      <c r="AY118" s="59">
        <v>12</v>
      </c>
      <c r="BA118" s="64"/>
      <c r="BD118" s="64"/>
    </row>
    <row r="119" spans="3:56" outlineLevel="1" x14ac:dyDescent="0.35">
      <c r="C119" t="s">
        <v>111</v>
      </c>
      <c r="D119" s="59">
        <v>20</v>
      </c>
      <c r="E119" s="59">
        <v>20</v>
      </c>
      <c r="F119" s="59">
        <v>20</v>
      </c>
      <c r="G119" s="59">
        <v>20</v>
      </c>
      <c r="H119" s="59">
        <v>20</v>
      </c>
      <c r="I119" s="59">
        <v>20</v>
      </c>
      <c r="J119" s="59">
        <v>20</v>
      </c>
      <c r="K119" s="59">
        <v>20</v>
      </c>
      <c r="L119" s="59">
        <v>20</v>
      </c>
      <c r="M119" s="59">
        <v>20</v>
      </c>
      <c r="N119" s="59">
        <v>20</v>
      </c>
      <c r="O119" s="59">
        <v>20</v>
      </c>
      <c r="P119" s="59">
        <v>25</v>
      </c>
      <c r="Q119" s="59">
        <v>25</v>
      </c>
      <c r="R119" s="59">
        <v>25</v>
      </c>
      <c r="S119" s="59">
        <v>25</v>
      </c>
      <c r="T119" s="59">
        <v>25</v>
      </c>
      <c r="U119" s="59">
        <v>25</v>
      </c>
      <c r="V119" s="59">
        <v>25</v>
      </c>
      <c r="W119" s="59">
        <v>25</v>
      </c>
      <c r="X119" s="59">
        <v>25</v>
      </c>
      <c r="Y119" s="59">
        <v>25</v>
      </c>
      <c r="Z119" s="59">
        <v>25</v>
      </c>
      <c r="AA119" s="59">
        <v>25</v>
      </c>
      <c r="AB119" s="59">
        <v>30</v>
      </c>
      <c r="AC119" s="59">
        <v>30</v>
      </c>
      <c r="AD119" s="59">
        <v>30</v>
      </c>
      <c r="AE119" s="59">
        <v>30</v>
      </c>
      <c r="AF119" s="59">
        <v>30</v>
      </c>
      <c r="AG119" s="59">
        <v>30</v>
      </c>
      <c r="AH119" s="59">
        <v>30</v>
      </c>
      <c r="AI119" s="59">
        <v>30</v>
      </c>
      <c r="AJ119" s="59">
        <v>30</v>
      </c>
      <c r="AK119" s="59">
        <v>30</v>
      </c>
      <c r="AL119" s="59">
        <v>30</v>
      </c>
      <c r="AM119" s="59">
        <v>30</v>
      </c>
      <c r="AN119" s="59">
        <v>50</v>
      </c>
      <c r="AO119" s="59">
        <v>50</v>
      </c>
      <c r="AP119" s="59">
        <v>50</v>
      </c>
      <c r="AQ119" s="59">
        <v>50</v>
      </c>
      <c r="AR119" s="59">
        <v>50</v>
      </c>
      <c r="AS119" s="59">
        <v>50</v>
      </c>
      <c r="AT119" s="59">
        <v>50</v>
      </c>
      <c r="AU119" s="59">
        <v>50</v>
      </c>
      <c r="AV119" s="59">
        <v>50</v>
      </c>
      <c r="AW119" s="59">
        <v>50</v>
      </c>
      <c r="AX119" s="59">
        <v>50</v>
      </c>
      <c r="AY119" s="59">
        <v>50</v>
      </c>
      <c r="BA119" s="64"/>
      <c r="BD119" s="64"/>
    </row>
    <row r="120" spans="3:56" outlineLevel="1" x14ac:dyDescent="0.35">
      <c r="C120" t="s">
        <v>112</v>
      </c>
      <c r="D120" s="59">
        <v>5</v>
      </c>
      <c r="E120" s="59">
        <v>5</v>
      </c>
      <c r="F120" s="59">
        <v>5</v>
      </c>
      <c r="G120" s="59">
        <v>5</v>
      </c>
      <c r="H120" s="59">
        <v>5</v>
      </c>
      <c r="I120" s="59">
        <v>5</v>
      </c>
      <c r="J120" s="59">
        <v>5</v>
      </c>
      <c r="K120" s="59">
        <v>5</v>
      </c>
      <c r="L120" s="59">
        <v>5</v>
      </c>
      <c r="M120" s="59">
        <v>5</v>
      </c>
      <c r="N120" s="59">
        <v>5</v>
      </c>
      <c r="O120" s="59">
        <v>5</v>
      </c>
      <c r="P120" s="59">
        <v>8</v>
      </c>
      <c r="Q120" s="59">
        <v>8</v>
      </c>
      <c r="R120" s="59">
        <v>8</v>
      </c>
      <c r="S120" s="59">
        <v>8</v>
      </c>
      <c r="T120" s="59">
        <v>8</v>
      </c>
      <c r="U120" s="59">
        <v>8</v>
      </c>
      <c r="V120" s="59">
        <v>8</v>
      </c>
      <c r="W120" s="59">
        <v>8</v>
      </c>
      <c r="X120" s="59">
        <v>8</v>
      </c>
      <c r="Y120" s="59">
        <v>8</v>
      </c>
      <c r="Z120" s="59">
        <v>8</v>
      </c>
      <c r="AA120" s="59">
        <v>8</v>
      </c>
      <c r="AB120" s="59">
        <v>12</v>
      </c>
      <c r="AC120" s="59">
        <v>12</v>
      </c>
      <c r="AD120" s="59">
        <v>12</v>
      </c>
      <c r="AE120" s="59">
        <v>12</v>
      </c>
      <c r="AF120" s="59">
        <v>12</v>
      </c>
      <c r="AG120" s="59">
        <v>12</v>
      </c>
      <c r="AH120" s="59">
        <v>12</v>
      </c>
      <c r="AI120" s="59">
        <v>12</v>
      </c>
      <c r="AJ120" s="59">
        <v>12</v>
      </c>
      <c r="AK120" s="59">
        <v>12</v>
      </c>
      <c r="AL120" s="59">
        <v>12</v>
      </c>
      <c r="AM120" s="59">
        <v>12</v>
      </c>
      <c r="AN120" s="59">
        <v>20</v>
      </c>
      <c r="AO120" s="59">
        <v>20</v>
      </c>
      <c r="AP120" s="59">
        <v>20</v>
      </c>
      <c r="AQ120" s="59">
        <v>20</v>
      </c>
      <c r="AR120" s="59">
        <v>20</v>
      </c>
      <c r="AS120" s="59">
        <v>20</v>
      </c>
      <c r="AT120" s="59">
        <v>20</v>
      </c>
      <c r="AU120" s="59">
        <v>20</v>
      </c>
      <c r="AV120" s="59">
        <v>20</v>
      </c>
      <c r="AW120" s="59">
        <v>20</v>
      </c>
      <c r="AX120" s="59">
        <v>20</v>
      </c>
      <c r="AY120" s="59">
        <v>20</v>
      </c>
      <c r="BA120" s="64"/>
      <c r="BD120" s="64"/>
    </row>
    <row r="121" spans="3:56" outlineLevel="1" x14ac:dyDescent="0.35">
      <c r="C121" t="s">
        <v>113</v>
      </c>
      <c r="D121" s="59">
        <v>2</v>
      </c>
      <c r="E121" s="59">
        <v>2</v>
      </c>
      <c r="F121" s="59">
        <v>2</v>
      </c>
      <c r="G121" s="59">
        <v>2</v>
      </c>
      <c r="H121" s="59">
        <v>2</v>
      </c>
      <c r="I121" s="59">
        <v>2</v>
      </c>
      <c r="J121" s="59">
        <v>2</v>
      </c>
      <c r="K121" s="59">
        <v>2</v>
      </c>
      <c r="L121" s="59">
        <v>2</v>
      </c>
      <c r="M121" s="59">
        <v>2</v>
      </c>
      <c r="N121" s="59">
        <v>2</v>
      </c>
      <c r="O121" s="59">
        <v>2</v>
      </c>
      <c r="P121" s="59">
        <v>3</v>
      </c>
      <c r="Q121" s="59">
        <v>3</v>
      </c>
      <c r="R121" s="59">
        <v>3</v>
      </c>
      <c r="S121" s="59">
        <v>3</v>
      </c>
      <c r="T121" s="59">
        <v>3</v>
      </c>
      <c r="U121" s="59">
        <v>3</v>
      </c>
      <c r="V121" s="59">
        <v>3</v>
      </c>
      <c r="W121" s="59">
        <v>3</v>
      </c>
      <c r="X121" s="59">
        <v>3</v>
      </c>
      <c r="Y121" s="59">
        <v>3</v>
      </c>
      <c r="Z121" s="59">
        <v>3</v>
      </c>
      <c r="AA121" s="59">
        <v>3</v>
      </c>
      <c r="AB121" s="59">
        <v>4</v>
      </c>
      <c r="AC121" s="59">
        <v>4</v>
      </c>
      <c r="AD121" s="59">
        <v>4</v>
      </c>
      <c r="AE121" s="59">
        <v>4</v>
      </c>
      <c r="AF121" s="59">
        <v>4</v>
      </c>
      <c r="AG121" s="59">
        <v>4</v>
      </c>
      <c r="AH121" s="59">
        <v>4</v>
      </c>
      <c r="AI121" s="59">
        <v>4</v>
      </c>
      <c r="AJ121" s="59">
        <v>4</v>
      </c>
      <c r="AK121" s="59">
        <v>4</v>
      </c>
      <c r="AL121" s="59">
        <v>4</v>
      </c>
      <c r="AM121" s="59">
        <v>4</v>
      </c>
      <c r="AN121" s="59">
        <v>5</v>
      </c>
      <c r="AO121" s="59">
        <v>5</v>
      </c>
      <c r="AP121" s="59">
        <v>5</v>
      </c>
      <c r="AQ121" s="59">
        <v>5</v>
      </c>
      <c r="AR121" s="59">
        <v>5</v>
      </c>
      <c r="AS121" s="59">
        <v>5</v>
      </c>
      <c r="AT121" s="59">
        <v>5</v>
      </c>
      <c r="AU121" s="59">
        <v>5</v>
      </c>
      <c r="AV121" s="59">
        <v>5</v>
      </c>
      <c r="AW121" s="59">
        <v>5</v>
      </c>
      <c r="AX121" s="59">
        <v>5</v>
      </c>
      <c r="AY121" s="59">
        <v>5</v>
      </c>
      <c r="BA121" s="64"/>
      <c r="BD121" s="64"/>
    </row>
    <row r="122" spans="3:56" outlineLevel="1" x14ac:dyDescent="0.35">
      <c r="C122" t="s">
        <v>106</v>
      </c>
      <c r="D122" s="58">
        <v>0.25</v>
      </c>
      <c r="E122" s="58">
        <v>0.25</v>
      </c>
      <c r="F122" s="58">
        <v>0.25</v>
      </c>
      <c r="G122" s="58">
        <v>0.25</v>
      </c>
      <c r="H122" s="58">
        <v>0.25</v>
      </c>
      <c r="I122" s="58">
        <v>0.25</v>
      </c>
      <c r="J122" s="58">
        <v>0.25</v>
      </c>
      <c r="K122" s="58">
        <v>0.25</v>
      </c>
      <c r="L122" s="58">
        <v>0.25</v>
      </c>
      <c r="M122" s="58">
        <v>0.25</v>
      </c>
      <c r="N122" s="58">
        <v>0.25</v>
      </c>
      <c r="O122" s="58">
        <v>0.25</v>
      </c>
      <c r="P122" s="58">
        <v>0.25</v>
      </c>
      <c r="Q122" s="58">
        <v>0.25</v>
      </c>
      <c r="R122" s="58">
        <v>0.25</v>
      </c>
      <c r="S122" s="58">
        <v>0.25</v>
      </c>
      <c r="T122" s="58">
        <v>0.25</v>
      </c>
      <c r="U122" s="58">
        <v>0.25</v>
      </c>
      <c r="V122" s="58">
        <v>0.25</v>
      </c>
      <c r="W122" s="58">
        <v>0.25</v>
      </c>
      <c r="X122" s="58">
        <v>0.25</v>
      </c>
      <c r="Y122" s="58">
        <v>0.25</v>
      </c>
      <c r="Z122" s="58">
        <v>0.25</v>
      </c>
      <c r="AA122" s="58">
        <v>0.25</v>
      </c>
      <c r="AB122" s="58">
        <v>0.25</v>
      </c>
      <c r="AC122" s="58">
        <v>0.25</v>
      </c>
      <c r="AD122" s="58">
        <v>0.25</v>
      </c>
      <c r="AE122" s="58">
        <v>0.25</v>
      </c>
      <c r="AF122" s="58">
        <v>0.25</v>
      </c>
      <c r="AG122" s="58">
        <v>0.25</v>
      </c>
      <c r="AH122" s="58">
        <v>0.25</v>
      </c>
      <c r="AI122" s="58">
        <v>0.25</v>
      </c>
      <c r="AJ122" s="58">
        <v>0.25</v>
      </c>
      <c r="AK122" s="58">
        <v>0.25</v>
      </c>
      <c r="AL122" s="58">
        <v>0.25</v>
      </c>
      <c r="AM122" s="58">
        <v>0.25</v>
      </c>
      <c r="AN122" s="58">
        <v>0.25</v>
      </c>
      <c r="AO122" s="58">
        <v>0.25</v>
      </c>
      <c r="AP122" s="58">
        <v>0.25</v>
      </c>
      <c r="AQ122" s="58">
        <v>0.25</v>
      </c>
      <c r="AR122" s="58">
        <v>0.25</v>
      </c>
      <c r="AS122" s="58">
        <v>0.25</v>
      </c>
      <c r="AT122" s="58">
        <v>0.25</v>
      </c>
      <c r="AU122" s="58">
        <v>0.25</v>
      </c>
      <c r="AV122" s="58">
        <v>0.25</v>
      </c>
      <c r="AW122" s="58">
        <v>0.25</v>
      </c>
      <c r="AX122" s="58">
        <v>0.25</v>
      </c>
      <c r="AY122" s="58">
        <v>0.25</v>
      </c>
      <c r="BA122" s="64"/>
      <c r="BD122" s="64"/>
    </row>
    <row r="123" spans="3:56" outlineLevel="1" x14ac:dyDescent="0.35">
      <c r="BA123" s="64"/>
      <c r="BD123" s="64"/>
    </row>
    <row r="124" spans="3:56" outlineLevel="1" x14ac:dyDescent="0.35">
      <c r="C124" s="3" t="s">
        <v>114</v>
      </c>
      <c r="BA124" s="64"/>
      <c r="BD124" s="64"/>
    </row>
    <row r="125" spans="3:56" outlineLevel="1" x14ac:dyDescent="0.35">
      <c r="C125" t="s">
        <v>115</v>
      </c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2">
        <v>5000</v>
      </c>
      <c r="Q125" s="62">
        <v>5000</v>
      </c>
      <c r="R125" s="62">
        <v>5000</v>
      </c>
      <c r="S125" s="62">
        <v>5000</v>
      </c>
      <c r="T125" s="62">
        <v>5000</v>
      </c>
      <c r="U125" s="62">
        <v>5000</v>
      </c>
      <c r="V125" s="62">
        <v>5000</v>
      </c>
      <c r="W125" s="62">
        <v>5000</v>
      </c>
      <c r="X125" s="62">
        <v>5000</v>
      </c>
      <c r="Y125" s="62">
        <v>5000</v>
      </c>
      <c r="Z125" s="62">
        <v>5000</v>
      </c>
      <c r="AA125" s="62">
        <v>5000</v>
      </c>
      <c r="AB125" s="62">
        <v>5000</v>
      </c>
      <c r="AC125" s="62">
        <v>5000</v>
      </c>
      <c r="AD125" s="62">
        <v>5000</v>
      </c>
      <c r="AE125" s="62">
        <v>5000</v>
      </c>
      <c r="AF125" s="62">
        <v>5000</v>
      </c>
      <c r="AG125" s="62">
        <v>5000</v>
      </c>
      <c r="AH125" s="62">
        <v>5000</v>
      </c>
      <c r="AI125" s="62">
        <v>5000</v>
      </c>
      <c r="AJ125" s="62">
        <v>5000</v>
      </c>
      <c r="AK125" s="62">
        <v>5000</v>
      </c>
      <c r="AL125" s="62">
        <v>5000</v>
      </c>
      <c r="AM125" s="62">
        <v>5000</v>
      </c>
      <c r="AN125" s="62">
        <v>5000</v>
      </c>
      <c r="AO125" s="62">
        <v>5000</v>
      </c>
      <c r="AP125" s="62">
        <v>5000</v>
      </c>
      <c r="AQ125" s="62">
        <v>5000</v>
      </c>
      <c r="AR125" s="62">
        <v>5000</v>
      </c>
      <c r="AS125" s="62">
        <v>5000</v>
      </c>
      <c r="AT125" s="62">
        <v>5000</v>
      </c>
      <c r="AU125" s="62">
        <v>5000</v>
      </c>
      <c r="AV125" s="62">
        <v>5000</v>
      </c>
      <c r="AW125" s="62">
        <v>5000</v>
      </c>
      <c r="AX125" s="62">
        <v>5000</v>
      </c>
      <c r="AY125" s="62">
        <v>5000</v>
      </c>
      <c r="BA125" s="64"/>
      <c r="BD125" s="64"/>
    </row>
    <row r="126" spans="3:56" outlineLevel="1" x14ac:dyDescent="0.35">
      <c r="C126" t="s">
        <v>111</v>
      </c>
      <c r="D126" s="62">
        <v>10000</v>
      </c>
      <c r="E126" s="62">
        <v>10000</v>
      </c>
      <c r="F126" s="62">
        <v>10000</v>
      </c>
      <c r="G126" s="62">
        <v>10000</v>
      </c>
      <c r="H126" s="62">
        <v>10000</v>
      </c>
      <c r="I126" s="62">
        <v>10000</v>
      </c>
      <c r="J126" s="62">
        <v>10000</v>
      </c>
      <c r="K126" s="62">
        <v>10000</v>
      </c>
      <c r="L126" s="62">
        <v>10000</v>
      </c>
      <c r="M126" s="62">
        <v>10000</v>
      </c>
      <c r="N126" s="62">
        <v>10000</v>
      </c>
      <c r="O126" s="62">
        <v>10000</v>
      </c>
      <c r="P126" s="62">
        <v>20000</v>
      </c>
      <c r="Q126" s="62">
        <v>20000</v>
      </c>
      <c r="R126" s="62">
        <v>20000</v>
      </c>
      <c r="S126" s="62">
        <v>20000</v>
      </c>
      <c r="T126" s="62">
        <v>20000</v>
      </c>
      <c r="U126" s="62">
        <v>20000</v>
      </c>
      <c r="V126" s="62">
        <v>20000</v>
      </c>
      <c r="W126" s="62">
        <v>20000</v>
      </c>
      <c r="X126" s="62">
        <v>20000</v>
      </c>
      <c r="Y126" s="62">
        <v>20000</v>
      </c>
      <c r="Z126" s="62">
        <v>20000</v>
      </c>
      <c r="AA126" s="62">
        <v>20000</v>
      </c>
      <c r="AB126" s="62">
        <v>20000</v>
      </c>
      <c r="AC126" s="62">
        <v>20000</v>
      </c>
      <c r="AD126" s="62">
        <v>20000</v>
      </c>
      <c r="AE126" s="62">
        <v>20000</v>
      </c>
      <c r="AF126" s="62">
        <v>20000</v>
      </c>
      <c r="AG126" s="62">
        <v>20000</v>
      </c>
      <c r="AH126" s="62">
        <v>20000</v>
      </c>
      <c r="AI126" s="62">
        <v>20000</v>
      </c>
      <c r="AJ126" s="62">
        <v>20000</v>
      </c>
      <c r="AK126" s="62">
        <v>20000</v>
      </c>
      <c r="AL126" s="62">
        <v>20000</v>
      </c>
      <c r="AM126" s="62">
        <v>20000</v>
      </c>
      <c r="AN126" s="62">
        <v>20000</v>
      </c>
      <c r="AO126" s="62">
        <v>20000</v>
      </c>
      <c r="AP126" s="62">
        <v>20000</v>
      </c>
      <c r="AQ126" s="62">
        <v>20000</v>
      </c>
      <c r="AR126" s="62">
        <v>20000</v>
      </c>
      <c r="AS126" s="62">
        <v>20000</v>
      </c>
      <c r="AT126" s="62">
        <v>20000</v>
      </c>
      <c r="AU126" s="62">
        <v>20000</v>
      </c>
      <c r="AV126" s="62">
        <v>20000</v>
      </c>
      <c r="AW126" s="62">
        <v>20000</v>
      </c>
      <c r="AX126" s="62">
        <v>20000</v>
      </c>
      <c r="AY126" s="62">
        <v>20000</v>
      </c>
      <c r="BA126" s="64"/>
      <c r="BD126" s="64"/>
    </row>
    <row r="127" spans="3:56" outlineLevel="1" x14ac:dyDescent="0.35">
      <c r="C127" t="s">
        <v>116</v>
      </c>
      <c r="D127" s="62">
        <v>20000</v>
      </c>
      <c r="E127" s="62">
        <v>20000</v>
      </c>
      <c r="F127" s="62">
        <v>20000</v>
      </c>
      <c r="G127" s="62">
        <v>20000</v>
      </c>
      <c r="H127" s="62">
        <v>20000</v>
      </c>
      <c r="I127" s="62">
        <v>20000</v>
      </c>
      <c r="J127" s="62">
        <v>20000</v>
      </c>
      <c r="K127" s="62">
        <v>20000</v>
      </c>
      <c r="L127" s="62">
        <v>20000</v>
      </c>
      <c r="M127" s="62">
        <v>20000</v>
      </c>
      <c r="N127" s="62">
        <v>20000</v>
      </c>
      <c r="O127" s="62">
        <v>20000</v>
      </c>
      <c r="P127" s="62">
        <v>20000</v>
      </c>
      <c r="Q127" s="62">
        <v>20000</v>
      </c>
      <c r="R127" s="62">
        <v>20000</v>
      </c>
      <c r="S127" s="62">
        <v>20000</v>
      </c>
      <c r="T127" s="62">
        <v>20000</v>
      </c>
      <c r="U127" s="62">
        <v>20000</v>
      </c>
      <c r="V127" s="62">
        <v>20000</v>
      </c>
      <c r="W127" s="62">
        <v>20000</v>
      </c>
      <c r="X127" s="62">
        <v>20000</v>
      </c>
      <c r="Y127" s="62">
        <v>20000</v>
      </c>
      <c r="Z127" s="62">
        <v>20000</v>
      </c>
      <c r="AA127" s="62">
        <v>20000</v>
      </c>
      <c r="AB127" s="62">
        <v>20000</v>
      </c>
      <c r="AC127" s="62">
        <v>20000</v>
      </c>
      <c r="AD127" s="62">
        <v>20000</v>
      </c>
      <c r="AE127" s="62">
        <v>20000</v>
      </c>
      <c r="AF127" s="62">
        <v>20000</v>
      </c>
      <c r="AG127" s="62">
        <v>20000</v>
      </c>
      <c r="AH127" s="62">
        <v>20000</v>
      </c>
      <c r="AI127" s="62">
        <v>20000</v>
      </c>
      <c r="AJ127" s="62">
        <v>20000</v>
      </c>
      <c r="AK127" s="62">
        <v>20000</v>
      </c>
      <c r="AL127" s="62">
        <v>20000</v>
      </c>
      <c r="AM127" s="62">
        <v>20000</v>
      </c>
      <c r="AN127" s="62">
        <v>20000</v>
      </c>
      <c r="AO127" s="62">
        <v>20000</v>
      </c>
      <c r="AP127" s="62">
        <v>20000</v>
      </c>
      <c r="AQ127" s="62">
        <v>20000</v>
      </c>
      <c r="AR127" s="62">
        <v>20000</v>
      </c>
      <c r="AS127" s="62">
        <v>20000</v>
      </c>
      <c r="AT127" s="62">
        <v>20000</v>
      </c>
      <c r="AU127" s="62">
        <v>20000</v>
      </c>
      <c r="AV127" s="62">
        <v>20000</v>
      </c>
      <c r="AW127" s="62">
        <v>20000</v>
      </c>
      <c r="AX127" s="62">
        <v>20000</v>
      </c>
      <c r="AY127" s="62">
        <v>20000</v>
      </c>
      <c r="BA127" s="64"/>
      <c r="BD127" s="64"/>
    </row>
    <row r="128" spans="3:56" outlineLevel="1" x14ac:dyDescent="0.35">
      <c r="C128" t="s">
        <v>117</v>
      </c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1">
        <v>0.05</v>
      </c>
      <c r="Q128" s="61">
        <v>0.05</v>
      </c>
      <c r="R128" s="61">
        <v>0.05</v>
      </c>
      <c r="S128" s="61">
        <v>0.05</v>
      </c>
      <c r="T128" s="61">
        <v>0.05</v>
      </c>
      <c r="U128" s="61">
        <v>0.05</v>
      </c>
      <c r="V128" s="61">
        <v>0.05</v>
      </c>
      <c r="W128" s="61">
        <v>0.05</v>
      </c>
      <c r="X128" s="61">
        <v>0.05</v>
      </c>
      <c r="Y128" s="61">
        <v>0.05</v>
      </c>
      <c r="Z128" s="61">
        <v>0.05</v>
      </c>
      <c r="AA128" s="61">
        <v>0.05</v>
      </c>
      <c r="AB128" s="61">
        <v>0.03</v>
      </c>
      <c r="AC128" s="61">
        <v>0.03</v>
      </c>
      <c r="AD128" s="61">
        <v>0.03</v>
      </c>
      <c r="AE128" s="61">
        <v>0.03</v>
      </c>
      <c r="AF128" s="61">
        <v>0.03</v>
      </c>
      <c r="AG128" s="61">
        <v>0.03</v>
      </c>
      <c r="AH128" s="61">
        <v>0.03</v>
      </c>
      <c r="AI128" s="61">
        <v>0.03</v>
      </c>
      <c r="AJ128" s="61">
        <v>0.03</v>
      </c>
      <c r="AK128" s="61">
        <v>0.03</v>
      </c>
      <c r="AL128" s="61">
        <v>0.03</v>
      </c>
      <c r="AM128" s="61">
        <v>0.03</v>
      </c>
      <c r="AN128" s="61">
        <v>0.03</v>
      </c>
      <c r="AO128" s="61">
        <v>0.03</v>
      </c>
      <c r="AP128" s="61">
        <v>0.03</v>
      </c>
      <c r="AQ128" s="61">
        <v>0.03</v>
      </c>
      <c r="AR128" s="61">
        <v>0.03</v>
      </c>
      <c r="AS128" s="61">
        <v>0.03</v>
      </c>
      <c r="AT128" s="61">
        <v>0.03</v>
      </c>
      <c r="AU128" s="61">
        <v>0.03</v>
      </c>
      <c r="AV128" s="61">
        <v>0.03</v>
      </c>
      <c r="AW128" s="61">
        <v>0.03</v>
      </c>
      <c r="AX128" s="61">
        <v>0.03</v>
      </c>
      <c r="AY128" s="61">
        <v>0.03</v>
      </c>
      <c r="BA128" s="64"/>
      <c r="BD128" s="64"/>
    </row>
    <row r="130" spans="2:51" x14ac:dyDescent="0.35">
      <c r="B130" s="74" t="s">
        <v>179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</row>
    <row r="131" spans="2:51" s="71" customFormat="1" outlineLevel="1" x14ac:dyDescent="0.35">
      <c r="B131" s="67" t="s">
        <v>130</v>
      </c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</row>
    <row r="132" spans="2:51" outlineLevel="1" x14ac:dyDescent="0.35"/>
    <row r="133" spans="2:51" outlineLevel="1" x14ac:dyDescent="0.35">
      <c r="B133" s="11" t="s">
        <v>131</v>
      </c>
    </row>
    <row r="134" spans="2:51" outlineLevel="1" x14ac:dyDescent="0.35">
      <c r="B134" t="s">
        <v>132</v>
      </c>
      <c r="D134" s="21">
        <v>500000</v>
      </c>
    </row>
    <row r="135" spans="2:51" outlineLevel="1" x14ac:dyDescent="0.35">
      <c r="B135" t="s">
        <v>133</v>
      </c>
      <c r="G135" s="21">
        <v>250000</v>
      </c>
    </row>
    <row r="136" spans="2:51" outlineLevel="1" x14ac:dyDescent="0.35">
      <c r="B136" t="s">
        <v>134</v>
      </c>
      <c r="P136" s="21">
        <v>2000000</v>
      </c>
    </row>
    <row r="137" spans="2:51" outlineLevel="1" x14ac:dyDescent="0.35">
      <c r="B137" t="s">
        <v>135</v>
      </c>
      <c r="AB137" s="21">
        <v>3500000</v>
      </c>
    </row>
    <row r="138" spans="2:51" outlineLevel="1" x14ac:dyDescent="0.35">
      <c r="B138" t="s">
        <v>136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28">
        <v>1000000</v>
      </c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</row>
    <row r="139" spans="2:51" outlineLevel="1" x14ac:dyDescent="0.35">
      <c r="B139" s="1" t="s">
        <v>137</v>
      </c>
      <c r="D139" s="27">
        <f>SUM(D134:D138)</f>
        <v>500000</v>
      </c>
      <c r="E139" s="27">
        <f t="shared" ref="E139:AY139" si="85">SUM(E134:E138)</f>
        <v>0</v>
      </c>
      <c r="F139" s="27">
        <f t="shared" si="85"/>
        <v>0</v>
      </c>
      <c r="G139" s="27">
        <f t="shared" si="85"/>
        <v>250000</v>
      </c>
      <c r="H139" s="27">
        <f t="shared" si="85"/>
        <v>0</v>
      </c>
      <c r="I139" s="27">
        <f t="shared" si="85"/>
        <v>0</v>
      </c>
      <c r="J139" s="27">
        <f t="shared" si="85"/>
        <v>0</v>
      </c>
      <c r="K139" s="27">
        <f t="shared" si="85"/>
        <v>0</v>
      </c>
      <c r="L139" s="27">
        <f t="shared" si="85"/>
        <v>0</v>
      </c>
      <c r="M139" s="27">
        <f t="shared" si="85"/>
        <v>0</v>
      </c>
      <c r="N139" s="27">
        <f t="shared" si="85"/>
        <v>0</v>
      </c>
      <c r="O139" s="27">
        <f t="shared" si="85"/>
        <v>0</v>
      </c>
      <c r="P139" s="27">
        <f t="shared" si="85"/>
        <v>2000000</v>
      </c>
      <c r="Q139" s="27">
        <f t="shared" si="85"/>
        <v>0</v>
      </c>
      <c r="R139" s="27">
        <f t="shared" si="85"/>
        <v>0</v>
      </c>
      <c r="S139" s="27">
        <f t="shared" si="85"/>
        <v>0</v>
      </c>
      <c r="T139" s="27">
        <f t="shared" si="85"/>
        <v>0</v>
      </c>
      <c r="U139" s="27">
        <f t="shared" si="85"/>
        <v>0</v>
      </c>
      <c r="V139" s="27">
        <f t="shared" si="85"/>
        <v>0</v>
      </c>
      <c r="W139" s="27">
        <f t="shared" si="85"/>
        <v>0</v>
      </c>
      <c r="X139" s="27">
        <f t="shared" si="85"/>
        <v>0</v>
      </c>
      <c r="Y139" s="27">
        <f t="shared" si="85"/>
        <v>0</v>
      </c>
      <c r="Z139" s="27">
        <f t="shared" si="85"/>
        <v>0</v>
      </c>
      <c r="AA139" s="27">
        <f t="shared" si="85"/>
        <v>0</v>
      </c>
      <c r="AB139" s="27">
        <f t="shared" si="85"/>
        <v>3500000</v>
      </c>
      <c r="AC139" s="27">
        <f t="shared" si="85"/>
        <v>0</v>
      </c>
      <c r="AD139" s="27">
        <f t="shared" si="85"/>
        <v>0</v>
      </c>
      <c r="AE139" s="27">
        <f t="shared" si="85"/>
        <v>0</v>
      </c>
      <c r="AF139" s="27">
        <f t="shared" si="85"/>
        <v>0</v>
      </c>
      <c r="AG139" s="27">
        <f t="shared" si="85"/>
        <v>0</v>
      </c>
      <c r="AH139" s="27">
        <f t="shared" si="85"/>
        <v>0</v>
      </c>
      <c r="AI139" s="27">
        <f t="shared" si="85"/>
        <v>0</v>
      </c>
      <c r="AJ139" s="27">
        <f t="shared" si="85"/>
        <v>0</v>
      </c>
      <c r="AK139" s="27">
        <f t="shared" si="85"/>
        <v>0</v>
      </c>
      <c r="AL139" s="27">
        <f t="shared" si="85"/>
        <v>0</v>
      </c>
      <c r="AM139" s="27">
        <f t="shared" si="85"/>
        <v>1000000</v>
      </c>
      <c r="AN139" s="27">
        <f t="shared" si="85"/>
        <v>0</v>
      </c>
      <c r="AO139" s="27">
        <f t="shared" si="85"/>
        <v>0</v>
      </c>
      <c r="AP139" s="27">
        <f t="shared" si="85"/>
        <v>0</v>
      </c>
      <c r="AQ139" s="27">
        <f t="shared" si="85"/>
        <v>0</v>
      </c>
      <c r="AR139" s="27">
        <f t="shared" si="85"/>
        <v>0</v>
      </c>
      <c r="AS139" s="27">
        <f t="shared" si="85"/>
        <v>0</v>
      </c>
      <c r="AT139" s="27">
        <f t="shared" si="85"/>
        <v>0</v>
      </c>
      <c r="AU139" s="27">
        <f t="shared" si="85"/>
        <v>0</v>
      </c>
      <c r="AV139" s="27">
        <f t="shared" si="85"/>
        <v>0</v>
      </c>
      <c r="AW139" s="27">
        <f t="shared" si="85"/>
        <v>0</v>
      </c>
      <c r="AX139" s="27">
        <f t="shared" si="85"/>
        <v>0</v>
      </c>
      <c r="AY139" s="27">
        <f t="shared" si="85"/>
        <v>0</v>
      </c>
    </row>
    <row r="140" spans="2:51" outlineLevel="1" x14ac:dyDescent="0.35"/>
    <row r="141" spans="2:51" s="71" customFormat="1" outlineLevel="1" x14ac:dyDescent="0.35">
      <c r="B141" s="67" t="s">
        <v>138</v>
      </c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</row>
    <row r="142" spans="2:51" outlineLevel="1" x14ac:dyDescent="0.35"/>
    <row r="143" spans="2:51" outlineLevel="1" x14ac:dyDescent="0.35">
      <c r="B143" s="11" t="s">
        <v>139</v>
      </c>
      <c r="C143" t="s">
        <v>141</v>
      </c>
    </row>
    <row r="144" spans="2:51" outlineLevel="1" x14ac:dyDescent="0.35">
      <c r="B144" t="s">
        <v>132</v>
      </c>
      <c r="C144" s="9">
        <v>36</v>
      </c>
      <c r="D144" s="23">
        <f>$D$134/$C$144</f>
        <v>13888.888888888889</v>
      </c>
      <c r="E144" s="23">
        <f t="shared" ref="E144:AM144" si="86">$D$134/$C$144</f>
        <v>13888.888888888889</v>
      </c>
      <c r="F144" s="23">
        <f t="shared" si="86"/>
        <v>13888.888888888889</v>
      </c>
      <c r="G144" s="23">
        <f t="shared" si="86"/>
        <v>13888.888888888889</v>
      </c>
      <c r="H144" s="23">
        <f t="shared" si="86"/>
        <v>13888.888888888889</v>
      </c>
      <c r="I144" s="23">
        <f t="shared" si="86"/>
        <v>13888.888888888889</v>
      </c>
      <c r="J144" s="23">
        <f t="shared" si="86"/>
        <v>13888.888888888889</v>
      </c>
      <c r="K144" s="23">
        <f t="shared" si="86"/>
        <v>13888.888888888889</v>
      </c>
      <c r="L144" s="23">
        <f t="shared" si="86"/>
        <v>13888.888888888889</v>
      </c>
      <c r="M144" s="23">
        <f t="shared" si="86"/>
        <v>13888.888888888889</v>
      </c>
      <c r="N144" s="23">
        <f t="shared" si="86"/>
        <v>13888.888888888889</v>
      </c>
      <c r="O144" s="23">
        <f t="shared" si="86"/>
        <v>13888.888888888889</v>
      </c>
      <c r="P144" s="23">
        <f t="shared" si="86"/>
        <v>13888.888888888889</v>
      </c>
      <c r="Q144" s="23">
        <f t="shared" si="86"/>
        <v>13888.888888888889</v>
      </c>
      <c r="R144" s="23">
        <f t="shared" si="86"/>
        <v>13888.888888888889</v>
      </c>
      <c r="S144" s="23">
        <f t="shared" si="86"/>
        <v>13888.888888888889</v>
      </c>
      <c r="T144" s="23">
        <f t="shared" si="86"/>
        <v>13888.888888888889</v>
      </c>
      <c r="U144" s="23">
        <f t="shared" si="86"/>
        <v>13888.888888888889</v>
      </c>
      <c r="V144" s="23">
        <f t="shared" si="86"/>
        <v>13888.888888888889</v>
      </c>
      <c r="W144" s="23">
        <f t="shared" si="86"/>
        <v>13888.888888888889</v>
      </c>
      <c r="X144" s="23">
        <f t="shared" si="86"/>
        <v>13888.888888888889</v>
      </c>
      <c r="Y144" s="23">
        <f t="shared" si="86"/>
        <v>13888.888888888889</v>
      </c>
      <c r="Z144" s="23">
        <f t="shared" si="86"/>
        <v>13888.888888888889</v>
      </c>
      <c r="AA144" s="23">
        <f t="shared" si="86"/>
        <v>13888.888888888889</v>
      </c>
      <c r="AB144" s="23">
        <f t="shared" si="86"/>
        <v>13888.888888888889</v>
      </c>
      <c r="AC144" s="23">
        <f t="shared" si="86"/>
        <v>13888.888888888889</v>
      </c>
      <c r="AD144" s="23">
        <f t="shared" si="86"/>
        <v>13888.888888888889</v>
      </c>
      <c r="AE144" s="23">
        <f t="shared" si="86"/>
        <v>13888.888888888889</v>
      </c>
      <c r="AF144" s="23">
        <f t="shared" si="86"/>
        <v>13888.888888888889</v>
      </c>
      <c r="AG144" s="23">
        <f t="shared" si="86"/>
        <v>13888.888888888889</v>
      </c>
      <c r="AH144" s="23">
        <f t="shared" si="86"/>
        <v>13888.888888888889</v>
      </c>
      <c r="AI144" s="23">
        <f t="shared" si="86"/>
        <v>13888.888888888889</v>
      </c>
      <c r="AJ144" s="23">
        <f t="shared" si="86"/>
        <v>13888.888888888889</v>
      </c>
      <c r="AK144" s="23">
        <f t="shared" si="86"/>
        <v>13888.888888888889</v>
      </c>
      <c r="AL144" s="23">
        <f t="shared" si="86"/>
        <v>13888.888888888889</v>
      </c>
      <c r="AM144" s="23">
        <f t="shared" si="86"/>
        <v>13888.888888888889</v>
      </c>
    </row>
    <row r="145" spans="2:51" outlineLevel="1" x14ac:dyDescent="0.35">
      <c r="B145" t="s">
        <v>133</v>
      </c>
      <c r="C145" s="9">
        <v>36</v>
      </c>
      <c r="G145" s="23">
        <f>$G$135/$C$145</f>
        <v>6944.4444444444443</v>
      </c>
      <c r="H145" s="23">
        <f t="shared" ref="H145:AP145" si="87">$G$135/$C$145</f>
        <v>6944.4444444444443</v>
      </c>
      <c r="I145" s="23">
        <f t="shared" si="87"/>
        <v>6944.4444444444443</v>
      </c>
      <c r="J145" s="23">
        <f t="shared" si="87"/>
        <v>6944.4444444444443</v>
      </c>
      <c r="K145" s="23">
        <f t="shared" si="87"/>
        <v>6944.4444444444443</v>
      </c>
      <c r="L145" s="23">
        <f t="shared" si="87"/>
        <v>6944.4444444444443</v>
      </c>
      <c r="M145" s="23">
        <f t="shared" si="87"/>
        <v>6944.4444444444443</v>
      </c>
      <c r="N145" s="23">
        <f t="shared" si="87"/>
        <v>6944.4444444444443</v>
      </c>
      <c r="O145" s="23">
        <f t="shared" si="87"/>
        <v>6944.4444444444443</v>
      </c>
      <c r="P145" s="23">
        <f t="shared" si="87"/>
        <v>6944.4444444444443</v>
      </c>
      <c r="Q145" s="23">
        <f t="shared" si="87"/>
        <v>6944.4444444444443</v>
      </c>
      <c r="R145" s="23">
        <f t="shared" si="87"/>
        <v>6944.4444444444443</v>
      </c>
      <c r="S145" s="23">
        <f t="shared" si="87"/>
        <v>6944.4444444444443</v>
      </c>
      <c r="T145" s="23">
        <f t="shared" si="87"/>
        <v>6944.4444444444443</v>
      </c>
      <c r="U145" s="23">
        <f t="shared" si="87"/>
        <v>6944.4444444444443</v>
      </c>
      <c r="V145" s="23">
        <f t="shared" si="87"/>
        <v>6944.4444444444443</v>
      </c>
      <c r="W145" s="23">
        <f t="shared" si="87"/>
        <v>6944.4444444444443</v>
      </c>
      <c r="X145" s="23">
        <f t="shared" si="87"/>
        <v>6944.4444444444443</v>
      </c>
      <c r="Y145" s="23">
        <f t="shared" si="87"/>
        <v>6944.4444444444443</v>
      </c>
      <c r="Z145" s="23">
        <f t="shared" si="87"/>
        <v>6944.4444444444443</v>
      </c>
      <c r="AA145" s="23">
        <f t="shared" si="87"/>
        <v>6944.4444444444443</v>
      </c>
      <c r="AB145" s="23">
        <f t="shared" si="87"/>
        <v>6944.4444444444443</v>
      </c>
      <c r="AC145" s="23">
        <f t="shared" si="87"/>
        <v>6944.4444444444443</v>
      </c>
      <c r="AD145" s="23">
        <f t="shared" si="87"/>
        <v>6944.4444444444443</v>
      </c>
      <c r="AE145" s="23">
        <f t="shared" si="87"/>
        <v>6944.4444444444443</v>
      </c>
      <c r="AF145" s="23">
        <f t="shared" si="87"/>
        <v>6944.4444444444443</v>
      </c>
      <c r="AG145" s="23">
        <f t="shared" si="87"/>
        <v>6944.4444444444443</v>
      </c>
      <c r="AH145" s="23">
        <f t="shared" si="87"/>
        <v>6944.4444444444443</v>
      </c>
      <c r="AI145" s="23">
        <f t="shared" si="87"/>
        <v>6944.4444444444443</v>
      </c>
      <c r="AJ145" s="23">
        <f t="shared" si="87"/>
        <v>6944.4444444444443</v>
      </c>
      <c r="AK145" s="23">
        <f t="shared" si="87"/>
        <v>6944.4444444444443</v>
      </c>
      <c r="AL145" s="23">
        <f t="shared" si="87"/>
        <v>6944.4444444444443</v>
      </c>
      <c r="AM145" s="23">
        <f t="shared" si="87"/>
        <v>6944.4444444444443</v>
      </c>
      <c r="AN145" s="23">
        <f t="shared" si="87"/>
        <v>6944.4444444444443</v>
      </c>
      <c r="AO145" s="23">
        <f t="shared" si="87"/>
        <v>6944.4444444444443</v>
      </c>
      <c r="AP145" s="23">
        <f t="shared" si="87"/>
        <v>6944.4444444444443</v>
      </c>
    </row>
    <row r="146" spans="2:51" outlineLevel="1" x14ac:dyDescent="0.35">
      <c r="B146" t="s">
        <v>134</v>
      </c>
      <c r="C146" s="9">
        <v>36</v>
      </c>
      <c r="P146" s="23">
        <f>$P$136/$C$146</f>
        <v>55555.555555555555</v>
      </c>
      <c r="Q146" s="23">
        <f t="shared" ref="Q146:AY146" si="88">$P$136/$C$146</f>
        <v>55555.555555555555</v>
      </c>
      <c r="R146" s="23">
        <f t="shared" si="88"/>
        <v>55555.555555555555</v>
      </c>
      <c r="S146" s="23">
        <f t="shared" si="88"/>
        <v>55555.555555555555</v>
      </c>
      <c r="T146" s="23">
        <f t="shared" si="88"/>
        <v>55555.555555555555</v>
      </c>
      <c r="U146" s="23">
        <f t="shared" si="88"/>
        <v>55555.555555555555</v>
      </c>
      <c r="V146" s="23">
        <f t="shared" si="88"/>
        <v>55555.555555555555</v>
      </c>
      <c r="W146" s="23">
        <f t="shared" si="88"/>
        <v>55555.555555555555</v>
      </c>
      <c r="X146" s="23">
        <f t="shared" si="88"/>
        <v>55555.555555555555</v>
      </c>
      <c r="Y146" s="23">
        <f t="shared" si="88"/>
        <v>55555.555555555555</v>
      </c>
      <c r="Z146" s="23">
        <f t="shared" si="88"/>
        <v>55555.555555555555</v>
      </c>
      <c r="AA146" s="23">
        <f t="shared" si="88"/>
        <v>55555.555555555555</v>
      </c>
      <c r="AB146" s="23">
        <f t="shared" si="88"/>
        <v>55555.555555555555</v>
      </c>
      <c r="AC146" s="23">
        <f t="shared" si="88"/>
        <v>55555.555555555555</v>
      </c>
      <c r="AD146" s="23">
        <f t="shared" si="88"/>
        <v>55555.555555555555</v>
      </c>
      <c r="AE146" s="23">
        <f t="shared" si="88"/>
        <v>55555.555555555555</v>
      </c>
      <c r="AF146" s="23">
        <f t="shared" si="88"/>
        <v>55555.555555555555</v>
      </c>
      <c r="AG146" s="23">
        <f t="shared" si="88"/>
        <v>55555.555555555555</v>
      </c>
      <c r="AH146" s="23">
        <f t="shared" si="88"/>
        <v>55555.555555555555</v>
      </c>
      <c r="AI146" s="23">
        <f t="shared" si="88"/>
        <v>55555.555555555555</v>
      </c>
      <c r="AJ146" s="23">
        <f t="shared" si="88"/>
        <v>55555.555555555555</v>
      </c>
      <c r="AK146" s="23">
        <f t="shared" si="88"/>
        <v>55555.555555555555</v>
      </c>
      <c r="AL146" s="23">
        <f t="shared" si="88"/>
        <v>55555.555555555555</v>
      </c>
      <c r="AM146" s="23">
        <f t="shared" si="88"/>
        <v>55555.555555555555</v>
      </c>
      <c r="AN146" s="23">
        <f t="shared" si="88"/>
        <v>55555.555555555555</v>
      </c>
      <c r="AO146" s="23">
        <f t="shared" si="88"/>
        <v>55555.555555555555</v>
      </c>
      <c r="AP146" s="23">
        <f t="shared" si="88"/>
        <v>55555.555555555555</v>
      </c>
      <c r="AQ146" s="23">
        <f t="shared" si="88"/>
        <v>55555.555555555555</v>
      </c>
      <c r="AR146" s="23">
        <f t="shared" si="88"/>
        <v>55555.555555555555</v>
      </c>
      <c r="AS146" s="23">
        <f t="shared" si="88"/>
        <v>55555.555555555555</v>
      </c>
      <c r="AT146" s="23">
        <f t="shared" si="88"/>
        <v>55555.555555555555</v>
      </c>
      <c r="AU146" s="23">
        <f t="shared" si="88"/>
        <v>55555.555555555555</v>
      </c>
      <c r="AV146" s="23">
        <f t="shared" si="88"/>
        <v>55555.555555555555</v>
      </c>
      <c r="AW146" s="23">
        <f t="shared" si="88"/>
        <v>55555.555555555555</v>
      </c>
      <c r="AX146" s="23">
        <f t="shared" si="88"/>
        <v>55555.555555555555</v>
      </c>
      <c r="AY146" s="23">
        <f t="shared" si="88"/>
        <v>55555.555555555555</v>
      </c>
    </row>
    <row r="147" spans="2:51" outlineLevel="1" x14ac:dyDescent="0.35">
      <c r="B147" t="s">
        <v>135</v>
      </c>
      <c r="C147" s="9">
        <v>36</v>
      </c>
      <c r="AB147" s="23">
        <f>$AB$137/$C$147</f>
        <v>97222.222222222219</v>
      </c>
      <c r="AC147" s="23">
        <f t="shared" ref="AC147:AY147" si="89">$AB$137/$C$147</f>
        <v>97222.222222222219</v>
      </c>
      <c r="AD147" s="23">
        <f t="shared" si="89"/>
        <v>97222.222222222219</v>
      </c>
      <c r="AE147" s="23">
        <f t="shared" si="89"/>
        <v>97222.222222222219</v>
      </c>
      <c r="AF147" s="23">
        <f t="shared" si="89"/>
        <v>97222.222222222219</v>
      </c>
      <c r="AG147" s="23">
        <f t="shared" si="89"/>
        <v>97222.222222222219</v>
      </c>
      <c r="AH147" s="23">
        <f t="shared" si="89"/>
        <v>97222.222222222219</v>
      </c>
      <c r="AI147" s="23">
        <f t="shared" si="89"/>
        <v>97222.222222222219</v>
      </c>
      <c r="AJ147" s="23">
        <f t="shared" si="89"/>
        <v>97222.222222222219</v>
      </c>
      <c r="AK147" s="23">
        <f t="shared" si="89"/>
        <v>97222.222222222219</v>
      </c>
      <c r="AL147" s="23">
        <f t="shared" si="89"/>
        <v>97222.222222222219</v>
      </c>
      <c r="AM147" s="23">
        <f t="shared" si="89"/>
        <v>97222.222222222219</v>
      </c>
      <c r="AN147" s="23">
        <f t="shared" si="89"/>
        <v>97222.222222222219</v>
      </c>
      <c r="AO147" s="23">
        <f t="shared" si="89"/>
        <v>97222.222222222219</v>
      </c>
      <c r="AP147" s="23">
        <f t="shared" si="89"/>
        <v>97222.222222222219</v>
      </c>
      <c r="AQ147" s="23">
        <f t="shared" si="89"/>
        <v>97222.222222222219</v>
      </c>
      <c r="AR147" s="23">
        <f t="shared" si="89"/>
        <v>97222.222222222219</v>
      </c>
      <c r="AS147" s="23">
        <f t="shared" si="89"/>
        <v>97222.222222222219</v>
      </c>
      <c r="AT147" s="23">
        <f t="shared" si="89"/>
        <v>97222.222222222219</v>
      </c>
      <c r="AU147" s="23">
        <f t="shared" si="89"/>
        <v>97222.222222222219</v>
      </c>
      <c r="AV147" s="23">
        <f t="shared" si="89"/>
        <v>97222.222222222219</v>
      </c>
      <c r="AW147" s="23">
        <f t="shared" si="89"/>
        <v>97222.222222222219</v>
      </c>
      <c r="AX147" s="23">
        <f t="shared" si="89"/>
        <v>97222.222222222219</v>
      </c>
      <c r="AY147" s="23">
        <f t="shared" si="89"/>
        <v>97222.222222222219</v>
      </c>
    </row>
    <row r="148" spans="2:51" outlineLevel="1" x14ac:dyDescent="0.35">
      <c r="B148" t="s">
        <v>136</v>
      </c>
      <c r="C148" s="9">
        <v>48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29">
        <f>$AM$138/$C$148</f>
        <v>20833.333333333332</v>
      </c>
      <c r="AN148" s="29">
        <f t="shared" ref="AN148:AY148" si="90">$AM$138/$C$148</f>
        <v>20833.333333333332</v>
      </c>
      <c r="AO148" s="29">
        <f t="shared" si="90"/>
        <v>20833.333333333332</v>
      </c>
      <c r="AP148" s="29">
        <f t="shared" si="90"/>
        <v>20833.333333333332</v>
      </c>
      <c r="AQ148" s="29">
        <f t="shared" si="90"/>
        <v>20833.333333333332</v>
      </c>
      <c r="AR148" s="29">
        <f t="shared" si="90"/>
        <v>20833.333333333332</v>
      </c>
      <c r="AS148" s="29">
        <f t="shared" si="90"/>
        <v>20833.333333333332</v>
      </c>
      <c r="AT148" s="29">
        <f t="shared" si="90"/>
        <v>20833.333333333332</v>
      </c>
      <c r="AU148" s="29">
        <f t="shared" si="90"/>
        <v>20833.333333333332</v>
      </c>
      <c r="AV148" s="29">
        <f t="shared" si="90"/>
        <v>20833.333333333332</v>
      </c>
      <c r="AW148" s="29">
        <f t="shared" si="90"/>
        <v>20833.333333333332</v>
      </c>
      <c r="AX148" s="29">
        <f t="shared" si="90"/>
        <v>20833.333333333332</v>
      </c>
      <c r="AY148" s="29">
        <f t="shared" si="90"/>
        <v>20833.333333333332</v>
      </c>
    </row>
    <row r="149" spans="2:51" outlineLevel="1" x14ac:dyDescent="0.35">
      <c r="B149" s="1" t="s">
        <v>140</v>
      </c>
      <c r="D149" s="27">
        <f>SUM(D143:D148)</f>
        <v>13888.888888888889</v>
      </c>
      <c r="E149" s="27">
        <f t="shared" ref="E149:AY149" si="91">SUM(E143:E148)</f>
        <v>13888.888888888889</v>
      </c>
      <c r="F149" s="27">
        <f t="shared" si="91"/>
        <v>13888.888888888889</v>
      </c>
      <c r="G149" s="27">
        <f t="shared" si="91"/>
        <v>20833.333333333332</v>
      </c>
      <c r="H149" s="27">
        <f t="shared" si="91"/>
        <v>20833.333333333332</v>
      </c>
      <c r="I149" s="27">
        <f t="shared" si="91"/>
        <v>20833.333333333332</v>
      </c>
      <c r="J149" s="27">
        <f t="shared" si="91"/>
        <v>20833.333333333332</v>
      </c>
      <c r="K149" s="27">
        <f t="shared" si="91"/>
        <v>20833.333333333332</v>
      </c>
      <c r="L149" s="27">
        <f t="shared" si="91"/>
        <v>20833.333333333332</v>
      </c>
      <c r="M149" s="27">
        <f t="shared" si="91"/>
        <v>20833.333333333332</v>
      </c>
      <c r="N149" s="27">
        <f t="shared" si="91"/>
        <v>20833.333333333332</v>
      </c>
      <c r="O149" s="27">
        <f t="shared" si="91"/>
        <v>20833.333333333332</v>
      </c>
      <c r="P149" s="27">
        <f t="shared" si="91"/>
        <v>76388.888888888891</v>
      </c>
      <c r="Q149" s="27">
        <f t="shared" si="91"/>
        <v>76388.888888888891</v>
      </c>
      <c r="R149" s="27">
        <f t="shared" si="91"/>
        <v>76388.888888888891</v>
      </c>
      <c r="S149" s="27">
        <f t="shared" si="91"/>
        <v>76388.888888888891</v>
      </c>
      <c r="T149" s="27">
        <f t="shared" si="91"/>
        <v>76388.888888888891</v>
      </c>
      <c r="U149" s="27">
        <f t="shared" si="91"/>
        <v>76388.888888888891</v>
      </c>
      <c r="V149" s="27">
        <f t="shared" si="91"/>
        <v>76388.888888888891</v>
      </c>
      <c r="W149" s="27">
        <f t="shared" si="91"/>
        <v>76388.888888888891</v>
      </c>
      <c r="X149" s="27">
        <f t="shared" si="91"/>
        <v>76388.888888888891</v>
      </c>
      <c r="Y149" s="27">
        <f t="shared" si="91"/>
        <v>76388.888888888891</v>
      </c>
      <c r="Z149" s="27">
        <f t="shared" si="91"/>
        <v>76388.888888888891</v>
      </c>
      <c r="AA149" s="27">
        <f t="shared" si="91"/>
        <v>76388.888888888891</v>
      </c>
      <c r="AB149" s="27">
        <f t="shared" si="91"/>
        <v>173611.11111111112</v>
      </c>
      <c r="AC149" s="27">
        <f t="shared" si="91"/>
        <v>173611.11111111112</v>
      </c>
      <c r="AD149" s="27">
        <f t="shared" si="91"/>
        <v>173611.11111111112</v>
      </c>
      <c r="AE149" s="27">
        <f t="shared" si="91"/>
        <v>173611.11111111112</v>
      </c>
      <c r="AF149" s="27">
        <f t="shared" si="91"/>
        <v>173611.11111111112</v>
      </c>
      <c r="AG149" s="27">
        <f t="shared" si="91"/>
        <v>173611.11111111112</v>
      </c>
      <c r="AH149" s="27">
        <f t="shared" si="91"/>
        <v>173611.11111111112</v>
      </c>
      <c r="AI149" s="27">
        <f t="shared" si="91"/>
        <v>173611.11111111112</v>
      </c>
      <c r="AJ149" s="27">
        <f t="shared" si="91"/>
        <v>173611.11111111112</v>
      </c>
      <c r="AK149" s="27">
        <f t="shared" si="91"/>
        <v>173611.11111111112</v>
      </c>
      <c r="AL149" s="27">
        <f t="shared" si="91"/>
        <v>173611.11111111112</v>
      </c>
      <c r="AM149" s="27">
        <f t="shared" si="91"/>
        <v>194444.44444444447</v>
      </c>
      <c r="AN149" s="27">
        <f t="shared" si="91"/>
        <v>180555.55555555556</v>
      </c>
      <c r="AO149" s="27">
        <f t="shared" si="91"/>
        <v>180555.55555555556</v>
      </c>
      <c r="AP149" s="27">
        <f t="shared" si="91"/>
        <v>180555.55555555556</v>
      </c>
      <c r="AQ149" s="27">
        <f t="shared" si="91"/>
        <v>173611.11111111112</v>
      </c>
      <c r="AR149" s="27">
        <f t="shared" si="91"/>
        <v>173611.11111111112</v>
      </c>
      <c r="AS149" s="27">
        <f t="shared" si="91"/>
        <v>173611.11111111112</v>
      </c>
      <c r="AT149" s="27">
        <f t="shared" si="91"/>
        <v>173611.11111111112</v>
      </c>
      <c r="AU149" s="27">
        <f t="shared" si="91"/>
        <v>173611.11111111112</v>
      </c>
      <c r="AV149" s="27">
        <f t="shared" si="91"/>
        <v>173611.11111111112</v>
      </c>
      <c r="AW149" s="27">
        <f t="shared" si="91"/>
        <v>173611.11111111112</v>
      </c>
      <c r="AX149" s="27">
        <f t="shared" si="91"/>
        <v>173611.11111111112</v>
      </c>
      <c r="AY149" s="27">
        <f t="shared" si="91"/>
        <v>173611.11111111112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F2DB-0928-41AC-A24A-2509CD35B203}">
  <dimension ref="A1:BH77"/>
  <sheetViews>
    <sheetView workbookViewId="0">
      <pane xSplit="1" ySplit="3" topLeftCell="N7" activePane="bottomRight" state="frozen"/>
      <selection pane="topRight" activeCell="B1" sqref="B1"/>
      <selection pane="bottomLeft" activeCell="A4" sqref="A4"/>
      <selection pane="bottomRight" activeCell="S14" sqref="S14"/>
    </sheetView>
  </sheetViews>
  <sheetFormatPr defaultRowHeight="14.5" outlineLevelRow="1" x14ac:dyDescent="0.35"/>
  <cols>
    <col min="1" max="1" width="37.81640625" customWidth="1"/>
    <col min="2" max="13" width="4.6328125" hidden="1" customWidth="1"/>
    <col min="14" max="43" width="12.7265625" customWidth="1"/>
    <col min="44" max="49" width="13.7265625" customWidth="1"/>
  </cols>
  <sheetData>
    <row r="1" spans="1:60" s="64" customFormat="1" ht="18" x14ac:dyDescent="0.35">
      <c r="A1" s="78" t="s">
        <v>181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1"/>
      <c r="AY1" s="71"/>
    </row>
    <row r="2" spans="1:60" s="64" customFormat="1" x14ac:dyDescent="0.35">
      <c r="A2" s="79" t="s">
        <v>190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1"/>
      <c r="AY2" s="71"/>
    </row>
    <row r="3" spans="1:60" x14ac:dyDescent="0.35">
      <c r="A3" s="1" t="s">
        <v>188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x14ac:dyDescent="0.3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s="71" customFormat="1" x14ac:dyDescent="0.35">
      <c r="A5" s="80" t="s">
        <v>77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1"/>
      <c r="AY5" s="72"/>
      <c r="AZ5" s="72"/>
      <c r="BA5" s="72"/>
      <c r="BB5" s="72"/>
      <c r="BC5" s="72"/>
      <c r="BD5" s="72"/>
      <c r="BE5" s="72"/>
      <c r="BF5" s="72"/>
      <c r="BG5" s="72"/>
      <c r="BH5" s="72"/>
    </row>
    <row r="6" spans="1:60" outlineLevel="1" x14ac:dyDescent="0.35"/>
    <row r="7" spans="1:60" outlineLevel="1" x14ac:dyDescent="0.35">
      <c r="A7" s="3" t="s">
        <v>78</v>
      </c>
    </row>
    <row r="8" spans="1:60" outlineLevel="1" x14ac:dyDescent="0.35">
      <c r="A8" s="11"/>
    </row>
    <row r="9" spans="1:60" outlineLevel="1" x14ac:dyDescent="0.35">
      <c r="A9" s="8" t="s">
        <v>2</v>
      </c>
      <c r="N9">
        <f>N49</f>
        <v>2</v>
      </c>
      <c r="O9">
        <f>O49</f>
        <v>2</v>
      </c>
      <c r="P9">
        <f t="shared" ref="P9:Y9" si="0">P49</f>
        <v>2</v>
      </c>
      <c r="Q9">
        <f t="shared" si="0"/>
        <v>5</v>
      </c>
      <c r="R9">
        <f t="shared" si="0"/>
        <v>5</v>
      </c>
      <c r="S9">
        <f t="shared" si="0"/>
        <v>5</v>
      </c>
      <c r="T9">
        <f t="shared" si="0"/>
        <v>9</v>
      </c>
      <c r="U9">
        <f t="shared" si="0"/>
        <v>9</v>
      </c>
      <c r="V9">
        <f t="shared" si="0"/>
        <v>9</v>
      </c>
      <c r="W9">
        <f t="shared" si="0"/>
        <v>9</v>
      </c>
      <c r="X9">
        <f t="shared" si="0"/>
        <v>9</v>
      </c>
      <c r="Y9">
        <f t="shared" si="0"/>
        <v>9</v>
      </c>
      <c r="Z9">
        <f t="shared" ref="Z9:AW9" si="1">Z49</f>
        <v>26</v>
      </c>
      <c r="AA9">
        <f t="shared" si="1"/>
        <v>26</v>
      </c>
      <c r="AB9">
        <f t="shared" si="1"/>
        <v>26</v>
      </c>
      <c r="AC9">
        <f t="shared" si="1"/>
        <v>26</v>
      </c>
      <c r="AD9">
        <f t="shared" si="1"/>
        <v>26</v>
      </c>
      <c r="AE9">
        <f t="shared" si="1"/>
        <v>26</v>
      </c>
      <c r="AF9">
        <f t="shared" si="1"/>
        <v>56</v>
      </c>
      <c r="AG9">
        <f t="shared" si="1"/>
        <v>56</v>
      </c>
      <c r="AH9">
        <f t="shared" si="1"/>
        <v>56</v>
      </c>
      <c r="AI9">
        <f t="shared" si="1"/>
        <v>56</v>
      </c>
      <c r="AJ9">
        <f t="shared" si="1"/>
        <v>56</v>
      </c>
      <c r="AK9">
        <f t="shared" si="1"/>
        <v>56</v>
      </c>
      <c r="AL9">
        <f t="shared" si="1"/>
        <v>150</v>
      </c>
      <c r="AM9">
        <f t="shared" si="1"/>
        <v>150</v>
      </c>
      <c r="AN9">
        <f t="shared" si="1"/>
        <v>150</v>
      </c>
      <c r="AO9">
        <f t="shared" si="1"/>
        <v>150</v>
      </c>
      <c r="AP9">
        <f t="shared" si="1"/>
        <v>150</v>
      </c>
      <c r="AQ9">
        <f t="shared" si="1"/>
        <v>150</v>
      </c>
      <c r="AR9">
        <f t="shared" si="1"/>
        <v>250</v>
      </c>
      <c r="AS9">
        <f t="shared" si="1"/>
        <v>250</v>
      </c>
      <c r="AT9">
        <f t="shared" si="1"/>
        <v>250</v>
      </c>
      <c r="AU9">
        <f t="shared" si="1"/>
        <v>250</v>
      </c>
      <c r="AV9">
        <f t="shared" si="1"/>
        <v>250</v>
      </c>
      <c r="AW9">
        <f t="shared" si="1"/>
        <v>250</v>
      </c>
    </row>
    <row r="10" spans="1:60" outlineLevel="1" x14ac:dyDescent="0.35">
      <c r="A10" s="8" t="s">
        <v>79</v>
      </c>
      <c r="O10">
        <f>N12</f>
        <v>2</v>
      </c>
      <c r="P10">
        <f t="shared" ref="P10:Y10" si="2">O12</f>
        <v>4</v>
      </c>
      <c r="Q10">
        <f t="shared" si="2"/>
        <v>6</v>
      </c>
      <c r="R10">
        <f t="shared" si="2"/>
        <v>11</v>
      </c>
      <c r="S10">
        <f t="shared" si="2"/>
        <v>16</v>
      </c>
      <c r="T10">
        <f t="shared" si="2"/>
        <v>21</v>
      </c>
      <c r="U10">
        <f t="shared" si="2"/>
        <v>30</v>
      </c>
      <c r="V10">
        <f t="shared" si="2"/>
        <v>39</v>
      </c>
      <c r="W10">
        <f t="shared" si="2"/>
        <v>48</v>
      </c>
      <c r="X10">
        <f t="shared" si="2"/>
        <v>57</v>
      </c>
      <c r="Y10">
        <f t="shared" si="2"/>
        <v>66</v>
      </c>
      <c r="Z10">
        <f t="shared" ref="Z10:AV10" si="3">Y12</f>
        <v>75</v>
      </c>
      <c r="AA10">
        <f t="shared" si="3"/>
        <v>101</v>
      </c>
      <c r="AB10">
        <f t="shared" si="3"/>
        <v>127</v>
      </c>
      <c r="AC10">
        <f t="shared" si="3"/>
        <v>153</v>
      </c>
      <c r="AD10">
        <f t="shared" si="3"/>
        <v>178</v>
      </c>
      <c r="AE10">
        <f t="shared" si="3"/>
        <v>203</v>
      </c>
      <c r="AF10">
        <f t="shared" si="3"/>
        <v>228</v>
      </c>
      <c r="AG10">
        <f t="shared" si="3"/>
        <v>282</v>
      </c>
      <c r="AH10">
        <f t="shared" si="3"/>
        <v>336</v>
      </c>
      <c r="AI10">
        <f t="shared" si="3"/>
        <v>390</v>
      </c>
      <c r="AJ10">
        <f t="shared" si="3"/>
        <v>444</v>
      </c>
      <c r="AK10">
        <f t="shared" si="3"/>
        <v>498</v>
      </c>
      <c r="AL10">
        <f t="shared" si="3"/>
        <v>552</v>
      </c>
      <c r="AM10">
        <f t="shared" si="3"/>
        <v>697</v>
      </c>
      <c r="AN10">
        <f t="shared" si="3"/>
        <v>842</v>
      </c>
      <c r="AO10">
        <f t="shared" si="3"/>
        <v>987</v>
      </c>
      <c r="AP10">
        <f t="shared" si="3"/>
        <v>1132</v>
      </c>
      <c r="AQ10">
        <f t="shared" si="3"/>
        <v>1277</v>
      </c>
      <c r="AR10">
        <f t="shared" si="3"/>
        <v>1422</v>
      </c>
      <c r="AS10">
        <f t="shared" si="3"/>
        <v>1661</v>
      </c>
      <c r="AT10">
        <f t="shared" si="3"/>
        <v>1900</v>
      </c>
      <c r="AU10">
        <f t="shared" si="3"/>
        <v>2139</v>
      </c>
      <c r="AV10">
        <f t="shared" si="3"/>
        <v>2378</v>
      </c>
      <c r="AW10">
        <f>AV12</f>
        <v>2617</v>
      </c>
      <c r="AY10" s="60"/>
      <c r="BB10" s="63"/>
    </row>
    <row r="11" spans="1:60" outlineLevel="1" x14ac:dyDescent="0.35">
      <c r="A11" s="8" t="s">
        <v>67</v>
      </c>
      <c r="N11" s="17"/>
      <c r="O11" s="16">
        <f t="shared" ref="O11:Y11" si="4">O57</f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ref="Z11:AW11" si="5">Z57</f>
        <v>0</v>
      </c>
      <c r="AA11" s="16">
        <f t="shared" si="5"/>
        <v>0</v>
      </c>
      <c r="AB11" s="16">
        <f t="shared" si="5"/>
        <v>0</v>
      </c>
      <c r="AC11" s="16">
        <f t="shared" si="5"/>
        <v>-1</v>
      </c>
      <c r="AD11" s="16">
        <f t="shared" si="5"/>
        <v>-1</v>
      </c>
      <c r="AE11" s="16">
        <f t="shared" si="5"/>
        <v>-1</v>
      </c>
      <c r="AF11" s="16">
        <f t="shared" si="5"/>
        <v>-2</v>
      </c>
      <c r="AG11" s="16">
        <f t="shared" si="5"/>
        <v>-2</v>
      </c>
      <c r="AH11" s="16">
        <f t="shared" si="5"/>
        <v>-2</v>
      </c>
      <c r="AI11" s="16">
        <f t="shared" si="5"/>
        <v>-2</v>
      </c>
      <c r="AJ11" s="16">
        <f t="shared" si="5"/>
        <v>-2</v>
      </c>
      <c r="AK11" s="16">
        <f t="shared" si="5"/>
        <v>-2</v>
      </c>
      <c r="AL11" s="16">
        <f t="shared" si="5"/>
        <v>-5</v>
      </c>
      <c r="AM11" s="16">
        <f t="shared" si="5"/>
        <v>-5</v>
      </c>
      <c r="AN11" s="16">
        <f t="shared" si="5"/>
        <v>-5</v>
      </c>
      <c r="AO11" s="16">
        <f t="shared" si="5"/>
        <v>-5</v>
      </c>
      <c r="AP11" s="16">
        <f t="shared" si="5"/>
        <v>-5</v>
      </c>
      <c r="AQ11" s="16">
        <f t="shared" si="5"/>
        <v>-5</v>
      </c>
      <c r="AR11" s="16">
        <f t="shared" si="5"/>
        <v>-11</v>
      </c>
      <c r="AS11" s="16">
        <f t="shared" si="5"/>
        <v>-11</v>
      </c>
      <c r="AT11" s="16">
        <f t="shared" si="5"/>
        <v>-11</v>
      </c>
      <c r="AU11" s="16">
        <f t="shared" si="5"/>
        <v>-11</v>
      </c>
      <c r="AV11" s="16">
        <f t="shared" si="5"/>
        <v>-11</v>
      </c>
      <c r="AW11" s="16">
        <f t="shared" si="5"/>
        <v>-11</v>
      </c>
      <c r="AY11" s="60"/>
      <c r="BB11" s="63"/>
    </row>
    <row r="12" spans="1:60" outlineLevel="1" x14ac:dyDescent="0.35">
      <c r="A12" s="8" t="s">
        <v>80</v>
      </c>
      <c r="N12">
        <f>SUM(N9:N11)</f>
        <v>2</v>
      </c>
      <c r="O12">
        <f>SUM(O9:O11)</f>
        <v>4</v>
      </c>
      <c r="P12">
        <f t="shared" ref="P12:Y12" si="6">SUM(P9:P11)</f>
        <v>6</v>
      </c>
      <c r="Q12">
        <f t="shared" si="6"/>
        <v>11</v>
      </c>
      <c r="R12">
        <f t="shared" si="6"/>
        <v>16</v>
      </c>
      <c r="S12">
        <f t="shared" si="6"/>
        <v>21</v>
      </c>
      <c r="T12">
        <f t="shared" si="6"/>
        <v>30</v>
      </c>
      <c r="U12">
        <f t="shared" si="6"/>
        <v>39</v>
      </c>
      <c r="V12">
        <f t="shared" si="6"/>
        <v>48</v>
      </c>
      <c r="W12">
        <f t="shared" si="6"/>
        <v>57</v>
      </c>
      <c r="X12">
        <f t="shared" si="6"/>
        <v>66</v>
      </c>
      <c r="Y12">
        <f t="shared" si="6"/>
        <v>75</v>
      </c>
      <c r="Z12">
        <f t="shared" ref="Z12" si="7">SUM(Z9:Z11)</f>
        <v>101</v>
      </c>
      <c r="AA12">
        <f t="shared" ref="AA12" si="8">SUM(AA9:AA11)</f>
        <v>127</v>
      </c>
      <c r="AB12">
        <f t="shared" ref="AB12" si="9">SUM(AB9:AB11)</f>
        <v>153</v>
      </c>
      <c r="AC12">
        <f t="shared" ref="AC12" si="10">SUM(AC9:AC11)</f>
        <v>178</v>
      </c>
      <c r="AD12">
        <f t="shared" ref="AD12" si="11">SUM(AD9:AD11)</f>
        <v>203</v>
      </c>
      <c r="AE12">
        <f t="shared" ref="AE12" si="12">SUM(AE9:AE11)</f>
        <v>228</v>
      </c>
      <c r="AF12">
        <f t="shared" ref="AF12" si="13">SUM(AF9:AF11)</f>
        <v>282</v>
      </c>
      <c r="AG12">
        <f t="shared" ref="AG12" si="14">SUM(AG9:AG11)</f>
        <v>336</v>
      </c>
      <c r="AH12">
        <f t="shared" ref="AH12" si="15">SUM(AH9:AH11)</f>
        <v>390</v>
      </c>
      <c r="AI12">
        <f t="shared" ref="AI12" si="16">SUM(AI9:AI11)</f>
        <v>444</v>
      </c>
      <c r="AJ12">
        <f t="shared" ref="AJ12" si="17">SUM(AJ9:AJ11)</f>
        <v>498</v>
      </c>
      <c r="AK12">
        <f t="shared" ref="AK12" si="18">SUM(AK9:AK11)</f>
        <v>552</v>
      </c>
      <c r="AL12">
        <f t="shared" ref="AL12" si="19">SUM(AL9:AL11)</f>
        <v>697</v>
      </c>
      <c r="AM12">
        <f t="shared" ref="AM12" si="20">SUM(AM9:AM11)</f>
        <v>842</v>
      </c>
      <c r="AN12">
        <f t="shared" ref="AN12" si="21">SUM(AN9:AN11)</f>
        <v>987</v>
      </c>
      <c r="AO12">
        <f t="shared" ref="AO12" si="22">SUM(AO9:AO11)</f>
        <v>1132</v>
      </c>
      <c r="AP12">
        <f t="shared" ref="AP12" si="23">SUM(AP9:AP11)</f>
        <v>1277</v>
      </c>
      <c r="AQ12">
        <f t="shared" ref="AQ12" si="24">SUM(AQ9:AQ11)</f>
        <v>1422</v>
      </c>
      <c r="AR12">
        <f t="shared" ref="AR12" si="25">SUM(AR9:AR11)</f>
        <v>1661</v>
      </c>
      <c r="AS12">
        <f t="shared" ref="AS12" si="26">SUM(AS9:AS11)</f>
        <v>1900</v>
      </c>
      <c r="AT12">
        <f t="shared" ref="AT12" si="27">SUM(AT9:AT11)</f>
        <v>2139</v>
      </c>
      <c r="AU12">
        <f t="shared" ref="AU12" si="28">SUM(AU9:AU11)</f>
        <v>2378</v>
      </c>
      <c r="AV12">
        <f t="shared" ref="AV12" si="29">SUM(AV9:AV11)</f>
        <v>2617</v>
      </c>
      <c r="AW12">
        <f t="shared" ref="AW12" si="30">SUM(AW9:AW11)</f>
        <v>2856</v>
      </c>
      <c r="AY12" s="60"/>
      <c r="BB12" s="63"/>
    </row>
    <row r="13" spans="1:60" outlineLevel="1" x14ac:dyDescent="0.35">
      <c r="A13" s="8"/>
      <c r="AY13" s="60"/>
      <c r="BB13" s="63"/>
    </row>
    <row r="14" spans="1:60" outlineLevel="1" x14ac:dyDescent="0.35">
      <c r="A14" s="3" t="s">
        <v>76</v>
      </c>
      <c r="AY14" s="60"/>
      <c r="BB14" s="63"/>
    </row>
    <row r="15" spans="1:60" outlineLevel="1" x14ac:dyDescent="0.35">
      <c r="A15" s="11"/>
      <c r="AY15" s="60"/>
      <c r="BB15" s="63"/>
    </row>
    <row r="16" spans="1:60" outlineLevel="1" x14ac:dyDescent="0.35">
      <c r="A16" s="8" t="s">
        <v>72</v>
      </c>
      <c r="N16" s="7">
        <f>N52</f>
        <v>40000</v>
      </c>
      <c r="O16" s="7">
        <f t="shared" ref="O16:AW16" si="31">O52</f>
        <v>40000</v>
      </c>
      <c r="P16" s="7">
        <f t="shared" si="31"/>
        <v>40000</v>
      </c>
      <c r="Q16" s="7">
        <f t="shared" si="31"/>
        <v>100000</v>
      </c>
      <c r="R16" s="7">
        <f t="shared" si="31"/>
        <v>100000</v>
      </c>
      <c r="S16" s="7">
        <f t="shared" si="31"/>
        <v>100000</v>
      </c>
      <c r="T16" s="7">
        <f t="shared" si="31"/>
        <v>180000</v>
      </c>
      <c r="U16" s="7">
        <f t="shared" si="31"/>
        <v>180000</v>
      </c>
      <c r="V16" s="7">
        <f t="shared" si="31"/>
        <v>180000</v>
      </c>
      <c r="W16" s="7">
        <f t="shared" si="31"/>
        <v>180000</v>
      </c>
      <c r="X16" s="7">
        <f t="shared" si="31"/>
        <v>180000</v>
      </c>
      <c r="Y16" s="7">
        <f t="shared" si="31"/>
        <v>180000</v>
      </c>
      <c r="Z16" s="7">
        <f t="shared" si="31"/>
        <v>520000</v>
      </c>
      <c r="AA16" s="7">
        <f t="shared" si="31"/>
        <v>520000</v>
      </c>
      <c r="AB16" s="7">
        <f t="shared" si="31"/>
        <v>520000</v>
      </c>
      <c r="AC16" s="7">
        <f t="shared" si="31"/>
        <v>520000</v>
      </c>
      <c r="AD16" s="7">
        <f t="shared" si="31"/>
        <v>520000</v>
      </c>
      <c r="AE16" s="7">
        <f t="shared" si="31"/>
        <v>520000</v>
      </c>
      <c r="AF16" s="7">
        <f t="shared" si="31"/>
        <v>1120000</v>
      </c>
      <c r="AG16" s="7">
        <f t="shared" si="31"/>
        <v>1120000</v>
      </c>
      <c r="AH16" s="7">
        <f t="shared" si="31"/>
        <v>1120000</v>
      </c>
      <c r="AI16" s="7">
        <f t="shared" si="31"/>
        <v>1120000</v>
      </c>
      <c r="AJ16" s="7">
        <f t="shared" si="31"/>
        <v>1120000</v>
      </c>
      <c r="AK16" s="7">
        <f t="shared" si="31"/>
        <v>1120000</v>
      </c>
      <c r="AL16" s="7">
        <f t="shared" si="31"/>
        <v>3000000</v>
      </c>
      <c r="AM16" s="7">
        <f t="shared" si="31"/>
        <v>3000000</v>
      </c>
      <c r="AN16" s="7">
        <f t="shared" si="31"/>
        <v>3000000</v>
      </c>
      <c r="AO16" s="7">
        <f t="shared" si="31"/>
        <v>3000000</v>
      </c>
      <c r="AP16" s="7">
        <f t="shared" si="31"/>
        <v>3000000</v>
      </c>
      <c r="AQ16" s="7">
        <f t="shared" si="31"/>
        <v>3000000</v>
      </c>
      <c r="AR16" s="7">
        <f t="shared" si="31"/>
        <v>5000000</v>
      </c>
      <c r="AS16" s="7">
        <f t="shared" si="31"/>
        <v>5000000</v>
      </c>
      <c r="AT16" s="7">
        <f t="shared" si="31"/>
        <v>5000000</v>
      </c>
      <c r="AU16" s="7">
        <f t="shared" si="31"/>
        <v>5000000</v>
      </c>
      <c r="AV16" s="7">
        <f t="shared" si="31"/>
        <v>5000000</v>
      </c>
      <c r="AW16" s="7">
        <f t="shared" si="31"/>
        <v>5000000</v>
      </c>
      <c r="AY16" s="60"/>
      <c r="BB16" s="63"/>
    </row>
    <row r="17" spans="1:54" outlineLevel="1" x14ac:dyDescent="0.35">
      <c r="A17" s="8"/>
      <c r="AY17" s="60"/>
      <c r="BB17" s="63"/>
    </row>
    <row r="18" spans="1:54" outlineLevel="1" x14ac:dyDescent="0.35">
      <c r="A18" s="11" t="s">
        <v>81</v>
      </c>
      <c r="AY18" s="60"/>
      <c r="BB18" s="63"/>
    </row>
    <row r="19" spans="1:54" outlineLevel="1" x14ac:dyDescent="0.35">
      <c r="A19" s="8" t="s">
        <v>71</v>
      </c>
      <c r="N19" s="7">
        <f>N59</f>
        <v>0</v>
      </c>
      <c r="O19" s="7">
        <f t="shared" ref="O19:AH19" si="32">O59</f>
        <v>0</v>
      </c>
      <c r="P19" s="7">
        <f t="shared" si="32"/>
        <v>0</v>
      </c>
      <c r="Q19" s="7">
        <f t="shared" si="32"/>
        <v>0</v>
      </c>
      <c r="R19" s="7">
        <f t="shared" si="32"/>
        <v>0</v>
      </c>
      <c r="S19" s="7">
        <f t="shared" si="32"/>
        <v>0</v>
      </c>
      <c r="T19" s="7">
        <f t="shared" si="32"/>
        <v>0</v>
      </c>
      <c r="U19" s="7">
        <f t="shared" si="32"/>
        <v>0</v>
      </c>
      <c r="V19" s="7">
        <f t="shared" si="32"/>
        <v>0</v>
      </c>
      <c r="W19" s="7">
        <f t="shared" si="32"/>
        <v>0</v>
      </c>
      <c r="X19" s="7">
        <f t="shared" si="32"/>
        <v>0</v>
      </c>
      <c r="Y19" s="7">
        <f t="shared" si="32"/>
        <v>0</v>
      </c>
      <c r="Z19" s="7">
        <f t="shared" si="32"/>
        <v>40000</v>
      </c>
      <c r="AA19" s="7">
        <f t="shared" si="32"/>
        <v>40000</v>
      </c>
      <c r="AB19" s="7">
        <f t="shared" si="32"/>
        <v>40000</v>
      </c>
      <c r="AC19" s="7">
        <f t="shared" si="32"/>
        <v>80000</v>
      </c>
      <c r="AD19" s="7">
        <f t="shared" si="32"/>
        <v>80000</v>
      </c>
      <c r="AE19" s="7">
        <f t="shared" si="32"/>
        <v>80000</v>
      </c>
      <c r="AF19" s="7">
        <f t="shared" si="32"/>
        <v>140000</v>
      </c>
      <c r="AG19" s="7">
        <f t="shared" si="32"/>
        <v>140000</v>
      </c>
      <c r="AH19" s="7">
        <f t="shared" si="32"/>
        <v>140000</v>
      </c>
      <c r="AI19" s="7">
        <f t="shared" ref="AI19:AW19" si="33">AI59</f>
        <v>140000</v>
      </c>
      <c r="AJ19" s="7">
        <f t="shared" si="33"/>
        <v>140000</v>
      </c>
      <c r="AK19" s="7">
        <f t="shared" si="33"/>
        <v>140000</v>
      </c>
      <c r="AL19" s="7">
        <f t="shared" si="33"/>
        <v>420000</v>
      </c>
      <c r="AM19" s="7">
        <f t="shared" si="33"/>
        <v>420000</v>
      </c>
      <c r="AN19" s="7">
        <f t="shared" si="33"/>
        <v>420000</v>
      </c>
      <c r="AO19" s="7">
        <f t="shared" si="33"/>
        <v>420000</v>
      </c>
      <c r="AP19" s="7">
        <f t="shared" si="33"/>
        <v>420000</v>
      </c>
      <c r="AQ19" s="7">
        <f t="shared" si="33"/>
        <v>420000</v>
      </c>
      <c r="AR19" s="7">
        <f t="shared" si="33"/>
        <v>900000</v>
      </c>
      <c r="AS19" s="7">
        <f t="shared" si="33"/>
        <v>900000</v>
      </c>
      <c r="AT19" s="7">
        <f t="shared" si="33"/>
        <v>900000</v>
      </c>
      <c r="AU19" s="7">
        <f t="shared" si="33"/>
        <v>900000</v>
      </c>
      <c r="AV19" s="7">
        <f t="shared" si="33"/>
        <v>900000</v>
      </c>
      <c r="AW19" s="7">
        <f t="shared" si="33"/>
        <v>900000</v>
      </c>
      <c r="AY19" s="60"/>
      <c r="BB19" s="63"/>
    </row>
    <row r="20" spans="1:54" outlineLevel="1" x14ac:dyDescent="0.35">
      <c r="A20" s="8" t="s">
        <v>82</v>
      </c>
      <c r="N20" s="15">
        <f>N61</f>
        <v>0</v>
      </c>
      <c r="O20" s="15">
        <f t="shared" ref="O20:AH20" si="34">O61</f>
        <v>0</v>
      </c>
      <c r="P20" s="15">
        <f t="shared" si="34"/>
        <v>0</v>
      </c>
      <c r="Q20" s="15">
        <f t="shared" si="34"/>
        <v>0</v>
      </c>
      <c r="R20" s="15">
        <f t="shared" si="34"/>
        <v>0</v>
      </c>
      <c r="S20" s="15">
        <f t="shared" si="34"/>
        <v>0</v>
      </c>
      <c r="T20" s="15">
        <f t="shared" si="34"/>
        <v>0</v>
      </c>
      <c r="U20" s="15">
        <f t="shared" si="34"/>
        <v>0</v>
      </c>
      <c r="V20" s="15">
        <f t="shared" si="34"/>
        <v>0</v>
      </c>
      <c r="W20" s="15">
        <f t="shared" si="34"/>
        <v>0</v>
      </c>
      <c r="X20" s="15">
        <f t="shared" si="34"/>
        <v>0</v>
      </c>
      <c r="Y20" s="15">
        <f t="shared" si="34"/>
        <v>0</v>
      </c>
      <c r="Z20" s="15">
        <f t="shared" si="34"/>
        <v>12000</v>
      </c>
      <c r="AA20" s="15">
        <f t="shared" si="34"/>
        <v>12000</v>
      </c>
      <c r="AB20" s="15">
        <f t="shared" si="34"/>
        <v>12000</v>
      </c>
      <c r="AC20" s="15">
        <f t="shared" si="34"/>
        <v>24000</v>
      </c>
      <c r="AD20" s="15">
        <f t="shared" si="34"/>
        <v>24000</v>
      </c>
      <c r="AE20" s="15">
        <f t="shared" si="34"/>
        <v>24000</v>
      </c>
      <c r="AF20" s="15">
        <f t="shared" si="34"/>
        <v>42000</v>
      </c>
      <c r="AG20" s="15">
        <f t="shared" si="34"/>
        <v>42000</v>
      </c>
      <c r="AH20" s="15">
        <f t="shared" si="34"/>
        <v>42000</v>
      </c>
      <c r="AI20" s="15">
        <f t="shared" ref="AI20:AW20" si="35">AI61</f>
        <v>42000</v>
      </c>
      <c r="AJ20" s="15">
        <f t="shared" si="35"/>
        <v>42000</v>
      </c>
      <c r="AK20" s="15">
        <f t="shared" si="35"/>
        <v>42000</v>
      </c>
      <c r="AL20" s="15">
        <f t="shared" si="35"/>
        <v>126000</v>
      </c>
      <c r="AM20" s="15">
        <f t="shared" si="35"/>
        <v>126000</v>
      </c>
      <c r="AN20" s="15">
        <f t="shared" si="35"/>
        <v>126000</v>
      </c>
      <c r="AO20" s="15">
        <f t="shared" si="35"/>
        <v>126000</v>
      </c>
      <c r="AP20" s="15">
        <f t="shared" si="35"/>
        <v>126000</v>
      </c>
      <c r="AQ20" s="15">
        <f t="shared" si="35"/>
        <v>126000</v>
      </c>
      <c r="AR20" s="15">
        <f t="shared" si="35"/>
        <v>270000</v>
      </c>
      <c r="AS20" s="15">
        <f t="shared" si="35"/>
        <v>270000</v>
      </c>
      <c r="AT20" s="15">
        <f t="shared" si="35"/>
        <v>270000</v>
      </c>
      <c r="AU20" s="15">
        <f t="shared" si="35"/>
        <v>270000</v>
      </c>
      <c r="AV20" s="15">
        <f t="shared" si="35"/>
        <v>270000</v>
      </c>
      <c r="AW20" s="15">
        <f t="shared" si="35"/>
        <v>270000</v>
      </c>
      <c r="AY20" s="60"/>
      <c r="BB20" s="63"/>
    </row>
    <row r="21" spans="1:54" outlineLevel="1" x14ac:dyDescent="0.35">
      <c r="A21" s="8" t="s">
        <v>83</v>
      </c>
      <c r="N21" s="7">
        <f>N64</f>
        <v>0</v>
      </c>
      <c r="O21" s="7">
        <f t="shared" ref="O21:AH21" si="36">O64</f>
        <v>0</v>
      </c>
      <c r="P21" s="7">
        <f t="shared" si="36"/>
        <v>0</v>
      </c>
      <c r="Q21" s="7">
        <f t="shared" si="36"/>
        <v>0</v>
      </c>
      <c r="R21" s="7">
        <f t="shared" si="36"/>
        <v>0</v>
      </c>
      <c r="S21" s="7">
        <f t="shared" si="36"/>
        <v>0</v>
      </c>
      <c r="T21" s="7">
        <f t="shared" si="36"/>
        <v>0</v>
      </c>
      <c r="U21" s="7">
        <f t="shared" si="36"/>
        <v>0</v>
      </c>
      <c r="V21" s="7">
        <f t="shared" si="36"/>
        <v>0</v>
      </c>
      <c r="W21" s="7">
        <f t="shared" si="36"/>
        <v>0</v>
      </c>
      <c r="X21" s="7">
        <f t="shared" si="36"/>
        <v>0</v>
      </c>
      <c r="Y21" s="7">
        <f t="shared" si="36"/>
        <v>0</v>
      </c>
      <c r="Z21" s="7">
        <f t="shared" si="36"/>
        <v>52000</v>
      </c>
      <c r="AA21" s="7">
        <f t="shared" si="36"/>
        <v>52000</v>
      </c>
      <c r="AB21" s="7">
        <f t="shared" si="36"/>
        <v>52000</v>
      </c>
      <c r="AC21" s="7">
        <f t="shared" si="36"/>
        <v>104000</v>
      </c>
      <c r="AD21" s="7">
        <f t="shared" si="36"/>
        <v>104000</v>
      </c>
      <c r="AE21" s="7">
        <f t="shared" si="36"/>
        <v>104000</v>
      </c>
      <c r="AF21" s="7">
        <f t="shared" si="36"/>
        <v>182000</v>
      </c>
      <c r="AG21" s="7">
        <f t="shared" si="36"/>
        <v>182000</v>
      </c>
      <c r="AH21" s="7">
        <f t="shared" si="36"/>
        <v>182000</v>
      </c>
      <c r="AI21" s="7">
        <f t="shared" ref="AI21:AW21" si="37">AI64</f>
        <v>182000</v>
      </c>
      <c r="AJ21" s="7">
        <f t="shared" si="37"/>
        <v>182000</v>
      </c>
      <c r="AK21" s="7">
        <f t="shared" si="37"/>
        <v>182000</v>
      </c>
      <c r="AL21" s="7">
        <f t="shared" si="37"/>
        <v>546000</v>
      </c>
      <c r="AM21" s="7">
        <f t="shared" si="37"/>
        <v>546000</v>
      </c>
      <c r="AN21" s="7">
        <f t="shared" si="37"/>
        <v>546000</v>
      </c>
      <c r="AO21" s="7">
        <f t="shared" si="37"/>
        <v>546000</v>
      </c>
      <c r="AP21" s="7">
        <f t="shared" si="37"/>
        <v>546000</v>
      </c>
      <c r="AQ21" s="7">
        <f t="shared" si="37"/>
        <v>546000</v>
      </c>
      <c r="AR21" s="7">
        <f t="shared" si="37"/>
        <v>1170000</v>
      </c>
      <c r="AS21" s="7">
        <f t="shared" si="37"/>
        <v>1170000</v>
      </c>
      <c r="AT21" s="7">
        <f t="shared" si="37"/>
        <v>1170000</v>
      </c>
      <c r="AU21" s="7">
        <f t="shared" si="37"/>
        <v>1170000</v>
      </c>
      <c r="AV21" s="7">
        <f t="shared" si="37"/>
        <v>1170000</v>
      </c>
      <c r="AW21" s="7">
        <f t="shared" si="37"/>
        <v>1170000</v>
      </c>
      <c r="AY21" s="60"/>
      <c r="BB21" s="63"/>
    </row>
    <row r="22" spans="1:54" outlineLevel="1" x14ac:dyDescent="0.35">
      <c r="A22" s="8"/>
      <c r="AY22" s="60"/>
      <c r="BB22" s="63"/>
    </row>
    <row r="23" spans="1:54" ht="15.75" customHeight="1" outlineLevel="1" x14ac:dyDescent="0.35">
      <c r="A23" s="8" t="s">
        <v>84</v>
      </c>
      <c r="N23" s="7">
        <f>N16+N21</f>
        <v>40000</v>
      </c>
      <c r="O23" s="7">
        <f t="shared" ref="O23:AW23" si="38">O16+O21</f>
        <v>40000</v>
      </c>
      <c r="P23" s="7">
        <f t="shared" si="38"/>
        <v>40000</v>
      </c>
      <c r="Q23" s="7">
        <f t="shared" si="38"/>
        <v>100000</v>
      </c>
      <c r="R23" s="7">
        <f t="shared" si="38"/>
        <v>100000</v>
      </c>
      <c r="S23" s="7">
        <f t="shared" si="38"/>
        <v>100000</v>
      </c>
      <c r="T23" s="7">
        <f t="shared" si="38"/>
        <v>180000</v>
      </c>
      <c r="U23" s="7">
        <f t="shared" si="38"/>
        <v>180000</v>
      </c>
      <c r="V23" s="7">
        <f t="shared" si="38"/>
        <v>180000</v>
      </c>
      <c r="W23" s="7">
        <f t="shared" si="38"/>
        <v>180000</v>
      </c>
      <c r="X23" s="7">
        <f t="shared" si="38"/>
        <v>180000</v>
      </c>
      <c r="Y23" s="7">
        <f t="shared" si="38"/>
        <v>180000</v>
      </c>
      <c r="Z23" s="7">
        <f t="shared" si="38"/>
        <v>572000</v>
      </c>
      <c r="AA23" s="7">
        <f t="shared" si="38"/>
        <v>572000</v>
      </c>
      <c r="AB23" s="7">
        <f t="shared" si="38"/>
        <v>572000</v>
      </c>
      <c r="AC23" s="7">
        <f t="shared" si="38"/>
        <v>624000</v>
      </c>
      <c r="AD23" s="7">
        <f t="shared" si="38"/>
        <v>624000</v>
      </c>
      <c r="AE23" s="7">
        <f t="shared" si="38"/>
        <v>624000</v>
      </c>
      <c r="AF23" s="7">
        <f t="shared" si="38"/>
        <v>1302000</v>
      </c>
      <c r="AG23" s="7">
        <f t="shared" si="38"/>
        <v>1302000</v>
      </c>
      <c r="AH23" s="7">
        <f t="shared" si="38"/>
        <v>1302000</v>
      </c>
      <c r="AI23" s="7">
        <f t="shared" si="38"/>
        <v>1302000</v>
      </c>
      <c r="AJ23" s="7">
        <f t="shared" si="38"/>
        <v>1302000</v>
      </c>
      <c r="AK23" s="7">
        <f t="shared" si="38"/>
        <v>1302000</v>
      </c>
      <c r="AL23" s="7">
        <f t="shared" si="38"/>
        <v>3546000</v>
      </c>
      <c r="AM23" s="7">
        <f t="shared" si="38"/>
        <v>3546000</v>
      </c>
      <c r="AN23" s="7">
        <f t="shared" si="38"/>
        <v>3546000</v>
      </c>
      <c r="AO23" s="7">
        <f t="shared" si="38"/>
        <v>3546000</v>
      </c>
      <c r="AP23" s="7">
        <f t="shared" si="38"/>
        <v>3546000</v>
      </c>
      <c r="AQ23" s="7">
        <f t="shared" si="38"/>
        <v>3546000</v>
      </c>
      <c r="AR23" s="7">
        <f t="shared" si="38"/>
        <v>6170000</v>
      </c>
      <c r="AS23" s="7">
        <f t="shared" si="38"/>
        <v>6170000</v>
      </c>
      <c r="AT23" s="7">
        <f t="shared" si="38"/>
        <v>6170000</v>
      </c>
      <c r="AU23" s="7">
        <f t="shared" si="38"/>
        <v>6170000</v>
      </c>
      <c r="AV23" s="7">
        <f t="shared" si="38"/>
        <v>6170000</v>
      </c>
      <c r="AW23" s="7">
        <f t="shared" si="38"/>
        <v>6170000</v>
      </c>
      <c r="AY23" s="60"/>
      <c r="BB23" s="63"/>
    </row>
    <row r="24" spans="1:54" outlineLevel="1" x14ac:dyDescent="0.35">
      <c r="AY24" s="60"/>
      <c r="BB24" s="63"/>
    </row>
    <row r="25" spans="1:54" outlineLevel="1" x14ac:dyDescent="0.35">
      <c r="A25" s="3" t="s">
        <v>0</v>
      </c>
      <c r="AY25" s="60"/>
      <c r="BB25" s="63"/>
    </row>
    <row r="26" spans="1:54" outlineLevel="1" x14ac:dyDescent="0.35">
      <c r="A26" s="3"/>
      <c r="AY26" s="60"/>
      <c r="BB26" s="63"/>
    </row>
    <row r="27" spans="1:54" outlineLevel="1" x14ac:dyDescent="0.35">
      <c r="A27" s="8" t="s">
        <v>85</v>
      </c>
      <c r="N27" s="18">
        <f>N50</f>
        <v>12</v>
      </c>
      <c r="O27" s="18">
        <f t="shared" ref="O27:AW27" si="39">O50</f>
        <v>12</v>
      </c>
      <c r="P27" s="18">
        <f t="shared" si="39"/>
        <v>12</v>
      </c>
      <c r="Q27" s="18">
        <f t="shared" si="39"/>
        <v>12</v>
      </c>
      <c r="R27" s="18">
        <f t="shared" si="39"/>
        <v>12</v>
      </c>
      <c r="S27" s="18">
        <f t="shared" si="39"/>
        <v>12</v>
      </c>
      <c r="T27" s="18">
        <f t="shared" si="39"/>
        <v>12</v>
      </c>
      <c r="U27" s="18">
        <f t="shared" si="39"/>
        <v>12</v>
      </c>
      <c r="V27" s="18">
        <f t="shared" si="39"/>
        <v>12</v>
      </c>
      <c r="W27" s="18">
        <f t="shared" si="39"/>
        <v>12</v>
      </c>
      <c r="X27" s="18">
        <f t="shared" si="39"/>
        <v>12</v>
      </c>
      <c r="Y27" s="18">
        <f t="shared" si="39"/>
        <v>12</v>
      </c>
      <c r="Z27" s="18">
        <f t="shared" si="39"/>
        <v>12</v>
      </c>
      <c r="AA27" s="18">
        <f t="shared" si="39"/>
        <v>12</v>
      </c>
      <c r="AB27" s="18">
        <f t="shared" si="39"/>
        <v>12</v>
      </c>
      <c r="AC27" s="18">
        <f t="shared" si="39"/>
        <v>12</v>
      </c>
      <c r="AD27" s="18">
        <f t="shared" si="39"/>
        <v>12</v>
      </c>
      <c r="AE27" s="18">
        <f t="shared" si="39"/>
        <v>12</v>
      </c>
      <c r="AF27" s="18">
        <f t="shared" si="39"/>
        <v>12</v>
      </c>
      <c r="AG27" s="18">
        <f t="shared" si="39"/>
        <v>12</v>
      </c>
      <c r="AH27" s="18">
        <f t="shared" si="39"/>
        <v>12</v>
      </c>
      <c r="AI27" s="18">
        <f t="shared" si="39"/>
        <v>12</v>
      </c>
      <c r="AJ27" s="18">
        <f t="shared" si="39"/>
        <v>12</v>
      </c>
      <c r="AK27" s="18">
        <f t="shared" si="39"/>
        <v>12</v>
      </c>
      <c r="AL27" s="18">
        <f t="shared" si="39"/>
        <v>12</v>
      </c>
      <c r="AM27" s="18">
        <f t="shared" si="39"/>
        <v>12</v>
      </c>
      <c r="AN27" s="18">
        <f t="shared" si="39"/>
        <v>12</v>
      </c>
      <c r="AO27" s="18">
        <f t="shared" si="39"/>
        <v>12</v>
      </c>
      <c r="AP27" s="18">
        <f t="shared" si="39"/>
        <v>12</v>
      </c>
      <c r="AQ27" s="18">
        <f t="shared" si="39"/>
        <v>12</v>
      </c>
      <c r="AR27" s="18">
        <f t="shared" si="39"/>
        <v>12</v>
      </c>
      <c r="AS27" s="18">
        <f t="shared" si="39"/>
        <v>12</v>
      </c>
      <c r="AT27" s="18">
        <f t="shared" si="39"/>
        <v>12</v>
      </c>
      <c r="AU27" s="18">
        <f t="shared" si="39"/>
        <v>12</v>
      </c>
      <c r="AV27" s="18">
        <f t="shared" si="39"/>
        <v>12</v>
      </c>
      <c r="AW27" s="18">
        <f t="shared" si="39"/>
        <v>12</v>
      </c>
      <c r="AY27" s="60"/>
      <c r="BB27" s="63"/>
    </row>
    <row r="28" spans="1:54" outlineLevel="1" x14ac:dyDescent="0.35">
      <c r="A28" s="8"/>
      <c r="AY28" s="60"/>
      <c r="BB28" s="63"/>
    </row>
    <row r="29" spans="1:54" outlineLevel="1" x14ac:dyDescent="0.35">
      <c r="A29" s="8" t="s">
        <v>86</v>
      </c>
      <c r="N29" s="19">
        <f>SUM($N$23:N23)/12</f>
        <v>3333.3333333333335</v>
      </c>
      <c r="O29" s="19">
        <f>SUM($N$23:O23)/12</f>
        <v>6666.666666666667</v>
      </c>
      <c r="P29" s="19">
        <f>SUM($N$23:P23)/12</f>
        <v>10000</v>
      </c>
      <c r="Q29" s="19">
        <f>SUM($N$23:Q23)/12</f>
        <v>18333.333333333332</v>
      </c>
      <c r="R29" s="19">
        <f>SUM($N$23:R23)/12</f>
        <v>26666.666666666668</v>
      </c>
      <c r="S29" s="19">
        <f>SUM($N$23:S23)/12</f>
        <v>35000</v>
      </c>
      <c r="T29" s="19">
        <f>SUM($N$23:T23)/12</f>
        <v>50000</v>
      </c>
      <c r="U29" s="19">
        <f>SUM($N$23:U23)/12</f>
        <v>65000</v>
      </c>
      <c r="V29" s="19">
        <f>SUM($N$23:V23)/12</f>
        <v>80000</v>
      </c>
      <c r="W29" s="19">
        <f>SUM($N$23:W23)/12</f>
        <v>95000</v>
      </c>
      <c r="X29" s="19">
        <f>SUM($N$23:X23)/12</f>
        <v>110000</v>
      </c>
      <c r="Y29" s="7">
        <f>SUM(N23:Y23)/12</f>
        <v>125000</v>
      </c>
      <c r="Z29" s="7">
        <f t="shared" ref="Z29:AW29" si="40">SUM(O23:Z23)/12</f>
        <v>169333.33333333334</v>
      </c>
      <c r="AA29" s="7">
        <f t="shared" si="40"/>
        <v>213666.66666666666</v>
      </c>
      <c r="AB29" s="7">
        <f t="shared" si="40"/>
        <v>258000</v>
      </c>
      <c r="AC29" s="7">
        <f t="shared" si="40"/>
        <v>301666.66666666669</v>
      </c>
      <c r="AD29" s="7">
        <f t="shared" si="40"/>
        <v>345333.33333333331</v>
      </c>
      <c r="AE29" s="7">
        <f t="shared" si="40"/>
        <v>389000</v>
      </c>
      <c r="AF29" s="7">
        <f t="shared" si="40"/>
        <v>482500</v>
      </c>
      <c r="AG29" s="7">
        <f t="shared" si="40"/>
        <v>576000</v>
      </c>
      <c r="AH29" s="7">
        <f t="shared" si="40"/>
        <v>669500</v>
      </c>
      <c r="AI29" s="7">
        <f t="shared" si="40"/>
        <v>763000</v>
      </c>
      <c r="AJ29" s="7">
        <f t="shared" si="40"/>
        <v>856500</v>
      </c>
      <c r="AK29" s="7">
        <f t="shared" si="40"/>
        <v>950000</v>
      </c>
      <c r="AL29" s="7">
        <f t="shared" si="40"/>
        <v>1197833.3333333333</v>
      </c>
      <c r="AM29" s="7">
        <f t="shared" si="40"/>
        <v>1445666.6666666667</v>
      </c>
      <c r="AN29" s="7">
        <f t="shared" si="40"/>
        <v>1693500</v>
      </c>
      <c r="AO29" s="7">
        <f t="shared" si="40"/>
        <v>1937000</v>
      </c>
      <c r="AP29" s="7">
        <f t="shared" si="40"/>
        <v>2180500</v>
      </c>
      <c r="AQ29" s="7">
        <f t="shared" si="40"/>
        <v>2424000</v>
      </c>
      <c r="AR29" s="7">
        <f t="shared" si="40"/>
        <v>2829666.6666666665</v>
      </c>
      <c r="AS29" s="7">
        <f t="shared" si="40"/>
        <v>3235333.3333333335</v>
      </c>
      <c r="AT29" s="7">
        <f t="shared" si="40"/>
        <v>3641000</v>
      </c>
      <c r="AU29" s="7">
        <f t="shared" si="40"/>
        <v>4046666.6666666665</v>
      </c>
      <c r="AV29" s="7">
        <f t="shared" si="40"/>
        <v>4452333.333333333</v>
      </c>
      <c r="AW29" s="7">
        <f t="shared" si="40"/>
        <v>4858000</v>
      </c>
      <c r="AY29" s="60"/>
      <c r="BB29" s="63"/>
    </row>
    <row r="30" spans="1:54" outlineLevel="1" x14ac:dyDescent="0.35">
      <c r="A30" s="3"/>
      <c r="AY30" s="60"/>
      <c r="BB30" s="63"/>
    </row>
    <row r="31" spans="1:54" outlineLevel="1" x14ac:dyDescent="0.35">
      <c r="A31" s="8" t="s">
        <v>87</v>
      </c>
      <c r="N31" s="7">
        <f>N27*N29</f>
        <v>40000</v>
      </c>
      <c r="O31" s="7">
        <f t="shared" ref="O31:AW31" si="41">O27*O29</f>
        <v>80000</v>
      </c>
      <c r="P31" s="7">
        <f t="shared" si="41"/>
        <v>120000</v>
      </c>
      <c r="Q31" s="7">
        <f t="shared" si="41"/>
        <v>220000</v>
      </c>
      <c r="R31" s="7">
        <f t="shared" si="41"/>
        <v>320000</v>
      </c>
      <c r="S31" s="7">
        <f t="shared" si="41"/>
        <v>420000</v>
      </c>
      <c r="T31" s="7">
        <f t="shared" si="41"/>
        <v>600000</v>
      </c>
      <c r="U31" s="7">
        <f t="shared" si="41"/>
        <v>780000</v>
      </c>
      <c r="V31" s="7">
        <f t="shared" si="41"/>
        <v>960000</v>
      </c>
      <c r="W31" s="7">
        <f t="shared" si="41"/>
        <v>1140000</v>
      </c>
      <c r="X31" s="7">
        <f t="shared" si="41"/>
        <v>1320000</v>
      </c>
      <c r="Y31" s="7">
        <f t="shared" si="41"/>
        <v>1500000</v>
      </c>
      <c r="Z31" s="7">
        <f t="shared" si="41"/>
        <v>2032000</v>
      </c>
      <c r="AA31" s="7">
        <f t="shared" si="41"/>
        <v>2564000</v>
      </c>
      <c r="AB31" s="7">
        <f t="shared" si="41"/>
        <v>3096000</v>
      </c>
      <c r="AC31" s="7">
        <f t="shared" si="41"/>
        <v>3620000</v>
      </c>
      <c r="AD31" s="7">
        <f t="shared" si="41"/>
        <v>4144000</v>
      </c>
      <c r="AE31" s="7">
        <f t="shared" si="41"/>
        <v>4668000</v>
      </c>
      <c r="AF31" s="7">
        <f t="shared" si="41"/>
        <v>5790000</v>
      </c>
      <c r="AG31" s="7">
        <f t="shared" si="41"/>
        <v>6912000</v>
      </c>
      <c r="AH31" s="7">
        <f t="shared" si="41"/>
        <v>8034000</v>
      </c>
      <c r="AI31" s="7">
        <f t="shared" si="41"/>
        <v>9156000</v>
      </c>
      <c r="AJ31" s="7">
        <f t="shared" si="41"/>
        <v>10278000</v>
      </c>
      <c r="AK31" s="7">
        <f t="shared" si="41"/>
        <v>11400000</v>
      </c>
      <c r="AL31" s="7">
        <f t="shared" si="41"/>
        <v>14374000</v>
      </c>
      <c r="AM31" s="7">
        <f t="shared" si="41"/>
        <v>17348000</v>
      </c>
      <c r="AN31" s="7">
        <f t="shared" si="41"/>
        <v>20322000</v>
      </c>
      <c r="AO31" s="7">
        <f t="shared" si="41"/>
        <v>23244000</v>
      </c>
      <c r="AP31" s="7">
        <f t="shared" si="41"/>
        <v>26166000</v>
      </c>
      <c r="AQ31" s="7">
        <f t="shared" si="41"/>
        <v>29088000</v>
      </c>
      <c r="AR31" s="7">
        <f t="shared" si="41"/>
        <v>33956000</v>
      </c>
      <c r="AS31" s="7">
        <f t="shared" si="41"/>
        <v>38824000</v>
      </c>
      <c r="AT31" s="7">
        <f t="shared" si="41"/>
        <v>43692000</v>
      </c>
      <c r="AU31" s="7">
        <f t="shared" si="41"/>
        <v>48560000</v>
      </c>
      <c r="AV31" s="7">
        <f t="shared" si="41"/>
        <v>53428000</v>
      </c>
      <c r="AW31" s="7">
        <f t="shared" si="41"/>
        <v>58296000</v>
      </c>
      <c r="AY31" s="60"/>
      <c r="BB31" s="63"/>
    </row>
    <row r="32" spans="1:54" x14ac:dyDescent="0.35">
      <c r="A32" s="3"/>
      <c r="AY32" s="60"/>
      <c r="BB32" s="63"/>
    </row>
    <row r="33" spans="1:54" s="71" customFormat="1" x14ac:dyDescent="0.35">
      <c r="A33" s="80" t="s">
        <v>1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</row>
    <row r="34" spans="1:54" outlineLevel="1" x14ac:dyDescent="0.35">
      <c r="AY34" s="60"/>
      <c r="BB34" s="63"/>
    </row>
    <row r="35" spans="1:54" outlineLevel="1" x14ac:dyDescent="0.35">
      <c r="A35" s="3" t="s">
        <v>2</v>
      </c>
      <c r="AY35" s="60"/>
      <c r="BB35" s="63"/>
    </row>
    <row r="36" spans="1:54" outlineLevel="1" x14ac:dyDescent="0.35">
      <c r="AY36" s="60"/>
      <c r="BB36" s="63"/>
    </row>
    <row r="37" spans="1:54" outlineLevel="1" x14ac:dyDescent="0.35">
      <c r="A37" t="s">
        <v>18</v>
      </c>
      <c r="M37" s="6"/>
      <c r="N37" s="46">
        <v>25000</v>
      </c>
      <c r="O37" s="46">
        <v>25000</v>
      </c>
      <c r="P37" s="46">
        <v>25000</v>
      </c>
      <c r="Q37" s="46">
        <v>75000</v>
      </c>
      <c r="R37" s="46">
        <v>75000</v>
      </c>
      <c r="S37" s="46">
        <v>75000</v>
      </c>
      <c r="T37" s="46">
        <v>150000</v>
      </c>
      <c r="U37" s="46">
        <v>150000</v>
      </c>
      <c r="V37" s="46">
        <v>150000</v>
      </c>
      <c r="W37" s="46">
        <v>150000</v>
      </c>
      <c r="X37" s="46">
        <v>150000</v>
      </c>
      <c r="Y37" s="46">
        <v>150000</v>
      </c>
      <c r="Z37" s="46">
        <v>350000</v>
      </c>
      <c r="AA37" s="46">
        <v>350000</v>
      </c>
      <c r="AB37" s="46">
        <v>350000</v>
      </c>
      <c r="AC37" s="46">
        <v>350000</v>
      </c>
      <c r="AD37" s="46">
        <v>350000</v>
      </c>
      <c r="AE37" s="46">
        <v>350000</v>
      </c>
      <c r="AF37" s="46">
        <v>750000</v>
      </c>
      <c r="AG37" s="46">
        <v>750000</v>
      </c>
      <c r="AH37" s="46">
        <v>750000</v>
      </c>
      <c r="AI37" s="46">
        <v>750000</v>
      </c>
      <c r="AJ37" s="46">
        <v>750000</v>
      </c>
      <c r="AK37" s="46">
        <v>750000</v>
      </c>
      <c r="AL37" s="46">
        <v>1500000</v>
      </c>
      <c r="AM37" s="46">
        <v>1500000</v>
      </c>
      <c r="AN37" s="46">
        <v>1500000</v>
      </c>
      <c r="AO37" s="46">
        <v>1500000</v>
      </c>
      <c r="AP37" s="46">
        <v>1500000</v>
      </c>
      <c r="AQ37" s="46">
        <v>1500000</v>
      </c>
      <c r="AR37" s="46">
        <v>2500000</v>
      </c>
      <c r="AS37" s="46">
        <v>2500000</v>
      </c>
      <c r="AT37" s="46">
        <v>2500000</v>
      </c>
      <c r="AU37" s="46">
        <v>2500000</v>
      </c>
      <c r="AV37" s="46">
        <v>2500000</v>
      </c>
      <c r="AW37" s="46">
        <v>2500000</v>
      </c>
      <c r="AY37" s="60"/>
      <c r="BB37" s="63"/>
    </row>
    <row r="38" spans="1:54" outlineLevel="1" x14ac:dyDescent="0.35">
      <c r="AY38" s="60"/>
      <c r="BB38" s="63"/>
    </row>
    <row r="39" spans="1:54" outlineLevel="1" x14ac:dyDescent="0.35">
      <c r="A39" t="s">
        <v>52</v>
      </c>
      <c r="N39" s="46">
        <v>500</v>
      </c>
      <c r="O39" s="46">
        <v>500</v>
      </c>
      <c r="P39" s="46">
        <v>500</v>
      </c>
      <c r="Q39" s="46">
        <v>500</v>
      </c>
      <c r="R39" s="46">
        <v>500</v>
      </c>
      <c r="S39" s="46">
        <v>500</v>
      </c>
      <c r="T39" s="46">
        <v>500</v>
      </c>
      <c r="U39" s="46">
        <v>500</v>
      </c>
      <c r="V39" s="46">
        <v>500</v>
      </c>
      <c r="W39" s="46">
        <v>500</v>
      </c>
      <c r="X39" s="46">
        <v>500</v>
      </c>
      <c r="Y39" s="46">
        <v>500</v>
      </c>
      <c r="Z39" s="46">
        <v>400</v>
      </c>
      <c r="AA39" s="46">
        <v>400</v>
      </c>
      <c r="AB39" s="46">
        <v>400</v>
      </c>
      <c r="AC39" s="46">
        <v>400</v>
      </c>
      <c r="AD39" s="46">
        <v>400</v>
      </c>
      <c r="AE39" s="46">
        <v>400</v>
      </c>
      <c r="AF39" s="46">
        <v>400</v>
      </c>
      <c r="AG39" s="46">
        <v>400</v>
      </c>
      <c r="AH39" s="46">
        <v>400</v>
      </c>
      <c r="AI39" s="46">
        <v>400</v>
      </c>
      <c r="AJ39" s="46">
        <v>400</v>
      </c>
      <c r="AK39" s="46">
        <v>400</v>
      </c>
      <c r="AL39" s="46">
        <v>300</v>
      </c>
      <c r="AM39" s="46">
        <v>300</v>
      </c>
      <c r="AN39" s="46">
        <v>300</v>
      </c>
      <c r="AO39" s="46">
        <v>300</v>
      </c>
      <c r="AP39" s="46">
        <v>300</v>
      </c>
      <c r="AQ39" s="46">
        <v>300</v>
      </c>
      <c r="AR39" s="46">
        <v>300</v>
      </c>
      <c r="AS39" s="46">
        <v>300</v>
      </c>
      <c r="AT39" s="46">
        <v>300</v>
      </c>
      <c r="AU39" s="46">
        <v>300</v>
      </c>
      <c r="AV39" s="46">
        <v>300</v>
      </c>
      <c r="AW39" s="46">
        <v>300</v>
      </c>
      <c r="AY39" s="60"/>
      <c r="BB39" s="63"/>
    </row>
    <row r="40" spans="1:54" outlineLevel="1" x14ac:dyDescent="0.35">
      <c r="AY40" s="60"/>
      <c r="BB40" s="63"/>
    </row>
    <row r="41" spans="1:54" outlineLevel="1" x14ac:dyDescent="0.35">
      <c r="A41" t="s">
        <v>53</v>
      </c>
      <c r="N41" s="8">
        <f>ROUND(N37/N39,0)</f>
        <v>50</v>
      </c>
      <c r="O41" s="8">
        <f t="shared" ref="O41:AW41" si="42">ROUND(O37/O39,0)</f>
        <v>50</v>
      </c>
      <c r="P41" s="8">
        <f t="shared" si="42"/>
        <v>50</v>
      </c>
      <c r="Q41" s="8">
        <f t="shared" si="42"/>
        <v>150</v>
      </c>
      <c r="R41" s="8">
        <f t="shared" si="42"/>
        <v>150</v>
      </c>
      <c r="S41" s="8">
        <f t="shared" si="42"/>
        <v>150</v>
      </c>
      <c r="T41" s="8">
        <f t="shared" si="42"/>
        <v>300</v>
      </c>
      <c r="U41" s="8">
        <f t="shared" si="42"/>
        <v>300</v>
      </c>
      <c r="V41" s="8">
        <f t="shared" si="42"/>
        <v>300</v>
      </c>
      <c r="W41" s="8">
        <f t="shared" si="42"/>
        <v>300</v>
      </c>
      <c r="X41" s="8">
        <f t="shared" si="42"/>
        <v>300</v>
      </c>
      <c r="Y41" s="8">
        <f t="shared" si="42"/>
        <v>300</v>
      </c>
      <c r="Z41" s="8">
        <f t="shared" si="42"/>
        <v>875</v>
      </c>
      <c r="AA41" s="8">
        <f t="shared" si="42"/>
        <v>875</v>
      </c>
      <c r="AB41" s="8">
        <f t="shared" si="42"/>
        <v>875</v>
      </c>
      <c r="AC41" s="8">
        <f t="shared" si="42"/>
        <v>875</v>
      </c>
      <c r="AD41" s="8">
        <f t="shared" si="42"/>
        <v>875</v>
      </c>
      <c r="AE41" s="8">
        <f t="shared" si="42"/>
        <v>875</v>
      </c>
      <c r="AF41" s="8">
        <f t="shared" si="42"/>
        <v>1875</v>
      </c>
      <c r="AG41" s="8">
        <f t="shared" si="42"/>
        <v>1875</v>
      </c>
      <c r="AH41" s="8">
        <f t="shared" si="42"/>
        <v>1875</v>
      </c>
      <c r="AI41" s="8">
        <f t="shared" si="42"/>
        <v>1875</v>
      </c>
      <c r="AJ41" s="8">
        <f t="shared" si="42"/>
        <v>1875</v>
      </c>
      <c r="AK41" s="8">
        <f t="shared" si="42"/>
        <v>1875</v>
      </c>
      <c r="AL41" s="8">
        <f t="shared" si="42"/>
        <v>5000</v>
      </c>
      <c r="AM41" s="8">
        <f t="shared" si="42"/>
        <v>5000</v>
      </c>
      <c r="AN41" s="8">
        <f t="shared" si="42"/>
        <v>5000</v>
      </c>
      <c r="AO41" s="8">
        <f t="shared" si="42"/>
        <v>5000</v>
      </c>
      <c r="AP41" s="8">
        <f t="shared" si="42"/>
        <v>5000</v>
      </c>
      <c r="AQ41" s="8">
        <f t="shared" si="42"/>
        <v>5000</v>
      </c>
      <c r="AR41" s="8">
        <f>ROUND(AR37/AR39,0)</f>
        <v>8333</v>
      </c>
      <c r="AS41" s="8">
        <f t="shared" si="42"/>
        <v>8333</v>
      </c>
      <c r="AT41" s="8">
        <f t="shared" si="42"/>
        <v>8333</v>
      </c>
      <c r="AU41" s="8">
        <f t="shared" si="42"/>
        <v>8333</v>
      </c>
      <c r="AV41" s="8">
        <f t="shared" si="42"/>
        <v>8333</v>
      </c>
      <c r="AW41" s="8">
        <f t="shared" si="42"/>
        <v>8333</v>
      </c>
      <c r="AY41" s="60"/>
      <c r="BB41" s="63"/>
    </row>
    <row r="42" spans="1:54" outlineLevel="1" x14ac:dyDescent="0.35">
      <c r="AY42" s="60"/>
      <c r="BB42" s="63"/>
    </row>
    <row r="43" spans="1:54" outlineLevel="1" x14ac:dyDescent="0.35">
      <c r="A43" t="s">
        <v>55</v>
      </c>
      <c r="N43" s="47">
        <v>25</v>
      </c>
      <c r="O43" s="47">
        <v>25</v>
      </c>
      <c r="P43" s="47">
        <v>25</v>
      </c>
      <c r="Q43" s="47">
        <v>25</v>
      </c>
      <c r="R43" s="47">
        <v>25</v>
      </c>
      <c r="S43" s="47">
        <v>25</v>
      </c>
      <c r="T43" s="47">
        <v>25</v>
      </c>
      <c r="U43" s="47">
        <v>25</v>
      </c>
      <c r="V43" s="47">
        <v>25</v>
      </c>
      <c r="W43" s="47">
        <v>25</v>
      </c>
      <c r="X43" s="47">
        <v>25</v>
      </c>
      <c r="Y43" s="47">
        <v>25</v>
      </c>
      <c r="Z43" s="47">
        <v>25</v>
      </c>
      <c r="AA43" s="47">
        <v>25</v>
      </c>
      <c r="AB43" s="47">
        <v>25</v>
      </c>
      <c r="AC43" s="47">
        <v>25</v>
      </c>
      <c r="AD43" s="47">
        <v>25</v>
      </c>
      <c r="AE43" s="47">
        <v>25</v>
      </c>
      <c r="AF43" s="47">
        <v>25</v>
      </c>
      <c r="AG43" s="47">
        <v>25</v>
      </c>
      <c r="AH43" s="47">
        <v>25</v>
      </c>
      <c r="AI43" s="47">
        <v>25</v>
      </c>
      <c r="AJ43" s="47">
        <v>25</v>
      </c>
      <c r="AK43" s="47">
        <v>25</v>
      </c>
      <c r="AL43" s="47">
        <v>25</v>
      </c>
      <c r="AM43" s="47">
        <v>25</v>
      </c>
      <c r="AN43" s="47">
        <v>25</v>
      </c>
      <c r="AO43" s="47">
        <v>25</v>
      </c>
      <c r="AP43" s="47">
        <v>25</v>
      </c>
      <c r="AQ43" s="47">
        <v>25</v>
      </c>
      <c r="AR43" s="47">
        <v>25</v>
      </c>
      <c r="AS43" s="47">
        <v>25</v>
      </c>
      <c r="AT43" s="47">
        <v>25</v>
      </c>
      <c r="AU43" s="47">
        <v>25</v>
      </c>
      <c r="AV43" s="47">
        <v>25</v>
      </c>
      <c r="AW43" s="47">
        <v>25</v>
      </c>
      <c r="AY43" s="60"/>
      <c r="BB43" s="63"/>
    </row>
    <row r="44" spans="1:54" outlineLevel="1" x14ac:dyDescent="0.35">
      <c r="AY44" s="60"/>
      <c r="BB44" s="63"/>
    </row>
    <row r="45" spans="1:54" outlineLevel="1" x14ac:dyDescent="0.35">
      <c r="A45" t="s">
        <v>56</v>
      </c>
      <c r="N45">
        <f>ROUNDUP(N41/N43,0)</f>
        <v>2</v>
      </c>
      <c r="O45" s="63">
        <f t="shared" ref="O45:AW45" si="43">ROUNDUP(O41/O43,0)</f>
        <v>2</v>
      </c>
      <c r="P45" s="63">
        <f t="shared" si="43"/>
        <v>2</v>
      </c>
      <c r="Q45" s="63">
        <f t="shared" si="43"/>
        <v>6</v>
      </c>
      <c r="R45" s="63">
        <f t="shared" si="43"/>
        <v>6</v>
      </c>
      <c r="S45" s="63">
        <f t="shared" si="43"/>
        <v>6</v>
      </c>
      <c r="T45" s="63">
        <f t="shared" si="43"/>
        <v>12</v>
      </c>
      <c r="U45" s="63">
        <f t="shared" si="43"/>
        <v>12</v>
      </c>
      <c r="V45" s="63">
        <f t="shared" si="43"/>
        <v>12</v>
      </c>
      <c r="W45" s="63">
        <f t="shared" si="43"/>
        <v>12</v>
      </c>
      <c r="X45" s="63">
        <f t="shared" si="43"/>
        <v>12</v>
      </c>
      <c r="Y45" s="63">
        <f t="shared" si="43"/>
        <v>12</v>
      </c>
      <c r="Z45" s="63">
        <f t="shared" si="43"/>
        <v>35</v>
      </c>
      <c r="AA45" s="63">
        <f t="shared" si="43"/>
        <v>35</v>
      </c>
      <c r="AB45" s="63">
        <f t="shared" si="43"/>
        <v>35</v>
      </c>
      <c r="AC45" s="63">
        <f t="shared" si="43"/>
        <v>35</v>
      </c>
      <c r="AD45" s="63">
        <f t="shared" si="43"/>
        <v>35</v>
      </c>
      <c r="AE45" s="63">
        <f t="shared" si="43"/>
        <v>35</v>
      </c>
      <c r="AF45" s="63">
        <f t="shared" si="43"/>
        <v>75</v>
      </c>
      <c r="AG45" s="63">
        <f t="shared" si="43"/>
        <v>75</v>
      </c>
      <c r="AH45" s="63">
        <f t="shared" si="43"/>
        <v>75</v>
      </c>
      <c r="AI45" s="63">
        <f t="shared" si="43"/>
        <v>75</v>
      </c>
      <c r="AJ45" s="63">
        <f t="shared" si="43"/>
        <v>75</v>
      </c>
      <c r="AK45" s="63">
        <f t="shared" si="43"/>
        <v>75</v>
      </c>
      <c r="AL45" s="63">
        <f t="shared" si="43"/>
        <v>200</v>
      </c>
      <c r="AM45" s="63">
        <f t="shared" si="43"/>
        <v>200</v>
      </c>
      <c r="AN45" s="63">
        <f t="shared" si="43"/>
        <v>200</v>
      </c>
      <c r="AO45" s="63">
        <f t="shared" si="43"/>
        <v>200</v>
      </c>
      <c r="AP45" s="63">
        <f t="shared" si="43"/>
        <v>200</v>
      </c>
      <c r="AQ45" s="63">
        <f t="shared" si="43"/>
        <v>200</v>
      </c>
      <c r="AR45" s="63">
        <f t="shared" si="43"/>
        <v>334</v>
      </c>
      <c r="AS45" s="63">
        <f t="shared" si="43"/>
        <v>334</v>
      </c>
      <c r="AT45" s="63">
        <f t="shared" si="43"/>
        <v>334</v>
      </c>
      <c r="AU45" s="63">
        <f t="shared" si="43"/>
        <v>334</v>
      </c>
      <c r="AV45" s="63">
        <f t="shared" si="43"/>
        <v>334</v>
      </c>
      <c r="AW45" s="63">
        <f t="shared" si="43"/>
        <v>334</v>
      </c>
      <c r="AY45" s="60"/>
      <c r="BB45" s="63"/>
    </row>
    <row r="46" spans="1:54" outlineLevel="1" x14ac:dyDescent="0.35">
      <c r="AY46" s="60"/>
      <c r="BB46" s="63"/>
    </row>
    <row r="47" spans="1:54" outlineLevel="1" x14ac:dyDescent="0.35">
      <c r="A47" t="s">
        <v>57</v>
      </c>
      <c r="N47" s="48">
        <v>0.03</v>
      </c>
      <c r="O47" s="48">
        <v>0.03</v>
      </c>
      <c r="P47" s="48">
        <v>0.03</v>
      </c>
      <c r="Q47" s="48">
        <v>0.03</v>
      </c>
      <c r="R47" s="48">
        <v>0.03</v>
      </c>
      <c r="S47" s="48">
        <v>0.03</v>
      </c>
      <c r="T47" s="48">
        <v>0.03</v>
      </c>
      <c r="U47" s="48">
        <v>0.03</v>
      </c>
      <c r="V47" s="48">
        <v>0.03</v>
      </c>
      <c r="W47" s="48">
        <v>0.03</v>
      </c>
      <c r="X47" s="48">
        <v>0.03</v>
      </c>
      <c r="Y47" s="48">
        <v>0.03</v>
      </c>
      <c r="Z47" s="48">
        <v>0.03</v>
      </c>
      <c r="AA47" s="48">
        <v>0.03</v>
      </c>
      <c r="AB47" s="48">
        <v>0.03</v>
      </c>
      <c r="AC47" s="48">
        <v>0.03</v>
      </c>
      <c r="AD47" s="48">
        <v>0.03</v>
      </c>
      <c r="AE47" s="48">
        <v>0.03</v>
      </c>
      <c r="AF47" s="48">
        <v>0.03</v>
      </c>
      <c r="AG47" s="48">
        <v>0.03</v>
      </c>
      <c r="AH47" s="48">
        <v>0.03</v>
      </c>
      <c r="AI47" s="48">
        <v>0.03</v>
      </c>
      <c r="AJ47" s="48">
        <v>0.03</v>
      </c>
      <c r="AK47" s="48">
        <v>0.03</v>
      </c>
      <c r="AL47" s="48">
        <v>0.03</v>
      </c>
      <c r="AM47" s="48">
        <v>0.03</v>
      </c>
      <c r="AN47" s="48">
        <v>0.03</v>
      </c>
      <c r="AO47" s="48">
        <v>0.03</v>
      </c>
      <c r="AP47" s="48">
        <v>0.03</v>
      </c>
      <c r="AQ47" s="48">
        <v>0.03</v>
      </c>
      <c r="AR47" s="48">
        <v>0.03</v>
      </c>
      <c r="AS47" s="48">
        <v>0.03</v>
      </c>
      <c r="AT47" s="48">
        <v>0.03</v>
      </c>
      <c r="AU47" s="48">
        <v>0.03</v>
      </c>
      <c r="AV47" s="48">
        <v>0.03</v>
      </c>
      <c r="AW47" s="48">
        <v>0.03</v>
      </c>
      <c r="AY47" s="60"/>
      <c r="BB47" s="63"/>
    </row>
    <row r="48" spans="1:54" outlineLevel="1" x14ac:dyDescent="0.35">
      <c r="AY48" s="60"/>
      <c r="BB48" s="63"/>
    </row>
    <row r="49" spans="1:54" outlineLevel="1" x14ac:dyDescent="0.35">
      <c r="A49" t="s">
        <v>60</v>
      </c>
      <c r="N49">
        <f>ROUND(N41*N47,0)</f>
        <v>2</v>
      </c>
      <c r="O49">
        <f t="shared" ref="O49:AW49" si="44">ROUND(O41*O47,0)</f>
        <v>2</v>
      </c>
      <c r="P49">
        <v>2</v>
      </c>
      <c r="Q49">
        <f t="shared" si="44"/>
        <v>5</v>
      </c>
      <c r="R49">
        <f t="shared" si="44"/>
        <v>5</v>
      </c>
      <c r="S49">
        <f t="shared" si="44"/>
        <v>5</v>
      </c>
      <c r="T49">
        <f t="shared" si="44"/>
        <v>9</v>
      </c>
      <c r="U49">
        <f t="shared" si="44"/>
        <v>9</v>
      </c>
      <c r="V49">
        <f t="shared" si="44"/>
        <v>9</v>
      </c>
      <c r="W49">
        <f t="shared" si="44"/>
        <v>9</v>
      </c>
      <c r="X49">
        <f t="shared" si="44"/>
        <v>9</v>
      </c>
      <c r="Y49">
        <f t="shared" si="44"/>
        <v>9</v>
      </c>
      <c r="Z49">
        <f t="shared" si="44"/>
        <v>26</v>
      </c>
      <c r="AA49">
        <f t="shared" si="44"/>
        <v>26</v>
      </c>
      <c r="AB49">
        <f t="shared" si="44"/>
        <v>26</v>
      </c>
      <c r="AC49">
        <f t="shared" si="44"/>
        <v>26</v>
      </c>
      <c r="AD49">
        <f t="shared" si="44"/>
        <v>26</v>
      </c>
      <c r="AE49">
        <f t="shared" si="44"/>
        <v>26</v>
      </c>
      <c r="AF49">
        <f t="shared" si="44"/>
        <v>56</v>
      </c>
      <c r="AG49">
        <f t="shared" si="44"/>
        <v>56</v>
      </c>
      <c r="AH49">
        <f t="shared" si="44"/>
        <v>56</v>
      </c>
      <c r="AI49">
        <f t="shared" si="44"/>
        <v>56</v>
      </c>
      <c r="AJ49">
        <f t="shared" si="44"/>
        <v>56</v>
      </c>
      <c r="AK49">
        <f t="shared" si="44"/>
        <v>56</v>
      </c>
      <c r="AL49">
        <f t="shared" si="44"/>
        <v>150</v>
      </c>
      <c r="AM49">
        <f t="shared" si="44"/>
        <v>150</v>
      </c>
      <c r="AN49">
        <f t="shared" si="44"/>
        <v>150</v>
      </c>
      <c r="AO49">
        <f t="shared" si="44"/>
        <v>150</v>
      </c>
      <c r="AP49">
        <f t="shared" si="44"/>
        <v>150</v>
      </c>
      <c r="AQ49">
        <f t="shared" si="44"/>
        <v>150</v>
      </c>
      <c r="AR49">
        <f t="shared" si="44"/>
        <v>250</v>
      </c>
      <c r="AS49">
        <f t="shared" si="44"/>
        <v>250</v>
      </c>
      <c r="AT49">
        <f t="shared" si="44"/>
        <v>250</v>
      </c>
      <c r="AU49">
        <f t="shared" si="44"/>
        <v>250</v>
      </c>
      <c r="AV49">
        <f t="shared" si="44"/>
        <v>250</v>
      </c>
      <c r="AW49">
        <f t="shared" si="44"/>
        <v>250</v>
      </c>
      <c r="AY49" s="60"/>
      <c r="BB49" s="63"/>
    </row>
    <row r="50" spans="1:54" outlineLevel="1" x14ac:dyDescent="0.35">
      <c r="A50" t="s">
        <v>61</v>
      </c>
      <c r="N50" s="50">
        <v>12</v>
      </c>
      <c r="O50" s="50">
        <v>12</v>
      </c>
      <c r="P50" s="50">
        <v>12</v>
      </c>
      <c r="Q50" s="50">
        <v>12</v>
      </c>
      <c r="R50" s="50">
        <v>12</v>
      </c>
      <c r="S50" s="50">
        <v>12</v>
      </c>
      <c r="T50" s="50">
        <v>12</v>
      </c>
      <c r="U50" s="50">
        <v>12</v>
      </c>
      <c r="V50" s="50">
        <v>12</v>
      </c>
      <c r="W50" s="50">
        <v>12</v>
      </c>
      <c r="X50" s="50">
        <v>12</v>
      </c>
      <c r="Y50" s="50">
        <v>12</v>
      </c>
      <c r="Z50" s="50">
        <v>12</v>
      </c>
      <c r="AA50" s="50">
        <v>12</v>
      </c>
      <c r="AB50" s="50">
        <v>12</v>
      </c>
      <c r="AC50" s="50">
        <v>12</v>
      </c>
      <c r="AD50" s="50">
        <v>12</v>
      </c>
      <c r="AE50" s="50">
        <v>12</v>
      </c>
      <c r="AF50" s="50">
        <v>12</v>
      </c>
      <c r="AG50" s="50">
        <v>12</v>
      </c>
      <c r="AH50" s="50">
        <v>12</v>
      </c>
      <c r="AI50" s="50">
        <v>12</v>
      </c>
      <c r="AJ50" s="50">
        <v>12</v>
      </c>
      <c r="AK50" s="50">
        <v>12</v>
      </c>
      <c r="AL50" s="50">
        <v>12</v>
      </c>
      <c r="AM50" s="50">
        <v>12</v>
      </c>
      <c r="AN50" s="50">
        <v>12</v>
      </c>
      <c r="AO50" s="50">
        <v>12</v>
      </c>
      <c r="AP50" s="50">
        <v>12</v>
      </c>
      <c r="AQ50" s="50">
        <v>12</v>
      </c>
      <c r="AR50" s="50">
        <v>12</v>
      </c>
      <c r="AS50" s="50">
        <v>12</v>
      </c>
      <c r="AT50" s="50">
        <v>12</v>
      </c>
      <c r="AU50" s="50">
        <v>12</v>
      </c>
      <c r="AV50" s="50">
        <v>12</v>
      </c>
      <c r="AW50" s="50">
        <v>12</v>
      </c>
      <c r="AY50" s="60"/>
      <c r="BB50" s="63"/>
    </row>
    <row r="51" spans="1:54" outlineLevel="1" x14ac:dyDescent="0.35">
      <c r="A51" t="s">
        <v>58</v>
      </c>
      <c r="N51" s="49">
        <v>20000</v>
      </c>
      <c r="O51" s="49">
        <v>20000</v>
      </c>
      <c r="P51" s="49">
        <v>20000</v>
      </c>
      <c r="Q51" s="49">
        <v>20000</v>
      </c>
      <c r="R51" s="49">
        <v>20000</v>
      </c>
      <c r="S51" s="49">
        <v>20000</v>
      </c>
      <c r="T51" s="49">
        <v>20000</v>
      </c>
      <c r="U51" s="49">
        <v>20000</v>
      </c>
      <c r="V51" s="49">
        <v>20000</v>
      </c>
      <c r="W51" s="49">
        <v>20000</v>
      </c>
      <c r="X51" s="49">
        <v>20000</v>
      </c>
      <c r="Y51" s="49">
        <v>20000</v>
      </c>
      <c r="Z51" s="49">
        <v>20000</v>
      </c>
      <c r="AA51" s="49">
        <v>20000</v>
      </c>
      <c r="AB51" s="49">
        <v>20000</v>
      </c>
      <c r="AC51" s="49">
        <v>20000</v>
      </c>
      <c r="AD51" s="49">
        <v>20000</v>
      </c>
      <c r="AE51" s="49">
        <v>20000</v>
      </c>
      <c r="AF51" s="49">
        <v>20000</v>
      </c>
      <c r="AG51" s="49">
        <v>20000</v>
      </c>
      <c r="AH51" s="49">
        <v>20000</v>
      </c>
      <c r="AI51" s="49">
        <v>20000</v>
      </c>
      <c r="AJ51" s="49">
        <v>20000</v>
      </c>
      <c r="AK51" s="49">
        <v>20000</v>
      </c>
      <c r="AL51" s="49">
        <v>20000</v>
      </c>
      <c r="AM51" s="49">
        <v>20000</v>
      </c>
      <c r="AN51" s="49">
        <v>20000</v>
      </c>
      <c r="AO51" s="49">
        <v>20000</v>
      </c>
      <c r="AP51" s="49">
        <v>20000</v>
      </c>
      <c r="AQ51" s="49">
        <v>20000</v>
      </c>
      <c r="AR51" s="49">
        <v>20000</v>
      </c>
      <c r="AS51" s="49">
        <v>20000</v>
      </c>
      <c r="AT51" s="49">
        <v>20000</v>
      </c>
      <c r="AU51" s="49">
        <v>20000</v>
      </c>
      <c r="AV51" s="49">
        <v>20000</v>
      </c>
      <c r="AW51" s="49">
        <v>20000</v>
      </c>
      <c r="AY51" s="60"/>
      <c r="BB51" s="63"/>
    </row>
    <row r="52" spans="1:54" outlineLevel="1" x14ac:dyDescent="0.35">
      <c r="A52" t="s">
        <v>59</v>
      </c>
      <c r="N52" s="7">
        <f>N49*N51</f>
        <v>40000</v>
      </c>
      <c r="O52" s="7">
        <f t="shared" ref="O52:AW52" si="45">O49*O51</f>
        <v>40000</v>
      </c>
      <c r="P52" s="7">
        <f>P49*P51</f>
        <v>40000</v>
      </c>
      <c r="Q52" s="7">
        <f t="shared" si="45"/>
        <v>100000</v>
      </c>
      <c r="R52" s="7">
        <f t="shared" si="45"/>
        <v>100000</v>
      </c>
      <c r="S52" s="7">
        <f t="shared" si="45"/>
        <v>100000</v>
      </c>
      <c r="T52" s="7">
        <f t="shared" si="45"/>
        <v>180000</v>
      </c>
      <c r="U52" s="7">
        <f t="shared" si="45"/>
        <v>180000</v>
      </c>
      <c r="V52" s="7">
        <f t="shared" si="45"/>
        <v>180000</v>
      </c>
      <c r="W52" s="7">
        <f t="shared" si="45"/>
        <v>180000</v>
      </c>
      <c r="X52" s="7">
        <f t="shared" si="45"/>
        <v>180000</v>
      </c>
      <c r="Y52" s="7">
        <f t="shared" si="45"/>
        <v>180000</v>
      </c>
      <c r="Z52" s="7">
        <f t="shared" si="45"/>
        <v>520000</v>
      </c>
      <c r="AA52" s="7">
        <f t="shared" si="45"/>
        <v>520000</v>
      </c>
      <c r="AB52" s="7">
        <f t="shared" si="45"/>
        <v>520000</v>
      </c>
      <c r="AC52" s="7">
        <f t="shared" si="45"/>
        <v>520000</v>
      </c>
      <c r="AD52" s="7">
        <f t="shared" si="45"/>
        <v>520000</v>
      </c>
      <c r="AE52" s="7">
        <f t="shared" si="45"/>
        <v>520000</v>
      </c>
      <c r="AF52" s="7">
        <f t="shared" si="45"/>
        <v>1120000</v>
      </c>
      <c r="AG52" s="7">
        <f t="shared" si="45"/>
        <v>1120000</v>
      </c>
      <c r="AH52" s="7">
        <f t="shared" si="45"/>
        <v>1120000</v>
      </c>
      <c r="AI52" s="7">
        <f t="shared" si="45"/>
        <v>1120000</v>
      </c>
      <c r="AJ52" s="7">
        <f t="shared" si="45"/>
        <v>1120000</v>
      </c>
      <c r="AK52" s="7">
        <f t="shared" si="45"/>
        <v>1120000</v>
      </c>
      <c r="AL52" s="7">
        <f t="shared" si="45"/>
        <v>3000000</v>
      </c>
      <c r="AM52" s="7">
        <f t="shared" si="45"/>
        <v>3000000</v>
      </c>
      <c r="AN52" s="7">
        <f t="shared" si="45"/>
        <v>3000000</v>
      </c>
      <c r="AO52" s="7">
        <f t="shared" si="45"/>
        <v>3000000</v>
      </c>
      <c r="AP52" s="7">
        <f t="shared" si="45"/>
        <v>3000000</v>
      </c>
      <c r="AQ52" s="7">
        <f t="shared" si="45"/>
        <v>3000000</v>
      </c>
      <c r="AR52" s="7">
        <f t="shared" si="45"/>
        <v>5000000</v>
      </c>
      <c r="AS52" s="7">
        <f t="shared" si="45"/>
        <v>5000000</v>
      </c>
      <c r="AT52" s="7">
        <f t="shared" si="45"/>
        <v>5000000</v>
      </c>
      <c r="AU52" s="7">
        <f t="shared" si="45"/>
        <v>5000000</v>
      </c>
      <c r="AV52" s="7">
        <f t="shared" si="45"/>
        <v>5000000</v>
      </c>
      <c r="AW52" s="7">
        <f t="shared" si="45"/>
        <v>5000000</v>
      </c>
      <c r="AY52" s="60"/>
      <c r="BB52" s="63"/>
    </row>
    <row r="53" spans="1:54" outlineLevel="1" x14ac:dyDescent="0.35">
      <c r="N53" s="7"/>
      <c r="O53" s="7"/>
      <c r="P53" s="7"/>
      <c r="AY53" s="60"/>
      <c r="BB53" s="63"/>
    </row>
    <row r="54" spans="1:54" outlineLevel="1" x14ac:dyDescent="0.35">
      <c r="A54" s="3" t="s">
        <v>62</v>
      </c>
      <c r="N54" s="7"/>
      <c r="O54" s="7"/>
      <c r="P54" s="7"/>
      <c r="AY54" s="60"/>
      <c r="BB54" s="63"/>
    </row>
    <row r="55" spans="1:54" outlineLevel="1" x14ac:dyDescent="0.35">
      <c r="N55" s="7"/>
      <c r="O55" s="7"/>
      <c r="P55" s="7"/>
      <c r="AY55" s="60"/>
      <c r="BB55" s="63"/>
    </row>
    <row r="56" spans="1:54" outlineLevel="1" x14ac:dyDescent="0.35">
      <c r="A56" t="s">
        <v>63</v>
      </c>
      <c r="N56" s="7"/>
      <c r="O56" s="7"/>
      <c r="P56" s="7"/>
      <c r="Z56">
        <f>N49+Z57</f>
        <v>2</v>
      </c>
      <c r="AA56">
        <f t="shared" ref="AA56:AW56" si="46">O49+AA57</f>
        <v>2</v>
      </c>
      <c r="AB56">
        <f t="shared" si="46"/>
        <v>2</v>
      </c>
      <c r="AC56">
        <f t="shared" si="46"/>
        <v>4</v>
      </c>
      <c r="AD56">
        <f t="shared" si="46"/>
        <v>4</v>
      </c>
      <c r="AE56">
        <f t="shared" si="46"/>
        <v>4</v>
      </c>
      <c r="AF56">
        <f t="shared" si="46"/>
        <v>7</v>
      </c>
      <c r="AG56">
        <f t="shared" si="46"/>
        <v>7</v>
      </c>
      <c r="AH56">
        <f t="shared" si="46"/>
        <v>7</v>
      </c>
      <c r="AI56">
        <f t="shared" si="46"/>
        <v>7</v>
      </c>
      <c r="AJ56">
        <f t="shared" si="46"/>
        <v>7</v>
      </c>
      <c r="AK56">
        <f t="shared" si="46"/>
        <v>7</v>
      </c>
      <c r="AL56">
        <f t="shared" si="46"/>
        <v>21</v>
      </c>
      <c r="AM56">
        <f t="shared" si="46"/>
        <v>21</v>
      </c>
      <c r="AN56">
        <f t="shared" si="46"/>
        <v>21</v>
      </c>
      <c r="AO56">
        <f t="shared" si="46"/>
        <v>21</v>
      </c>
      <c r="AP56">
        <f t="shared" si="46"/>
        <v>21</v>
      </c>
      <c r="AQ56">
        <f t="shared" si="46"/>
        <v>21</v>
      </c>
      <c r="AR56">
        <f t="shared" si="46"/>
        <v>45</v>
      </c>
      <c r="AS56">
        <f t="shared" si="46"/>
        <v>45</v>
      </c>
      <c r="AT56">
        <f t="shared" si="46"/>
        <v>45</v>
      </c>
      <c r="AU56">
        <f t="shared" si="46"/>
        <v>45</v>
      </c>
      <c r="AV56">
        <f t="shared" si="46"/>
        <v>45</v>
      </c>
      <c r="AW56">
        <f t="shared" si="46"/>
        <v>45</v>
      </c>
      <c r="AY56" s="60"/>
      <c r="BB56" s="63"/>
    </row>
    <row r="57" spans="1:54" outlineLevel="1" x14ac:dyDescent="0.35">
      <c r="A57" t="s">
        <v>67</v>
      </c>
      <c r="N57" s="7"/>
      <c r="O57" s="7"/>
      <c r="P57" s="7"/>
      <c r="Z57">
        <f>-ROUND(N49*Z58,0)</f>
        <v>0</v>
      </c>
      <c r="AA57">
        <f t="shared" ref="AA57:AW57" si="47">-ROUND(O49*AA58,0)</f>
        <v>0</v>
      </c>
      <c r="AB57">
        <f t="shared" si="47"/>
        <v>0</v>
      </c>
      <c r="AC57">
        <f t="shared" si="47"/>
        <v>-1</v>
      </c>
      <c r="AD57">
        <f t="shared" si="47"/>
        <v>-1</v>
      </c>
      <c r="AE57">
        <f t="shared" si="47"/>
        <v>-1</v>
      </c>
      <c r="AF57">
        <f t="shared" si="47"/>
        <v>-2</v>
      </c>
      <c r="AG57">
        <f t="shared" si="47"/>
        <v>-2</v>
      </c>
      <c r="AH57">
        <f t="shared" si="47"/>
        <v>-2</v>
      </c>
      <c r="AI57">
        <f t="shared" si="47"/>
        <v>-2</v>
      </c>
      <c r="AJ57">
        <f t="shared" si="47"/>
        <v>-2</v>
      </c>
      <c r="AK57">
        <f t="shared" si="47"/>
        <v>-2</v>
      </c>
      <c r="AL57">
        <f t="shared" si="47"/>
        <v>-5</v>
      </c>
      <c r="AM57">
        <f t="shared" si="47"/>
        <v>-5</v>
      </c>
      <c r="AN57">
        <f t="shared" si="47"/>
        <v>-5</v>
      </c>
      <c r="AO57">
        <f t="shared" si="47"/>
        <v>-5</v>
      </c>
      <c r="AP57">
        <f t="shared" si="47"/>
        <v>-5</v>
      </c>
      <c r="AQ57">
        <f t="shared" si="47"/>
        <v>-5</v>
      </c>
      <c r="AR57">
        <f t="shared" si="47"/>
        <v>-11</v>
      </c>
      <c r="AS57">
        <f t="shared" si="47"/>
        <v>-11</v>
      </c>
      <c r="AT57">
        <f t="shared" si="47"/>
        <v>-11</v>
      </c>
      <c r="AU57">
        <f t="shared" si="47"/>
        <v>-11</v>
      </c>
      <c r="AV57">
        <f t="shared" si="47"/>
        <v>-11</v>
      </c>
      <c r="AW57">
        <f t="shared" si="47"/>
        <v>-11</v>
      </c>
      <c r="AY57" s="60"/>
      <c r="BB57" s="63"/>
    </row>
    <row r="58" spans="1:54" outlineLevel="1" x14ac:dyDescent="0.35">
      <c r="A58" t="s">
        <v>64</v>
      </c>
      <c r="N58" s="51">
        <v>0.2</v>
      </c>
      <c r="O58" s="51">
        <v>0.2</v>
      </c>
      <c r="P58" s="51">
        <v>0.2</v>
      </c>
      <c r="Q58" s="51">
        <v>0.2</v>
      </c>
      <c r="R58" s="51">
        <v>0.2</v>
      </c>
      <c r="S58" s="51">
        <v>0.2</v>
      </c>
      <c r="T58" s="51">
        <v>0.2</v>
      </c>
      <c r="U58" s="51">
        <v>0.2</v>
      </c>
      <c r="V58" s="51">
        <v>0.2</v>
      </c>
      <c r="W58" s="51">
        <v>0.2</v>
      </c>
      <c r="X58" s="51">
        <v>0.2</v>
      </c>
      <c r="Y58" s="51">
        <v>0.2</v>
      </c>
      <c r="Z58" s="51">
        <v>0.2</v>
      </c>
      <c r="AA58" s="51">
        <v>0.2</v>
      </c>
      <c r="AB58" s="51">
        <v>0.2</v>
      </c>
      <c r="AC58" s="51">
        <v>0.2</v>
      </c>
      <c r="AD58" s="51">
        <v>0.2</v>
      </c>
      <c r="AE58" s="51">
        <v>0.2</v>
      </c>
      <c r="AF58" s="51">
        <v>0.2</v>
      </c>
      <c r="AG58" s="51">
        <v>0.2</v>
      </c>
      <c r="AH58" s="51">
        <v>0.2</v>
      </c>
      <c r="AI58" s="51">
        <v>0.2</v>
      </c>
      <c r="AJ58" s="51">
        <v>0.2</v>
      </c>
      <c r="AK58" s="51">
        <v>0.2</v>
      </c>
      <c r="AL58" s="51">
        <v>0.2</v>
      </c>
      <c r="AM58" s="51">
        <v>0.2</v>
      </c>
      <c r="AN58" s="51">
        <v>0.2</v>
      </c>
      <c r="AO58" s="51">
        <v>0.2</v>
      </c>
      <c r="AP58" s="51">
        <v>0.2</v>
      </c>
      <c r="AQ58" s="51">
        <v>0.2</v>
      </c>
      <c r="AR58" s="51">
        <v>0.2</v>
      </c>
      <c r="AS58" s="51">
        <v>0.2</v>
      </c>
      <c r="AT58" s="51">
        <v>0.2</v>
      </c>
      <c r="AU58" s="51">
        <v>0.2</v>
      </c>
      <c r="AV58" s="51">
        <v>0.2</v>
      </c>
      <c r="AW58" s="51">
        <v>0.2</v>
      </c>
      <c r="AY58" s="60"/>
      <c r="BB58" s="63"/>
    </row>
    <row r="59" spans="1:54" outlineLevel="1" x14ac:dyDescent="0.35">
      <c r="A59" t="s">
        <v>68</v>
      </c>
      <c r="N59" s="7"/>
      <c r="O59" s="7"/>
      <c r="P59" s="7"/>
      <c r="Z59" s="7">
        <f>Z56*Z51</f>
        <v>40000</v>
      </c>
      <c r="AA59" s="7">
        <f t="shared" ref="AA59:AW59" si="48">AA56*AA51</f>
        <v>40000</v>
      </c>
      <c r="AB59" s="7">
        <f t="shared" si="48"/>
        <v>40000</v>
      </c>
      <c r="AC59" s="7">
        <f t="shared" si="48"/>
        <v>80000</v>
      </c>
      <c r="AD59" s="7">
        <f t="shared" si="48"/>
        <v>80000</v>
      </c>
      <c r="AE59" s="7">
        <f t="shared" si="48"/>
        <v>80000</v>
      </c>
      <c r="AF59" s="7">
        <f t="shared" si="48"/>
        <v>140000</v>
      </c>
      <c r="AG59" s="7">
        <f t="shared" si="48"/>
        <v>140000</v>
      </c>
      <c r="AH59" s="7">
        <f t="shared" si="48"/>
        <v>140000</v>
      </c>
      <c r="AI59" s="7">
        <f t="shared" si="48"/>
        <v>140000</v>
      </c>
      <c r="AJ59" s="7">
        <f t="shared" si="48"/>
        <v>140000</v>
      </c>
      <c r="AK59" s="7">
        <f t="shared" si="48"/>
        <v>140000</v>
      </c>
      <c r="AL59" s="7">
        <f t="shared" si="48"/>
        <v>420000</v>
      </c>
      <c r="AM59" s="7">
        <f t="shared" si="48"/>
        <v>420000</v>
      </c>
      <c r="AN59" s="7">
        <f t="shared" si="48"/>
        <v>420000</v>
      </c>
      <c r="AO59" s="7">
        <f t="shared" si="48"/>
        <v>420000</v>
      </c>
      <c r="AP59" s="7">
        <f t="shared" si="48"/>
        <v>420000</v>
      </c>
      <c r="AQ59" s="7">
        <f t="shared" si="48"/>
        <v>420000</v>
      </c>
      <c r="AR59" s="7">
        <f t="shared" si="48"/>
        <v>900000</v>
      </c>
      <c r="AS59" s="7">
        <f t="shared" si="48"/>
        <v>900000</v>
      </c>
      <c r="AT59" s="7">
        <f t="shared" si="48"/>
        <v>900000</v>
      </c>
      <c r="AU59" s="7">
        <f t="shared" si="48"/>
        <v>900000</v>
      </c>
      <c r="AV59" s="7">
        <f t="shared" si="48"/>
        <v>900000</v>
      </c>
      <c r="AW59" s="7">
        <f t="shared" si="48"/>
        <v>900000</v>
      </c>
      <c r="AY59" s="60"/>
      <c r="BB59" s="63"/>
    </row>
    <row r="60" spans="1:54" outlineLevel="1" x14ac:dyDescent="0.35">
      <c r="N60" s="7"/>
      <c r="O60" s="7"/>
      <c r="P60" s="7"/>
      <c r="AY60" s="60"/>
      <c r="BB60" s="63"/>
    </row>
    <row r="61" spans="1:54" outlineLevel="1" x14ac:dyDescent="0.35">
      <c r="A61" t="s">
        <v>65</v>
      </c>
      <c r="Z61" s="7">
        <f>Z59*Z62</f>
        <v>12000</v>
      </c>
      <c r="AA61" s="7">
        <f t="shared" ref="AA61:AW61" si="49">AA59*AA62</f>
        <v>12000</v>
      </c>
      <c r="AB61" s="7">
        <f t="shared" si="49"/>
        <v>12000</v>
      </c>
      <c r="AC61" s="7">
        <f t="shared" si="49"/>
        <v>24000</v>
      </c>
      <c r="AD61" s="7">
        <f t="shared" si="49"/>
        <v>24000</v>
      </c>
      <c r="AE61" s="7">
        <f t="shared" si="49"/>
        <v>24000</v>
      </c>
      <c r="AF61" s="7">
        <f t="shared" si="49"/>
        <v>42000</v>
      </c>
      <c r="AG61" s="7">
        <f t="shared" si="49"/>
        <v>42000</v>
      </c>
      <c r="AH61" s="7">
        <f t="shared" si="49"/>
        <v>42000</v>
      </c>
      <c r="AI61" s="7">
        <f t="shared" si="49"/>
        <v>42000</v>
      </c>
      <c r="AJ61" s="7">
        <f t="shared" si="49"/>
        <v>42000</v>
      </c>
      <c r="AK61" s="7">
        <f t="shared" si="49"/>
        <v>42000</v>
      </c>
      <c r="AL61" s="7">
        <f t="shared" si="49"/>
        <v>126000</v>
      </c>
      <c r="AM61" s="7">
        <f t="shared" si="49"/>
        <v>126000</v>
      </c>
      <c r="AN61" s="7">
        <f t="shared" si="49"/>
        <v>126000</v>
      </c>
      <c r="AO61" s="7">
        <f t="shared" si="49"/>
        <v>126000</v>
      </c>
      <c r="AP61" s="7">
        <f t="shared" si="49"/>
        <v>126000</v>
      </c>
      <c r="AQ61" s="7">
        <f t="shared" si="49"/>
        <v>126000</v>
      </c>
      <c r="AR61" s="7">
        <f t="shared" si="49"/>
        <v>270000</v>
      </c>
      <c r="AS61" s="7">
        <f t="shared" si="49"/>
        <v>270000</v>
      </c>
      <c r="AT61" s="7">
        <f t="shared" si="49"/>
        <v>270000</v>
      </c>
      <c r="AU61" s="7">
        <f t="shared" si="49"/>
        <v>270000</v>
      </c>
      <c r="AV61" s="7">
        <f t="shared" si="49"/>
        <v>270000</v>
      </c>
      <c r="AW61" s="7">
        <f t="shared" si="49"/>
        <v>270000</v>
      </c>
      <c r="AY61" s="60"/>
      <c r="BB61" s="63"/>
    </row>
    <row r="62" spans="1:54" outlineLevel="1" x14ac:dyDescent="0.35">
      <c r="A62" t="s">
        <v>66</v>
      </c>
      <c r="Z62" s="52">
        <v>0.3</v>
      </c>
      <c r="AA62" s="52">
        <v>0.3</v>
      </c>
      <c r="AB62" s="52">
        <v>0.3</v>
      </c>
      <c r="AC62" s="52">
        <v>0.3</v>
      </c>
      <c r="AD62" s="52">
        <v>0.3</v>
      </c>
      <c r="AE62" s="52">
        <v>0.3</v>
      </c>
      <c r="AF62" s="52">
        <v>0.3</v>
      </c>
      <c r="AG62" s="52">
        <v>0.3</v>
      </c>
      <c r="AH62" s="52">
        <v>0.3</v>
      </c>
      <c r="AI62" s="52">
        <v>0.3</v>
      </c>
      <c r="AJ62" s="52">
        <v>0.3</v>
      </c>
      <c r="AK62" s="52">
        <v>0.3</v>
      </c>
      <c r="AL62" s="52">
        <v>0.3</v>
      </c>
      <c r="AM62" s="52">
        <v>0.3</v>
      </c>
      <c r="AN62" s="52">
        <v>0.3</v>
      </c>
      <c r="AO62" s="52">
        <v>0.3</v>
      </c>
      <c r="AP62" s="52">
        <v>0.3</v>
      </c>
      <c r="AQ62" s="52">
        <v>0.3</v>
      </c>
      <c r="AR62" s="52">
        <v>0.3</v>
      </c>
      <c r="AS62" s="52">
        <v>0.3</v>
      </c>
      <c r="AT62" s="52">
        <v>0.3</v>
      </c>
      <c r="AU62" s="52">
        <v>0.3</v>
      </c>
      <c r="AV62" s="52">
        <v>0.3</v>
      </c>
      <c r="AW62" s="52">
        <v>0.3</v>
      </c>
      <c r="AY62" s="60"/>
      <c r="BB62" s="63"/>
    </row>
    <row r="63" spans="1:54" outlineLevel="1" x14ac:dyDescent="0.35">
      <c r="AY63" s="60"/>
      <c r="BB63" s="63"/>
    </row>
    <row r="64" spans="1:54" outlineLevel="1" x14ac:dyDescent="0.35">
      <c r="A64" t="s">
        <v>69</v>
      </c>
      <c r="Z64" s="7">
        <f>Z59+Z61</f>
        <v>52000</v>
      </c>
      <c r="AA64" s="7">
        <f t="shared" ref="AA64:AW64" si="50">AA59+AA61</f>
        <v>52000</v>
      </c>
      <c r="AB64" s="7">
        <f t="shared" si="50"/>
        <v>52000</v>
      </c>
      <c r="AC64" s="7">
        <f t="shared" si="50"/>
        <v>104000</v>
      </c>
      <c r="AD64" s="7">
        <f t="shared" si="50"/>
        <v>104000</v>
      </c>
      <c r="AE64" s="7">
        <f t="shared" si="50"/>
        <v>104000</v>
      </c>
      <c r="AF64" s="7">
        <f t="shared" si="50"/>
        <v>182000</v>
      </c>
      <c r="AG64" s="7">
        <f t="shared" si="50"/>
        <v>182000</v>
      </c>
      <c r="AH64" s="7">
        <f t="shared" si="50"/>
        <v>182000</v>
      </c>
      <c r="AI64" s="7">
        <f t="shared" si="50"/>
        <v>182000</v>
      </c>
      <c r="AJ64" s="7">
        <f t="shared" si="50"/>
        <v>182000</v>
      </c>
      <c r="AK64" s="7">
        <f t="shared" si="50"/>
        <v>182000</v>
      </c>
      <c r="AL64" s="7">
        <f t="shared" si="50"/>
        <v>546000</v>
      </c>
      <c r="AM64" s="7">
        <f t="shared" si="50"/>
        <v>546000</v>
      </c>
      <c r="AN64" s="7">
        <f t="shared" si="50"/>
        <v>546000</v>
      </c>
      <c r="AO64" s="7">
        <f t="shared" si="50"/>
        <v>546000</v>
      </c>
      <c r="AP64" s="7">
        <f t="shared" si="50"/>
        <v>546000</v>
      </c>
      <c r="AQ64" s="7">
        <f t="shared" si="50"/>
        <v>546000</v>
      </c>
      <c r="AR64" s="7">
        <f t="shared" si="50"/>
        <v>1170000</v>
      </c>
      <c r="AS64" s="7">
        <f t="shared" si="50"/>
        <v>1170000</v>
      </c>
      <c r="AT64" s="7">
        <f t="shared" si="50"/>
        <v>1170000</v>
      </c>
      <c r="AU64" s="7">
        <f t="shared" si="50"/>
        <v>1170000</v>
      </c>
      <c r="AV64" s="7">
        <f t="shared" si="50"/>
        <v>1170000</v>
      </c>
      <c r="AW64" s="7">
        <f t="shared" si="50"/>
        <v>1170000</v>
      </c>
      <c r="AY64" s="60"/>
      <c r="BB64" s="63"/>
    </row>
    <row r="65" spans="1:54" outlineLevel="1" x14ac:dyDescent="0.35">
      <c r="AY65" s="60"/>
      <c r="BB65" s="63"/>
    </row>
    <row r="66" spans="1:54" outlineLevel="1" x14ac:dyDescent="0.35">
      <c r="A66" s="3" t="s">
        <v>54</v>
      </c>
      <c r="AY66" s="60"/>
      <c r="BB66" s="63"/>
    </row>
    <row r="67" spans="1:54" outlineLevel="1" x14ac:dyDescent="0.35">
      <c r="AY67" s="60"/>
      <c r="BB67" s="63"/>
    </row>
    <row r="68" spans="1:54" outlineLevel="1" x14ac:dyDescent="0.35">
      <c r="A68" s="11" t="s">
        <v>70</v>
      </c>
      <c r="AY68" s="60"/>
      <c r="BB68" s="63"/>
    </row>
    <row r="69" spans="1:54" outlineLevel="1" x14ac:dyDescent="0.35">
      <c r="A69" t="s">
        <v>72</v>
      </c>
      <c r="N69" s="7">
        <f>N52*N75</f>
        <v>4000</v>
      </c>
      <c r="O69" s="7">
        <f t="shared" ref="O69:AW69" si="51">O52*O75</f>
        <v>4000</v>
      </c>
      <c r="P69" s="7">
        <f t="shared" si="51"/>
        <v>4000</v>
      </c>
      <c r="Q69" s="7">
        <f t="shared" si="51"/>
        <v>10000</v>
      </c>
      <c r="R69" s="7">
        <f t="shared" si="51"/>
        <v>10000</v>
      </c>
      <c r="S69" s="7">
        <f t="shared" si="51"/>
        <v>10000</v>
      </c>
      <c r="T69" s="7">
        <f t="shared" si="51"/>
        <v>18000</v>
      </c>
      <c r="U69" s="7">
        <f t="shared" si="51"/>
        <v>18000</v>
      </c>
      <c r="V69" s="7">
        <f t="shared" si="51"/>
        <v>18000</v>
      </c>
      <c r="W69" s="7">
        <f t="shared" si="51"/>
        <v>18000</v>
      </c>
      <c r="X69" s="7">
        <f t="shared" si="51"/>
        <v>18000</v>
      </c>
      <c r="Y69" s="7">
        <f t="shared" si="51"/>
        <v>18000</v>
      </c>
      <c r="Z69" s="7">
        <f t="shared" si="51"/>
        <v>52000</v>
      </c>
      <c r="AA69" s="7">
        <f t="shared" si="51"/>
        <v>52000</v>
      </c>
      <c r="AB69" s="7">
        <f t="shared" si="51"/>
        <v>52000</v>
      </c>
      <c r="AC69" s="7">
        <f t="shared" si="51"/>
        <v>52000</v>
      </c>
      <c r="AD69" s="7">
        <f t="shared" si="51"/>
        <v>52000</v>
      </c>
      <c r="AE69" s="7">
        <f t="shared" si="51"/>
        <v>52000</v>
      </c>
      <c r="AF69" s="7">
        <f t="shared" si="51"/>
        <v>112000</v>
      </c>
      <c r="AG69" s="7">
        <f t="shared" si="51"/>
        <v>112000</v>
      </c>
      <c r="AH69" s="7">
        <f t="shared" si="51"/>
        <v>112000</v>
      </c>
      <c r="AI69" s="7">
        <f t="shared" si="51"/>
        <v>112000</v>
      </c>
      <c r="AJ69" s="7">
        <f t="shared" si="51"/>
        <v>112000</v>
      </c>
      <c r="AK69" s="7">
        <f t="shared" si="51"/>
        <v>112000</v>
      </c>
      <c r="AL69" s="7">
        <f t="shared" si="51"/>
        <v>300000</v>
      </c>
      <c r="AM69" s="7">
        <f t="shared" si="51"/>
        <v>300000</v>
      </c>
      <c r="AN69" s="7">
        <f t="shared" si="51"/>
        <v>300000</v>
      </c>
      <c r="AO69" s="7">
        <f t="shared" si="51"/>
        <v>300000</v>
      </c>
      <c r="AP69" s="7">
        <f t="shared" si="51"/>
        <v>300000</v>
      </c>
      <c r="AQ69" s="7">
        <f t="shared" si="51"/>
        <v>300000</v>
      </c>
      <c r="AR69" s="7">
        <f t="shared" si="51"/>
        <v>500000</v>
      </c>
      <c r="AS69" s="7">
        <f t="shared" si="51"/>
        <v>500000</v>
      </c>
      <c r="AT69" s="7">
        <f t="shared" si="51"/>
        <v>500000</v>
      </c>
      <c r="AU69" s="7">
        <f t="shared" si="51"/>
        <v>500000</v>
      </c>
      <c r="AV69" s="7">
        <f t="shared" si="51"/>
        <v>500000</v>
      </c>
      <c r="AW69" s="7">
        <f t="shared" si="51"/>
        <v>500000</v>
      </c>
      <c r="AY69" s="60"/>
      <c r="BB69" s="63"/>
    </row>
    <row r="70" spans="1:54" outlineLevel="1" x14ac:dyDescent="0.35">
      <c r="A70" t="s">
        <v>71</v>
      </c>
      <c r="N70" s="12">
        <f>N59*N76</f>
        <v>0</v>
      </c>
      <c r="O70" s="12">
        <f t="shared" ref="O70:AW70" si="52">O59*O76</f>
        <v>0</v>
      </c>
      <c r="P70" s="12">
        <f t="shared" si="52"/>
        <v>0</v>
      </c>
      <c r="Q70" s="12">
        <f t="shared" si="52"/>
        <v>0</v>
      </c>
      <c r="R70" s="12">
        <f t="shared" si="52"/>
        <v>0</v>
      </c>
      <c r="S70" s="12">
        <f t="shared" si="52"/>
        <v>0</v>
      </c>
      <c r="T70" s="12">
        <f t="shared" si="52"/>
        <v>0</v>
      </c>
      <c r="U70" s="12">
        <f t="shared" si="52"/>
        <v>0</v>
      </c>
      <c r="V70" s="12">
        <f t="shared" si="52"/>
        <v>0</v>
      </c>
      <c r="W70" s="12">
        <f t="shared" si="52"/>
        <v>0</v>
      </c>
      <c r="X70" s="12">
        <f t="shared" si="52"/>
        <v>0</v>
      </c>
      <c r="Y70" s="12">
        <f t="shared" si="52"/>
        <v>0</v>
      </c>
      <c r="Z70" s="12">
        <f t="shared" si="52"/>
        <v>1000</v>
      </c>
      <c r="AA70" s="12">
        <f t="shared" si="52"/>
        <v>1000</v>
      </c>
      <c r="AB70" s="12">
        <f t="shared" si="52"/>
        <v>1000</v>
      </c>
      <c r="AC70" s="12">
        <f t="shared" si="52"/>
        <v>2000</v>
      </c>
      <c r="AD70" s="12">
        <f t="shared" si="52"/>
        <v>2000</v>
      </c>
      <c r="AE70" s="12">
        <f t="shared" si="52"/>
        <v>2000</v>
      </c>
      <c r="AF70" s="12">
        <f t="shared" si="52"/>
        <v>3500</v>
      </c>
      <c r="AG70" s="12">
        <f t="shared" si="52"/>
        <v>3500</v>
      </c>
      <c r="AH70" s="12">
        <f t="shared" si="52"/>
        <v>3500</v>
      </c>
      <c r="AI70" s="12">
        <f t="shared" si="52"/>
        <v>3500</v>
      </c>
      <c r="AJ70" s="12">
        <f t="shared" si="52"/>
        <v>3500</v>
      </c>
      <c r="AK70" s="12">
        <f t="shared" si="52"/>
        <v>3500</v>
      </c>
      <c r="AL70" s="12">
        <f t="shared" si="52"/>
        <v>10500</v>
      </c>
      <c r="AM70" s="12">
        <f t="shared" si="52"/>
        <v>10500</v>
      </c>
      <c r="AN70" s="12">
        <f t="shared" si="52"/>
        <v>10500</v>
      </c>
      <c r="AO70" s="12">
        <f t="shared" si="52"/>
        <v>10500</v>
      </c>
      <c r="AP70" s="12">
        <f t="shared" si="52"/>
        <v>10500</v>
      </c>
      <c r="AQ70" s="12">
        <f t="shared" si="52"/>
        <v>10500</v>
      </c>
      <c r="AR70" s="12">
        <f t="shared" si="52"/>
        <v>22500</v>
      </c>
      <c r="AS70" s="12">
        <f t="shared" si="52"/>
        <v>22500</v>
      </c>
      <c r="AT70" s="12">
        <f t="shared" si="52"/>
        <v>22500</v>
      </c>
      <c r="AU70" s="12">
        <f t="shared" si="52"/>
        <v>22500</v>
      </c>
      <c r="AV70" s="12">
        <f t="shared" si="52"/>
        <v>22500</v>
      </c>
      <c r="AW70" s="12">
        <f t="shared" si="52"/>
        <v>22500</v>
      </c>
      <c r="AY70" s="60"/>
      <c r="BB70" s="63"/>
    </row>
    <row r="71" spans="1:54" outlineLevel="1" x14ac:dyDescent="0.35">
      <c r="A71" t="s">
        <v>74</v>
      </c>
      <c r="N71" s="13">
        <f>N61*N77</f>
        <v>0</v>
      </c>
      <c r="O71" s="13">
        <f t="shared" ref="O71:AW71" si="53">O61*O77</f>
        <v>0</v>
      </c>
      <c r="P71" s="13">
        <f t="shared" si="53"/>
        <v>0</v>
      </c>
      <c r="Q71" s="13">
        <f t="shared" si="53"/>
        <v>0</v>
      </c>
      <c r="R71" s="13">
        <f t="shared" si="53"/>
        <v>0</v>
      </c>
      <c r="S71" s="13">
        <f t="shared" si="53"/>
        <v>0</v>
      </c>
      <c r="T71" s="13">
        <f t="shared" si="53"/>
        <v>0</v>
      </c>
      <c r="U71" s="13">
        <f t="shared" si="53"/>
        <v>0</v>
      </c>
      <c r="V71" s="13">
        <f t="shared" si="53"/>
        <v>0</v>
      </c>
      <c r="W71" s="13">
        <f t="shared" si="53"/>
        <v>0</v>
      </c>
      <c r="X71" s="13">
        <f t="shared" si="53"/>
        <v>0</v>
      </c>
      <c r="Y71" s="13">
        <f t="shared" si="53"/>
        <v>0</v>
      </c>
      <c r="Z71" s="13">
        <f t="shared" si="53"/>
        <v>960</v>
      </c>
      <c r="AA71" s="13">
        <f t="shared" si="53"/>
        <v>960</v>
      </c>
      <c r="AB71" s="13">
        <f t="shared" si="53"/>
        <v>960</v>
      </c>
      <c r="AC71" s="13">
        <f t="shared" si="53"/>
        <v>1920</v>
      </c>
      <c r="AD71" s="13">
        <f t="shared" si="53"/>
        <v>1920</v>
      </c>
      <c r="AE71" s="13">
        <f t="shared" si="53"/>
        <v>1920</v>
      </c>
      <c r="AF71" s="13">
        <f t="shared" si="53"/>
        <v>3360</v>
      </c>
      <c r="AG71" s="13">
        <f t="shared" si="53"/>
        <v>3360</v>
      </c>
      <c r="AH71" s="13">
        <f t="shared" si="53"/>
        <v>3360</v>
      </c>
      <c r="AI71" s="13">
        <f t="shared" si="53"/>
        <v>3360</v>
      </c>
      <c r="AJ71" s="13">
        <f t="shared" si="53"/>
        <v>3360</v>
      </c>
      <c r="AK71" s="13">
        <f t="shared" si="53"/>
        <v>3360</v>
      </c>
      <c r="AL71" s="13">
        <f t="shared" si="53"/>
        <v>10080</v>
      </c>
      <c r="AM71" s="13">
        <f t="shared" si="53"/>
        <v>10080</v>
      </c>
      <c r="AN71" s="13">
        <f t="shared" si="53"/>
        <v>10080</v>
      </c>
      <c r="AO71" s="13">
        <f t="shared" si="53"/>
        <v>10080</v>
      </c>
      <c r="AP71" s="13">
        <f t="shared" si="53"/>
        <v>10080</v>
      </c>
      <c r="AQ71" s="13">
        <f t="shared" si="53"/>
        <v>10080</v>
      </c>
      <c r="AR71" s="13">
        <f t="shared" si="53"/>
        <v>21600</v>
      </c>
      <c r="AS71" s="13">
        <f t="shared" si="53"/>
        <v>21600</v>
      </c>
      <c r="AT71" s="13">
        <f t="shared" si="53"/>
        <v>21600</v>
      </c>
      <c r="AU71" s="13">
        <f t="shared" si="53"/>
        <v>21600</v>
      </c>
      <c r="AV71" s="13">
        <f t="shared" si="53"/>
        <v>21600</v>
      </c>
      <c r="AW71" s="13">
        <f t="shared" si="53"/>
        <v>21600</v>
      </c>
      <c r="AY71" s="60"/>
      <c r="BB71" s="63"/>
    </row>
    <row r="72" spans="1:54" outlineLevel="1" x14ac:dyDescent="0.35">
      <c r="A72" t="s">
        <v>75</v>
      </c>
      <c r="N72" s="12">
        <f>SUM(N69:N71)</f>
        <v>4000</v>
      </c>
      <c r="O72" s="12">
        <f t="shared" ref="O72:AW72" si="54">SUM(O69:O71)</f>
        <v>4000</v>
      </c>
      <c r="P72" s="12">
        <f t="shared" si="54"/>
        <v>4000</v>
      </c>
      <c r="Q72" s="12">
        <f t="shared" si="54"/>
        <v>10000</v>
      </c>
      <c r="R72" s="12">
        <f t="shared" si="54"/>
        <v>10000</v>
      </c>
      <c r="S72" s="12">
        <f t="shared" si="54"/>
        <v>10000</v>
      </c>
      <c r="T72" s="12">
        <f t="shared" si="54"/>
        <v>18000</v>
      </c>
      <c r="U72" s="12">
        <f t="shared" si="54"/>
        <v>18000</v>
      </c>
      <c r="V72" s="12">
        <f t="shared" si="54"/>
        <v>18000</v>
      </c>
      <c r="W72" s="12">
        <f t="shared" si="54"/>
        <v>18000</v>
      </c>
      <c r="X72" s="12">
        <f t="shared" si="54"/>
        <v>18000</v>
      </c>
      <c r="Y72" s="12">
        <f t="shared" si="54"/>
        <v>18000</v>
      </c>
      <c r="Z72" s="12">
        <f t="shared" si="54"/>
        <v>53960</v>
      </c>
      <c r="AA72" s="12">
        <f t="shared" si="54"/>
        <v>53960</v>
      </c>
      <c r="AB72" s="12">
        <f t="shared" si="54"/>
        <v>53960</v>
      </c>
      <c r="AC72" s="12">
        <f t="shared" si="54"/>
        <v>55920</v>
      </c>
      <c r="AD72" s="12">
        <f t="shared" si="54"/>
        <v>55920</v>
      </c>
      <c r="AE72" s="12">
        <f t="shared" si="54"/>
        <v>55920</v>
      </c>
      <c r="AF72" s="12">
        <f t="shared" si="54"/>
        <v>118860</v>
      </c>
      <c r="AG72" s="12">
        <f t="shared" si="54"/>
        <v>118860</v>
      </c>
      <c r="AH72" s="12">
        <f t="shared" si="54"/>
        <v>118860</v>
      </c>
      <c r="AI72" s="12">
        <f t="shared" si="54"/>
        <v>118860</v>
      </c>
      <c r="AJ72" s="12">
        <f t="shared" si="54"/>
        <v>118860</v>
      </c>
      <c r="AK72" s="12">
        <f t="shared" si="54"/>
        <v>118860</v>
      </c>
      <c r="AL72" s="12">
        <f t="shared" si="54"/>
        <v>320580</v>
      </c>
      <c r="AM72" s="12">
        <f t="shared" si="54"/>
        <v>320580</v>
      </c>
      <c r="AN72" s="12">
        <f t="shared" si="54"/>
        <v>320580</v>
      </c>
      <c r="AO72" s="12">
        <f t="shared" si="54"/>
        <v>320580</v>
      </c>
      <c r="AP72" s="12">
        <f t="shared" si="54"/>
        <v>320580</v>
      </c>
      <c r="AQ72" s="12">
        <f t="shared" si="54"/>
        <v>320580</v>
      </c>
      <c r="AR72" s="12">
        <f t="shared" si="54"/>
        <v>544100</v>
      </c>
      <c r="AS72" s="12">
        <f t="shared" si="54"/>
        <v>544100</v>
      </c>
      <c r="AT72" s="12">
        <f t="shared" si="54"/>
        <v>544100</v>
      </c>
      <c r="AU72" s="12">
        <f t="shared" si="54"/>
        <v>544100</v>
      </c>
      <c r="AV72" s="12">
        <f t="shared" si="54"/>
        <v>544100</v>
      </c>
      <c r="AW72" s="12">
        <f t="shared" si="54"/>
        <v>544100</v>
      </c>
      <c r="AY72" s="60"/>
      <c r="BB72" s="63"/>
    </row>
    <row r="73" spans="1:54" outlineLevel="1" x14ac:dyDescent="0.35">
      <c r="AY73" s="60"/>
      <c r="BB73" s="63"/>
    </row>
    <row r="74" spans="1:54" outlineLevel="1" x14ac:dyDescent="0.35">
      <c r="A74" s="11" t="s">
        <v>73</v>
      </c>
      <c r="AY74" s="60"/>
      <c r="BB74" s="63"/>
    </row>
    <row r="75" spans="1:54" outlineLevel="1" x14ac:dyDescent="0.35">
      <c r="A75" t="s">
        <v>72</v>
      </c>
      <c r="N75" s="53">
        <v>0.1</v>
      </c>
      <c r="O75" s="53">
        <v>0.1</v>
      </c>
      <c r="P75" s="53">
        <v>0.1</v>
      </c>
      <c r="Q75" s="53">
        <v>0.1</v>
      </c>
      <c r="R75" s="53">
        <v>0.1</v>
      </c>
      <c r="S75" s="53">
        <v>0.1</v>
      </c>
      <c r="T75" s="53">
        <v>0.1</v>
      </c>
      <c r="U75" s="53">
        <v>0.1</v>
      </c>
      <c r="V75" s="53">
        <v>0.1</v>
      </c>
      <c r="W75" s="53">
        <v>0.1</v>
      </c>
      <c r="X75" s="53">
        <v>0.1</v>
      </c>
      <c r="Y75" s="53">
        <v>0.1</v>
      </c>
      <c r="Z75" s="53">
        <v>0.1</v>
      </c>
      <c r="AA75" s="53">
        <v>0.1</v>
      </c>
      <c r="AB75" s="53">
        <v>0.1</v>
      </c>
      <c r="AC75" s="53">
        <v>0.1</v>
      </c>
      <c r="AD75" s="53">
        <v>0.1</v>
      </c>
      <c r="AE75" s="53">
        <v>0.1</v>
      </c>
      <c r="AF75" s="53">
        <v>0.1</v>
      </c>
      <c r="AG75" s="53">
        <v>0.1</v>
      </c>
      <c r="AH75" s="53">
        <v>0.1</v>
      </c>
      <c r="AI75" s="53">
        <v>0.1</v>
      </c>
      <c r="AJ75" s="53">
        <v>0.1</v>
      </c>
      <c r="AK75" s="53">
        <v>0.1</v>
      </c>
      <c r="AL75" s="53">
        <v>0.1</v>
      </c>
      <c r="AM75" s="53">
        <v>0.1</v>
      </c>
      <c r="AN75" s="53">
        <v>0.1</v>
      </c>
      <c r="AO75" s="53">
        <v>0.1</v>
      </c>
      <c r="AP75" s="53">
        <v>0.1</v>
      </c>
      <c r="AQ75" s="53">
        <v>0.1</v>
      </c>
      <c r="AR75" s="53">
        <v>0.1</v>
      </c>
      <c r="AS75" s="53">
        <v>0.1</v>
      </c>
      <c r="AT75" s="53">
        <v>0.1</v>
      </c>
      <c r="AU75" s="53">
        <v>0.1</v>
      </c>
      <c r="AV75" s="53">
        <v>0.1</v>
      </c>
      <c r="AW75" s="53">
        <v>0.1</v>
      </c>
      <c r="AY75" s="60"/>
      <c r="BB75" s="63"/>
    </row>
    <row r="76" spans="1:54" outlineLevel="1" x14ac:dyDescent="0.35">
      <c r="A76" t="s">
        <v>71</v>
      </c>
      <c r="N76" s="53">
        <v>2.5000000000000001E-2</v>
      </c>
      <c r="O76" s="53">
        <v>2.5000000000000001E-2</v>
      </c>
      <c r="P76" s="53">
        <v>2.5000000000000001E-2</v>
      </c>
      <c r="Q76" s="53">
        <v>2.5000000000000001E-2</v>
      </c>
      <c r="R76" s="53">
        <v>2.5000000000000001E-2</v>
      </c>
      <c r="S76" s="53">
        <v>2.5000000000000001E-2</v>
      </c>
      <c r="T76" s="53">
        <v>2.5000000000000001E-2</v>
      </c>
      <c r="U76" s="53">
        <v>2.5000000000000001E-2</v>
      </c>
      <c r="V76" s="53">
        <v>2.5000000000000001E-2</v>
      </c>
      <c r="W76" s="53">
        <v>2.5000000000000001E-2</v>
      </c>
      <c r="X76" s="53">
        <v>2.5000000000000001E-2</v>
      </c>
      <c r="Y76" s="53">
        <v>2.5000000000000001E-2</v>
      </c>
      <c r="Z76" s="53">
        <v>2.5000000000000001E-2</v>
      </c>
      <c r="AA76" s="53">
        <v>2.5000000000000001E-2</v>
      </c>
      <c r="AB76" s="53">
        <v>2.5000000000000001E-2</v>
      </c>
      <c r="AC76" s="53">
        <v>2.5000000000000001E-2</v>
      </c>
      <c r="AD76" s="53">
        <v>2.5000000000000001E-2</v>
      </c>
      <c r="AE76" s="53">
        <v>2.5000000000000001E-2</v>
      </c>
      <c r="AF76" s="53">
        <v>2.5000000000000001E-2</v>
      </c>
      <c r="AG76" s="53">
        <v>2.5000000000000001E-2</v>
      </c>
      <c r="AH76" s="53">
        <v>2.5000000000000001E-2</v>
      </c>
      <c r="AI76" s="53">
        <v>2.5000000000000001E-2</v>
      </c>
      <c r="AJ76" s="53">
        <v>2.5000000000000001E-2</v>
      </c>
      <c r="AK76" s="53">
        <v>2.5000000000000001E-2</v>
      </c>
      <c r="AL76" s="53">
        <v>2.5000000000000001E-2</v>
      </c>
      <c r="AM76" s="53">
        <v>2.5000000000000001E-2</v>
      </c>
      <c r="AN76" s="53">
        <v>2.5000000000000001E-2</v>
      </c>
      <c r="AO76" s="53">
        <v>2.5000000000000001E-2</v>
      </c>
      <c r="AP76" s="53">
        <v>2.5000000000000001E-2</v>
      </c>
      <c r="AQ76" s="53">
        <v>2.5000000000000001E-2</v>
      </c>
      <c r="AR76" s="53">
        <v>2.5000000000000001E-2</v>
      </c>
      <c r="AS76" s="53">
        <v>2.5000000000000001E-2</v>
      </c>
      <c r="AT76" s="53">
        <v>2.5000000000000001E-2</v>
      </c>
      <c r="AU76" s="53">
        <v>2.5000000000000001E-2</v>
      </c>
      <c r="AV76" s="53">
        <v>2.5000000000000001E-2</v>
      </c>
      <c r="AW76" s="53">
        <v>2.5000000000000001E-2</v>
      </c>
      <c r="AY76" s="60"/>
      <c r="BB76" s="63"/>
    </row>
    <row r="77" spans="1:54" outlineLevel="1" x14ac:dyDescent="0.35">
      <c r="A77" t="s">
        <v>74</v>
      </c>
      <c r="N77" s="53">
        <v>0.08</v>
      </c>
      <c r="O77" s="53">
        <v>0.08</v>
      </c>
      <c r="P77" s="53">
        <v>0.08</v>
      </c>
      <c r="Q77" s="53">
        <v>0.08</v>
      </c>
      <c r="R77" s="53">
        <v>0.08</v>
      </c>
      <c r="S77" s="53">
        <v>0.08</v>
      </c>
      <c r="T77" s="53">
        <v>0.08</v>
      </c>
      <c r="U77" s="53">
        <v>0.08</v>
      </c>
      <c r="V77" s="53">
        <v>0.08</v>
      </c>
      <c r="W77" s="53">
        <v>0.08</v>
      </c>
      <c r="X77" s="53">
        <v>0.08</v>
      </c>
      <c r="Y77" s="53">
        <v>0.08</v>
      </c>
      <c r="Z77" s="53">
        <v>0.08</v>
      </c>
      <c r="AA77" s="53">
        <v>0.08</v>
      </c>
      <c r="AB77" s="53">
        <v>0.08</v>
      </c>
      <c r="AC77" s="53">
        <v>0.08</v>
      </c>
      <c r="AD77" s="53">
        <v>0.08</v>
      </c>
      <c r="AE77" s="53">
        <v>0.08</v>
      </c>
      <c r="AF77" s="53">
        <v>0.08</v>
      </c>
      <c r="AG77" s="53">
        <v>0.08</v>
      </c>
      <c r="AH77" s="53">
        <v>0.08</v>
      </c>
      <c r="AI77" s="53">
        <v>0.08</v>
      </c>
      <c r="AJ77" s="53">
        <v>0.08</v>
      </c>
      <c r="AK77" s="53">
        <v>0.08</v>
      </c>
      <c r="AL77" s="53">
        <v>0.08</v>
      </c>
      <c r="AM77" s="53">
        <v>0.08</v>
      </c>
      <c r="AN77" s="53">
        <v>0.08</v>
      </c>
      <c r="AO77" s="53">
        <v>0.08</v>
      </c>
      <c r="AP77" s="53">
        <v>0.08</v>
      </c>
      <c r="AQ77" s="53">
        <v>0.08</v>
      </c>
      <c r="AR77" s="53">
        <v>0.08</v>
      </c>
      <c r="AS77" s="53">
        <v>0.08</v>
      </c>
      <c r="AT77" s="53">
        <v>0.08</v>
      </c>
      <c r="AU77" s="53">
        <v>0.08</v>
      </c>
      <c r="AV77" s="53">
        <v>0.08</v>
      </c>
      <c r="AW77" s="53">
        <v>0.08</v>
      </c>
      <c r="AY77" s="60"/>
      <c r="BB77" s="63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 Metrics</vt:lpstr>
      <vt:lpstr>Financial Statements</vt:lpstr>
      <vt:lpstr>Sales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Lee</dc:creator>
  <cp:lastModifiedBy>USER</cp:lastModifiedBy>
  <dcterms:created xsi:type="dcterms:W3CDTF">2015-06-05T18:17:20Z</dcterms:created>
  <dcterms:modified xsi:type="dcterms:W3CDTF">2021-06-25T11:12:50Z</dcterms:modified>
</cp:coreProperties>
</file>