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H:\My Drive\2024\กรมโยธา-api\documents\sample_test_template\"/>
    </mc:Choice>
  </mc:AlternateContent>
  <bookViews>
    <workbookView xWindow="345" yWindow="2430" windowWidth="9360" windowHeight="2940" firstSheet="1" activeTab="1"/>
  </bookViews>
  <sheets>
    <sheet name="กู้คืน_Sheet1" sheetId="1" state="veryHidden" r:id="rId1"/>
    <sheet name="ตาราง" sheetId="15" r:id="rId2"/>
    <sheet name="ตัวอย่าง" sheetId="14" r:id="rId3"/>
  </sheets>
  <definedNames>
    <definedName name="_xlnm.Print_Area" localSheetId="2">ตัวอย่าง!$A$1:$O$38</definedName>
    <definedName name="_xlnm.Print_Area" localSheetId="1">ตาราง!$A$1:$O$39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3" i="14" l="1"/>
  <c r="V12" i="14"/>
  <c r="S11" i="14"/>
  <c r="F11" i="14"/>
  <c r="H20" i="14"/>
  <c r="H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11" i="14"/>
  <c r="C21" i="14" l="1"/>
  <c r="W20" i="14"/>
  <c r="C22" i="14" l="1"/>
  <c r="H21" i="14"/>
  <c r="W21" i="14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G36" i="14"/>
  <c r="C23" i="14" l="1"/>
  <c r="H22" i="14"/>
  <c r="E45" i="14"/>
  <c r="D45" i="14"/>
  <c r="F42" i="14"/>
  <c r="F45" i="14" s="1"/>
  <c r="A12" i="14"/>
  <c r="A13" i="14" s="1"/>
  <c r="W11" i="14"/>
  <c r="P1" i="14"/>
  <c r="D11" i="14" l="1"/>
  <c r="K11" i="14"/>
  <c r="C24" i="14"/>
  <c r="H23" i="14"/>
  <c r="T11" i="14"/>
  <c r="T12" i="14" s="1"/>
  <c r="T13" i="14" s="1"/>
  <c r="T14" i="14" s="1"/>
  <c r="T15" i="14" s="1"/>
  <c r="T16" i="14" s="1"/>
  <c r="T17" i="14" s="1"/>
  <c r="T18" i="14" s="1"/>
  <c r="T19" i="14" s="1"/>
  <c r="V20" i="14"/>
  <c r="V21" i="14" s="1"/>
  <c r="V22" i="14" s="1"/>
  <c r="V23" i="14" s="1"/>
  <c r="V24" i="14" s="1"/>
  <c r="V25" i="14" s="1"/>
  <c r="V26" i="14" s="1"/>
  <c r="V27" i="14" s="1"/>
  <c r="V28" i="14" s="1"/>
  <c r="V29" i="14" s="1"/>
  <c r="V30" i="14" s="1"/>
  <c r="V31" i="14" s="1"/>
  <c r="T20" i="14"/>
  <c r="T21" i="14" s="1"/>
  <c r="T22" i="14" s="1"/>
  <c r="T23" i="14" s="1"/>
  <c r="T24" i="14" s="1"/>
  <c r="T25" i="14" s="1"/>
  <c r="T26" i="14" s="1"/>
  <c r="T27" i="14" s="1"/>
  <c r="T28" i="14" s="1"/>
  <c r="T29" i="14" s="1"/>
  <c r="T30" i="14" s="1"/>
  <c r="T31" i="14" s="1"/>
  <c r="U20" i="14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S20" i="14"/>
  <c r="S21" i="14" s="1"/>
  <c r="S22" i="14" s="1"/>
  <c r="S23" i="14" s="1"/>
  <c r="S24" i="14" s="1"/>
  <c r="S25" i="14" s="1"/>
  <c r="S26" i="14" s="1"/>
  <c r="S27" i="14" s="1"/>
  <c r="S28" i="14" s="1"/>
  <c r="S29" i="14" s="1"/>
  <c r="S30" i="14" s="1"/>
  <c r="S31" i="14" s="1"/>
  <c r="E11" i="14"/>
  <c r="J11" i="14" s="1"/>
  <c r="C12" i="14"/>
  <c r="H12" i="14" s="1"/>
  <c r="F12" i="14"/>
  <c r="A14" i="14"/>
  <c r="A15" i="14" s="1"/>
  <c r="F13" i="14"/>
  <c r="U11" i="14"/>
  <c r="U12" i="14" s="1"/>
  <c r="U14" i="14" s="1"/>
  <c r="U15" i="14" s="1"/>
  <c r="U16" i="14" s="1"/>
  <c r="U17" i="14" s="1"/>
  <c r="U18" i="14" s="1"/>
  <c r="U19" i="14" s="1"/>
  <c r="W12" i="14"/>
  <c r="W13" i="14" s="1"/>
  <c r="W14" i="14" s="1"/>
  <c r="W15" i="14" s="1"/>
  <c r="W16" i="14" s="1"/>
  <c r="W17" i="14" s="1"/>
  <c r="W18" i="14" s="1"/>
  <c r="W19" i="14" s="1"/>
  <c r="S12" i="14"/>
  <c r="S13" i="14" s="1"/>
  <c r="S14" i="14" s="1"/>
  <c r="V11" i="14"/>
  <c r="V13" i="14" s="1"/>
  <c r="V14" i="14" s="1"/>
  <c r="V15" i="14" s="1"/>
  <c r="V16" i="14" s="1"/>
  <c r="V17" i="14" s="1"/>
  <c r="V18" i="14" s="1"/>
  <c r="V19" i="14" s="1"/>
  <c r="S15" i="14" l="1"/>
  <c r="S16" i="14" s="1"/>
  <c r="S17" i="14" s="1"/>
  <c r="S18" i="14" s="1"/>
  <c r="S19" i="14" s="1"/>
  <c r="D13" i="14"/>
  <c r="E13" i="14" s="1"/>
  <c r="K13" i="14"/>
  <c r="C25" i="14"/>
  <c r="H24" i="14"/>
  <c r="D12" i="14"/>
  <c r="E12" i="14" s="1"/>
  <c r="I12" i="14" s="1"/>
  <c r="K12" i="14"/>
  <c r="I11" i="14"/>
  <c r="C13" i="14"/>
  <c r="F14" i="14"/>
  <c r="J12" i="14"/>
  <c r="I13" i="14"/>
  <c r="A16" i="14"/>
  <c r="F15" i="14"/>
  <c r="C26" i="14" l="1"/>
  <c r="H25" i="14"/>
  <c r="C14" i="14"/>
  <c r="H14" i="14" s="1"/>
  <c r="H13" i="14"/>
  <c r="J13" i="14" s="1"/>
  <c r="D15" i="14"/>
  <c r="E15" i="14" s="1"/>
  <c r="K15" i="14"/>
  <c r="D14" i="14"/>
  <c r="E14" i="14" s="1"/>
  <c r="J14" i="14" s="1"/>
  <c r="K14" i="14"/>
  <c r="I14" i="14"/>
  <c r="I15" i="14"/>
  <c r="F16" i="14"/>
  <c r="A17" i="14"/>
  <c r="C15" i="14" l="1"/>
  <c r="H15" i="14" s="1"/>
  <c r="J15" i="14" s="1"/>
  <c r="D16" i="14"/>
  <c r="E16" i="14" s="1"/>
  <c r="K16" i="14"/>
  <c r="C27" i="14"/>
  <c r="H26" i="14"/>
  <c r="C16" i="14"/>
  <c r="H16" i="14" s="1"/>
  <c r="I16" i="14"/>
  <c r="A18" i="14"/>
  <c r="F17" i="14"/>
  <c r="C28" i="14" l="1"/>
  <c r="H27" i="14"/>
  <c r="D17" i="14"/>
  <c r="E17" i="14" s="1"/>
  <c r="I17" i="14" s="1"/>
  <c r="K17" i="14"/>
  <c r="J16" i="14"/>
  <c r="C17" i="14"/>
  <c r="H17" i="14" s="1"/>
  <c r="A19" i="14"/>
  <c r="A20" i="14" s="1"/>
  <c r="F18" i="14"/>
  <c r="D18" i="14" l="1"/>
  <c r="E18" i="14" s="1"/>
  <c r="K18" i="14"/>
  <c r="C29" i="14"/>
  <c r="H28" i="14"/>
  <c r="J17" i="14"/>
  <c r="A21" i="14"/>
  <c r="F20" i="14"/>
  <c r="C18" i="14"/>
  <c r="I18" i="14"/>
  <c r="F19" i="14"/>
  <c r="D19" i="14" l="1"/>
  <c r="E19" i="14" s="1"/>
  <c r="K19" i="14"/>
  <c r="D20" i="14"/>
  <c r="E20" i="14" s="1"/>
  <c r="J20" i="14" s="1"/>
  <c r="K20" i="14"/>
  <c r="C30" i="14"/>
  <c r="H29" i="14"/>
  <c r="C19" i="14"/>
  <c r="H19" i="14" s="1"/>
  <c r="H18" i="14"/>
  <c r="J18" i="14" s="1"/>
  <c r="A22" i="14"/>
  <c r="F21" i="14"/>
  <c r="I19" i="14"/>
  <c r="D21" i="14" l="1"/>
  <c r="E21" i="14" s="1"/>
  <c r="J21" i="14" s="1"/>
  <c r="K21" i="14"/>
  <c r="C31" i="14"/>
  <c r="H31" i="14" s="1"/>
  <c r="H30" i="14"/>
  <c r="I20" i="14"/>
  <c r="J19" i="14"/>
  <c r="I21" i="14"/>
  <c r="A23" i="14"/>
  <c r="F22" i="14"/>
  <c r="D22" i="14" l="1"/>
  <c r="E22" i="14" s="1"/>
  <c r="K22" i="14"/>
  <c r="A24" i="14"/>
  <c r="F23" i="14"/>
  <c r="D23" i="14" l="1"/>
  <c r="E23" i="14" s="1"/>
  <c r="K23" i="14"/>
  <c r="I22" i="14"/>
  <c r="J22" i="14"/>
  <c r="A25" i="14"/>
  <c r="F24" i="14"/>
  <c r="D24" i="14" l="1"/>
  <c r="E24" i="14" s="1"/>
  <c r="K24" i="14"/>
  <c r="I23" i="14"/>
  <c r="J23" i="14"/>
  <c r="A26" i="14"/>
  <c r="F25" i="14"/>
  <c r="D25" i="14" l="1"/>
  <c r="E25" i="14" s="1"/>
  <c r="K25" i="14"/>
  <c r="I24" i="14"/>
  <c r="J24" i="14"/>
  <c r="A27" i="14"/>
  <c r="F26" i="14"/>
  <c r="D26" i="14" l="1"/>
  <c r="E26" i="14" s="1"/>
  <c r="I26" i="14" s="1"/>
  <c r="K26" i="14"/>
  <c r="I25" i="14"/>
  <c r="J25" i="14"/>
  <c r="J26" i="14"/>
  <c r="A28" i="14"/>
  <c r="F27" i="14"/>
  <c r="D27" i="14" l="1"/>
  <c r="E27" i="14" s="1"/>
  <c r="K27" i="14"/>
  <c r="A29" i="14"/>
  <c r="F28" i="14"/>
  <c r="I27" i="14" l="1"/>
  <c r="J27" i="14"/>
  <c r="D28" i="14"/>
  <c r="E28" i="14" s="1"/>
  <c r="K28" i="14"/>
  <c r="A30" i="14"/>
  <c r="F29" i="14"/>
  <c r="I28" i="14" l="1"/>
  <c r="J28" i="14"/>
  <c r="D29" i="14"/>
  <c r="E29" i="14" s="1"/>
  <c r="K29" i="14"/>
  <c r="A31" i="14"/>
  <c r="F30" i="14"/>
  <c r="D30" i="14" l="1"/>
  <c r="E30" i="14" s="1"/>
  <c r="K30" i="14"/>
  <c r="J29" i="14"/>
  <c r="I29" i="14"/>
  <c r="F31" i="14"/>
  <c r="D31" i="14" l="1"/>
  <c r="E31" i="14" s="1"/>
  <c r="J31" i="14" s="1"/>
  <c r="K31" i="14"/>
  <c r="I30" i="14"/>
  <c r="J30" i="14"/>
  <c r="I31" i="14" l="1"/>
</calcChain>
</file>

<file path=xl/sharedStrings.xml><?xml version="1.0" encoding="utf-8"?>
<sst xmlns="http://schemas.openxmlformats.org/spreadsheetml/2006/main" count="171" uniqueCount="81">
  <si>
    <t xml:space="preserve"> โครงการ</t>
  </si>
  <si>
    <t xml:space="preserve"> กองวิเคราะห์วิจัยและทดสอบวัสดุ</t>
  </si>
  <si>
    <t>บฟ.มยผ. 1102</t>
  </si>
  <si>
    <t xml:space="preserve"> สัญญาจ้างเลขที่</t>
  </si>
  <si>
    <t xml:space="preserve"> กรมโยธาธิการและผังเมือง</t>
  </si>
  <si>
    <t xml:space="preserve"> ทะเบียนทดสอบเลขที่ </t>
  </si>
  <si>
    <t>แผ่นที่</t>
  </si>
  <si>
    <t xml:space="preserve"> สถานที่ </t>
  </si>
  <si>
    <t xml:space="preserve"> เจ้าหน้าที่ทดสอบ</t>
  </si>
  <si>
    <t xml:space="preserve"> ชนิดตัวอย่าง</t>
  </si>
  <si>
    <t xml:space="preserve"> ผลการทดสอบลวดเหล็กกล้าสำหรับคอนกรีตอัดแรง
(PC Wire)</t>
  </si>
  <si>
    <t xml:space="preserve"> เจ้าหน้าที่วิเคราะห์ผล</t>
  </si>
  <si>
    <t xml:space="preserve"> ผู้ขอรับบริการ</t>
  </si>
  <si>
    <t xml:space="preserve"> วันที่ทดสอบ</t>
  </si>
  <si>
    <t xml:space="preserve"> เจ้าหน้าที่ตรวจสอบ</t>
  </si>
  <si>
    <t>ลำดับที่</t>
  </si>
  <si>
    <t>เส้นผ่านศูนย์
กลางระบุ
(มม.)</t>
  </si>
  <si>
    <t>เส้นผ่านศูนย์
กลางจริง
(มม.)</t>
  </si>
  <si>
    <r>
      <rPr>
        <b/>
        <sz val="14"/>
        <color rgb="FF000000"/>
        <rFont val="TH SarabunPSK"/>
      </rPr>
      <t>พื้นที่หน้าตัด
(ซม.</t>
    </r>
    <r>
      <rPr>
        <b/>
        <vertAlign val="superscript"/>
        <sz val="14"/>
        <color rgb="FF000000"/>
        <rFont val="TH SarabunPSK"/>
      </rPr>
      <t>2</t>
    </r>
    <r>
      <rPr>
        <b/>
        <sz val="14"/>
        <color rgb="FF000000"/>
        <rFont val="TH SarabunPSK"/>
      </rPr>
      <t>)</t>
    </r>
  </si>
  <si>
    <t>น้ำหนัก
(กก./ม.)</t>
  </si>
  <si>
    <t>แรงดึง</t>
  </si>
  <si>
    <t>ความต้านแรงดึง</t>
  </si>
  <si>
    <t>อัตรา
ความยืด
(%)</t>
  </si>
  <si>
    <t>เครื่องหมาย
การค้า</t>
  </si>
  <si>
    <t>หมายเหตุ</t>
  </si>
  <si>
    <t>แรงดึงพิสูจน์</t>
  </si>
  <si>
    <r>
      <t>หน่วยแรงพิสูจน์
ที่ 0.1 %
(กก./ซม.</t>
    </r>
    <r>
      <rPr>
        <b/>
        <vertAlign val="superscript"/>
        <sz val="14"/>
        <rFont val="TH SarabunPSK"/>
        <family val="2"/>
      </rPr>
      <t>2</t>
    </r>
    <r>
      <rPr>
        <b/>
        <sz val="14"/>
        <rFont val="TH SarabunPSK"/>
        <family val="2"/>
      </rPr>
      <t>)</t>
    </r>
  </si>
  <si>
    <r>
      <t>กำลังรับแรง
สูงสุด
(กก./ซม.</t>
    </r>
    <r>
      <rPr>
        <b/>
        <vertAlign val="superscript"/>
        <sz val="14"/>
        <rFont val="TH SarabunPSK"/>
        <family val="2"/>
      </rPr>
      <t>2</t>
    </r>
    <r>
      <rPr>
        <b/>
        <sz val="14"/>
        <rFont val="TH SarabunPSK"/>
        <family val="2"/>
      </rPr>
      <t>)</t>
    </r>
  </si>
  <si>
    <t>ที่ 0.1 %</t>
  </si>
  <si>
    <t>สูงสุด</t>
  </si>
  <si>
    <t xml:space="preserve"> (กิโลนิวตัน)</t>
  </si>
  <si>
    <t>(กิโลนิวตัน)</t>
  </si>
  <si>
    <t xml:space="preserve"> หมายเหตุ</t>
  </si>
  <si>
    <t>สรุปผลการทดสอบ</t>
  </si>
  <si>
    <t>ผู้นำส่งวัสดุ</t>
  </si>
  <si>
    <t>ก่อสร้างอาคารโรงจอดรถสายพานลำเลียงพล</t>
  </si>
  <si>
    <t>พื้นที่เขตพระราชฐานในส่วนพระองค์ ๙๐๔ (ราชวิถี)</t>
  </si>
  <si>
    <r>
      <t xml:space="preserve"> ทะเบียนทดสอบเลขที่  </t>
    </r>
    <r>
      <rPr>
        <sz val="14"/>
        <color theme="1"/>
        <rFont val="TH SarabunPSK"/>
        <family val="2"/>
      </rPr>
      <t>กวท1-62-2644</t>
    </r>
  </si>
  <si>
    <t>1/1</t>
  </si>
  <si>
    <t>ถนนสุโขทัย เขตดุสิต กรุงเทพมหานคร</t>
  </si>
  <si>
    <t>นายวันชัย  สวาฤทธิ์</t>
  </si>
  <si>
    <t>ลวดเหล็กกล้าเสริมคอนกรีตอัดแรง (PC Wire Ø 5 mm.)</t>
  </si>
  <si>
    <t>นายกิตติรัช  เกิดสำอางค์</t>
  </si>
  <si>
    <t xml:space="preserve">บริษัท ฟินเทคนิค จำกัด </t>
  </si>
  <si>
    <t>นายไกรสิทธิ์  โลมรัตน์</t>
  </si>
  <si>
    <t xml:space="preserve"> </t>
  </si>
  <si>
    <r>
      <t>พื้นที่หน้าตัด
(ซม.</t>
    </r>
    <r>
      <rPr>
        <b/>
        <vertAlign val="superscript"/>
        <sz val="14"/>
        <color theme="1"/>
        <rFont val="TH SarabunPSK"/>
        <family val="2"/>
      </rPr>
      <t>2</t>
    </r>
    <r>
      <rPr>
        <b/>
        <sz val="14"/>
        <color theme="1"/>
        <rFont val="TH SarabunPSK"/>
        <family val="2"/>
      </rPr>
      <t>)</t>
    </r>
  </si>
  <si>
    <r>
      <t>หน่วยแรงพิสูจน์
ที่ 0.1 %
(กก./ซม.</t>
    </r>
    <r>
      <rPr>
        <b/>
        <vertAlign val="superscript"/>
        <sz val="14"/>
        <color theme="1"/>
        <rFont val="TH SarabunPSK"/>
        <family val="2"/>
      </rPr>
      <t>2</t>
    </r>
    <r>
      <rPr>
        <b/>
        <sz val="14"/>
        <color theme="1"/>
        <rFont val="TH SarabunPSK"/>
        <family val="2"/>
      </rPr>
      <t>)</t>
    </r>
  </si>
  <si>
    <r>
      <t>กำลังรับแรง
สูงสุด
(กก./ซม.</t>
    </r>
    <r>
      <rPr>
        <b/>
        <vertAlign val="superscript"/>
        <sz val="14"/>
        <color theme="1"/>
        <rFont val="TH SarabunPSK"/>
        <family val="2"/>
      </rPr>
      <t>2</t>
    </r>
    <r>
      <rPr>
        <b/>
        <sz val="14"/>
        <color theme="1"/>
        <rFont val="TH SarabunPSK"/>
        <family val="2"/>
      </rPr>
      <t>)</t>
    </r>
  </si>
  <si>
    <t>แรง</t>
  </si>
  <si>
    <t>%</t>
  </si>
  <si>
    <t>w</t>
  </si>
  <si>
    <t>l0</t>
  </si>
  <si>
    <t>W.min</t>
  </si>
  <si>
    <t>W.max</t>
  </si>
  <si>
    <t>max</t>
  </si>
  <si>
    <t>Fm/kn</t>
  </si>
  <si>
    <t>Fp0.1/kn</t>
  </si>
  <si>
    <t>PC Wire</t>
  </si>
  <si>
    <t>Ø 5</t>
  </si>
  <si>
    <t>-</t>
  </si>
  <si>
    <t>4.50</t>
  </si>
  <si>
    <t>4.00</t>
  </si>
  <si>
    <t>4.60</t>
  </si>
  <si>
    <t>4.10</t>
  </si>
  <si>
    <t>3.60</t>
  </si>
  <si>
    <t>3.80</t>
  </si>
  <si>
    <t>4.20</t>
  </si>
  <si>
    <t xml:space="preserve">   ผลิตภัณฑ์ของ</t>
  </si>
  <si>
    <t xml:space="preserve">       บริษัท ปทุมธานีคอนกรีต จำกัด</t>
  </si>
  <si>
    <t xml:space="preserve">      ชั้นคุณภาพ Grade 1770</t>
  </si>
  <si>
    <t>3.90</t>
  </si>
  <si>
    <t>3.50</t>
  </si>
  <si>
    <t>3.70</t>
  </si>
  <si>
    <t xml:space="preserve">ทดสอบตามใบนำส่งตัวอย่างวัสดุของ </t>
  </si>
  <si>
    <t>ตามตัวอย่างที่นำส่งนี้  เหล็ก  มีคุณสมบัติได้ตามมาตรฐานกรมโยธาธิการและผังเมือง   มยผ.1102-52</t>
  </si>
  <si>
    <t>นางสาววันทนีย์  ชื่นนิ่ม</t>
  </si>
  <si>
    <t>ที่ยอมให้, kg</t>
  </si>
  <si>
    <t>ขนาด</t>
  </si>
  <si>
    <t>W./m.</t>
  </si>
  <si>
    <t>Pc Wire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</si>
</sst>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-* #,##0.00_-;\-* #,##0.00_-;_-* &quot;-&quot;??_-;_-@_-"/>
    <numFmt numFmtId="164" formatCode="0.000"/>
    <numFmt numFmtId="165" formatCode="0.0"/>
    <numFmt numFmtId="166" formatCode="[$-107041E]d\ mmmm\ yyyy;@"/>
    <numFmt numFmtId="167" formatCode="_-* #,##0_-;\-* #,##0_-;_-* &quot;-&quot;??_-;_-@_-"/>
    <numFmt numFmtId="168" formatCode="0.0000"/>
    <numFmt numFmtId="169" formatCode="0.0%"/>
  </numFmts>
  <fonts count="34" x14ac:knownFonts="1">
    <font>
      <sz val="14"/>
      <name val="CordiaUPC"/>
    </font>
    <font>
      <b/>
      <sz val="20"/>
      <name val="TH SarabunPSK"/>
      <family val="2"/>
    </font>
    <font>
      <b/>
      <sz val="25"/>
      <name val="TH SarabunPSK"/>
      <family val="2"/>
    </font>
    <font>
      <b/>
      <sz val="16"/>
      <name val="TH SarabunPSK"/>
      <family val="2"/>
    </font>
    <font>
      <b/>
      <sz val="18"/>
      <name val="TH SarabunPSK"/>
      <family val="2"/>
    </font>
    <font>
      <b/>
      <sz val="14"/>
      <name val="TH SarabunPSK"/>
      <family val="2"/>
    </font>
    <font>
      <b/>
      <vertAlign val="superscript"/>
      <sz val="14"/>
      <name val="TH SarabunPSK"/>
      <family val="2"/>
    </font>
    <font>
      <b/>
      <sz val="15"/>
      <name val="TH SarabunPSK"/>
      <family val="2"/>
    </font>
    <font>
      <b/>
      <sz val="15"/>
      <color indexed="12"/>
      <name val="TH SarabunPSK"/>
      <family val="2"/>
    </font>
    <font>
      <b/>
      <sz val="13"/>
      <color indexed="12"/>
      <name val="TH SarabunPSK"/>
      <family val="2"/>
    </font>
    <font>
      <b/>
      <sz val="14"/>
      <color indexed="12"/>
      <name val="TH SarabunPSK"/>
      <family val="2"/>
    </font>
    <font>
      <b/>
      <sz val="13"/>
      <name val="TH SarabunPSK"/>
      <family val="2"/>
    </font>
    <font>
      <sz val="14"/>
      <name val="TH SarabunPSK"/>
      <family val="2"/>
    </font>
    <font>
      <b/>
      <sz val="17"/>
      <name val="TH SarabunPSK"/>
      <family val="2"/>
    </font>
    <font>
      <b/>
      <sz val="14"/>
      <color rgb="FF0000FF"/>
      <name val="TH SarabunPSK"/>
      <family val="2"/>
    </font>
    <font>
      <sz val="14"/>
      <name val="CordiaUPC"/>
      <family val="2"/>
      <charset val="222"/>
    </font>
    <font>
      <sz val="13"/>
      <name val="TH SarabunPSK"/>
      <family val="2"/>
    </font>
    <font>
      <b/>
      <sz val="13"/>
      <color rgb="FF0000FF"/>
      <name val="TH SarabunPSK"/>
      <family val="2"/>
    </font>
    <font>
      <b/>
      <sz val="13"/>
      <color rgb="FF3333FF"/>
      <name val="TH SarabunPSK"/>
      <family val="2"/>
    </font>
    <font>
      <sz val="14"/>
      <color theme="1"/>
      <name val="CordiaUPC"/>
      <family val="2"/>
      <charset val="222"/>
    </font>
    <font>
      <b/>
      <sz val="15"/>
      <color theme="1"/>
      <name val="TH SarabunPSK"/>
      <family val="2"/>
    </font>
    <font>
      <b/>
      <sz val="14"/>
      <color theme="1"/>
      <name val="TH SarabunPSK"/>
      <family val="2"/>
    </font>
    <font>
      <b/>
      <sz val="13"/>
      <color theme="1"/>
      <name val="TH SarabunPSK"/>
      <family val="2"/>
    </font>
    <font>
      <b/>
      <sz val="20"/>
      <color theme="1"/>
      <name val="TH SarabunPSK"/>
      <family val="2"/>
    </font>
    <font>
      <b/>
      <sz val="17"/>
      <color theme="1"/>
      <name val="TH SarabunPSK"/>
      <family val="2"/>
    </font>
    <font>
      <b/>
      <sz val="16"/>
      <color theme="1"/>
      <name val="TH SarabunPSK"/>
      <family val="2"/>
    </font>
    <font>
      <b/>
      <sz val="25"/>
      <color theme="1"/>
      <name val="TH SarabunPSK"/>
      <family val="2"/>
    </font>
    <font>
      <b/>
      <sz val="18"/>
      <color theme="1"/>
      <name val="TH SarabunPSK"/>
      <family val="2"/>
    </font>
    <font>
      <sz val="14"/>
      <color theme="1"/>
      <name val="TH SarabunPSK"/>
      <family val="2"/>
    </font>
    <font>
      <sz val="14"/>
      <color theme="1"/>
      <name val="CordiaUPC"/>
      <family val="2"/>
    </font>
    <font>
      <b/>
      <vertAlign val="superscript"/>
      <sz val="14"/>
      <color theme="1"/>
      <name val="TH SarabunPSK"/>
      <family val="2"/>
    </font>
    <font>
      <sz val="13"/>
      <color theme="1"/>
      <name val="TH SarabunPSK"/>
      <family val="2"/>
    </font>
    <font>
      <b/>
      <sz val="14"/>
      <color rgb="FF000000"/>
      <name val="TH SarabunPSK"/>
    </font>
    <font>
      <b/>
      <vertAlign val="superscript"/>
      <sz val="14"/>
      <color rgb="FF000000"/>
      <name val="TH SarabunPSK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uble">
        <color indexed="64"/>
      </right>
      <top/>
      <bottom style="dotted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</borders>
  <cellStyleXfs count="3">
    <xf numFmtId="0" fontId="0" fillId="0" borderId="0"/>
    <xf numFmtId="0" fontId="15" fillId="0" borderId="0"/>
    <xf numFmtId="43" fontId="15" fillId="0" borderId="0" applyFont="0" applyFill="0" applyBorder="0" applyAlignment="0" applyProtection="0"/>
  </cellStyleXfs>
  <cellXfs count="349">
    <xf numFmtId="0" fontId="0" fillId="0" borderId="0" xfId="0"/>
    <xf numFmtId="0" fontId="3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8" xfId="0" applyFont="1" applyBorder="1" applyAlignment="1">
      <alignment vertical="center"/>
    </xf>
    <xf numFmtId="0" fontId="10" fillId="0" borderId="4" xfId="0" applyFont="1" applyBorder="1" applyAlignment="1">
      <alignment horizontal="left" vertical="center"/>
    </xf>
    <xf numFmtId="0" fontId="5" fillId="0" borderId="4" xfId="1" applyFont="1" applyBorder="1" applyAlignment="1">
      <alignment vertical="center"/>
    </xf>
    <xf numFmtId="0" fontId="1" fillId="0" borderId="1" xfId="1" applyFont="1" applyBorder="1" applyAlignment="1">
      <alignment horizontal="centerContinuous" vertical="center"/>
    </xf>
    <xf numFmtId="0" fontId="5" fillId="0" borderId="0" xfId="1" applyFont="1" applyAlignment="1">
      <alignment vertical="center"/>
    </xf>
    <xf numFmtId="0" fontId="7" fillId="0" borderId="5" xfId="1" applyFont="1" applyBorder="1" applyAlignment="1">
      <alignment vertical="center"/>
    </xf>
    <xf numFmtId="0" fontId="2" fillId="0" borderId="2" xfId="1" applyFont="1" applyBorder="1" applyAlignment="1">
      <alignment horizontal="centerContinuous" vertical="center"/>
    </xf>
    <xf numFmtId="49" fontId="10" fillId="0" borderId="17" xfId="1" applyNumberFormat="1" applyFont="1" applyBorder="1" applyAlignment="1">
      <alignment horizontal="center" vertical="center"/>
    </xf>
    <xf numFmtId="0" fontId="10" fillId="0" borderId="0" xfId="1" applyFont="1" applyAlignment="1">
      <alignment horizontal="left" vertical="center"/>
    </xf>
    <xf numFmtId="0" fontId="10" fillId="0" borderId="0" xfId="1" applyFont="1" applyAlignment="1">
      <alignment vertical="center"/>
    </xf>
    <xf numFmtId="0" fontId="10" fillId="0" borderId="8" xfId="1" applyFont="1" applyBorder="1" applyAlignment="1">
      <alignment vertical="center"/>
    </xf>
    <xf numFmtId="0" fontId="5" fillId="0" borderId="8" xfId="1" applyFont="1" applyBorder="1" applyAlignment="1">
      <alignment vertical="center"/>
    </xf>
    <xf numFmtId="0" fontId="5" fillId="0" borderId="10" xfId="1" applyFont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49" fontId="9" fillId="0" borderId="6" xfId="1" applyNumberFormat="1" applyFont="1" applyBorder="1" applyAlignment="1">
      <alignment horizontal="center" vertical="center"/>
    </xf>
    <xf numFmtId="164" fontId="11" fillId="0" borderId="6" xfId="1" applyNumberFormat="1" applyFont="1" applyBorder="1" applyAlignment="1">
      <alignment horizontal="center" vertical="center"/>
    </xf>
    <xf numFmtId="1" fontId="11" fillId="0" borderId="6" xfId="1" applyNumberFormat="1" applyFont="1" applyBorder="1" applyAlignment="1">
      <alignment horizontal="center" vertical="center"/>
    </xf>
    <xf numFmtId="1" fontId="11" fillId="0" borderId="5" xfId="1" applyNumberFormat="1" applyFont="1" applyBorder="1" applyAlignment="1">
      <alignment horizontal="center" vertical="center"/>
    </xf>
    <xf numFmtId="49" fontId="9" fillId="0" borderId="22" xfId="1" applyNumberFormat="1" applyFont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49" fontId="11" fillId="0" borderId="15" xfId="1" applyNumberFormat="1" applyFont="1" applyBorder="1" applyAlignment="1">
      <alignment horizontal="center" vertical="center"/>
    </xf>
    <xf numFmtId="49" fontId="9" fillId="0" borderId="2" xfId="1" applyNumberFormat="1" applyFont="1" applyBorder="1" applyAlignment="1">
      <alignment horizontal="center" vertical="center"/>
    </xf>
    <xf numFmtId="49" fontId="9" fillId="0" borderId="27" xfId="1" applyNumberFormat="1" applyFont="1" applyBorder="1" applyAlignment="1">
      <alignment horizontal="center" vertical="center"/>
    </xf>
    <xf numFmtId="2" fontId="11" fillId="0" borderId="2" xfId="1" applyNumberFormat="1" applyFont="1" applyBorder="1" applyAlignment="1">
      <alignment horizontal="center" vertical="center"/>
    </xf>
    <xf numFmtId="164" fontId="11" fillId="0" borderId="2" xfId="1" applyNumberFormat="1" applyFont="1" applyBorder="1" applyAlignment="1">
      <alignment horizontal="center" vertical="center"/>
    </xf>
    <xf numFmtId="165" fontId="9" fillId="0" borderId="2" xfId="1" applyNumberFormat="1" applyFont="1" applyBorder="1" applyAlignment="1">
      <alignment horizontal="center" vertical="center"/>
    </xf>
    <xf numFmtId="1" fontId="11" fillId="0" borderId="2" xfId="1" applyNumberFormat="1" applyFont="1" applyBorder="1" applyAlignment="1">
      <alignment horizontal="center" vertical="center"/>
    </xf>
    <xf numFmtId="0" fontId="9" fillId="0" borderId="0" xfId="1" applyFont="1" applyAlignment="1">
      <alignment vertical="center"/>
    </xf>
    <xf numFmtId="0" fontId="9" fillId="0" borderId="14" xfId="1" applyFont="1" applyBorder="1" applyAlignment="1">
      <alignment vertical="center"/>
    </xf>
    <xf numFmtId="0" fontId="12" fillId="0" borderId="0" xfId="1" applyFont="1" applyAlignment="1">
      <alignment vertical="center"/>
    </xf>
    <xf numFmtId="0" fontId="5" fillId="0" borderId="7" xfId="1" applyFont="1" applyBorder="1" applyAlignment="1">
      <alignment vertical="center"/>
    </xf>
    <xf numFmtId="0" fontId="9" fillId="0" borderId="8" xfId="1" applyFont="1" applyBorder="1" applyAlignment="1">
      <alignment vertical="center"/>
    </xf>
    <xf numFmtId="0" fontId="7" fillId="0" borderId="8" xfId="1" applyFont="1" applyBorder="1" applyAlignment="1">
      <alignment vertical="center"/>
    </xf>
    <xf numFmtId="0" fontId="9" fillId="0" borderId="18" xfId="1" applyFont="1" applyBorder="1" applyAlignment="1">
      <alignment vertical="center"/>
    </xf>
    <xf numFmtId="0" fontId="8" fillId="0" borderId="0" xfId="1" applyFont="1" applyAlignment="1">
      <alignment vertical="center"/>
    </xf>
    <xf numFmtId="0" fontId="9" fillId="0" borderId="0" xfId="1" applyFont="1" applyAlignment="1">
      <alignment horizontal="center" vertical="center"/>
    </xf>
    <xf numFmtId="2" fontId="11" fillId="0" borderId="0" xfId="1" applyNumberFormat="1" applyFont="1" applyAlignment="1">
      <alignment horizontal="center" vertical="center"/>
    </xf>
    <xf numFmtId="164" fontId="11" fillId="0" borderId="0" xfId="1" applyNumberFormat="1" applyFont="1" applyAlignment="1">
      <alignment horizontal="center" vertical="center"/>
    </xf>
    <xf numFmtId="165" fontId="9" fillId="0" borderId="0" xfId="1" applyNumberFormat="1" applyFont="1" applyAlignment="1">
      <alignment horizontal="center" vertical="center"/>
    </xf>
    <xf numFmtId="1" fontId="11" fillId="0" borderId="0" xfId="1" applyNumberFormat="1" applyFont="1" applyAlignment="1">
      <alignment horizontal="center" vertical="center"/>
    </xf>
    <xf numFmtId="0" fontId="9" fillId="0" borderId="4" xfId="1" applyFont="1" applyBorder="1" applyAlignment="1">
      <alignment horizontal="centerContinuous" vertical="center"/>
    </xf>
    <xf numFmtId="0" fontId="10" fillId="0" borderId="0" xfId="1" applyFont="1" applyAlignment="1">
      <alignment horizontal="centerContinuous" vertical="center"/>
    </xf>
    <xf numFmtId="0" fontId="15" fillId="0" borderId="0" xfId="1" applyAlignment="1">
      <alignment vertical="center"/>
    </xf>
    <xf numFmtId="0" fontId="11" fillId="0" borderId="14" xfId="1" applyFont="1" applyBorder="1" applyAlignment="1">
      <alignment horizontal="left" vertical="center"/>
    </xf>
    <xf numFmtId="2" fontId="18" fillId="0" borderId="2" xfId="1" applyNumberFormat="1" applyFont="1" applyBorder="1" applyAlignment="1">
      <alignment horizontal="center" vertical="center"/>
    </xf>
    <xf numFmtId="165" fontId="11" fillId="0" borderId="16" xfId="1" applyNumberFormat="1" applyFont="1" applyBorder="1" applyAlignment="1">
      <alignment horizontal="left" vertical="center"/>
    </xf>
    <xf numFmtId="0" fontId="11" fillId="0" borderId="17" xfId="1" applyFont="1" applyBorder="1" applyAlignment="1">
      <alignment horizontal="left" vertical="center"/>
    </xf>
    <xf numFmtId="0" fontId="8" fillId="0" borderId="8" xfId="1" applyFont="1" applyBorder="1" applyAlignment="1">
      <alignment vertical="center"/>
    </xf>
    <xf numFmtId="49" fontId="16" fillId="0" borderId="0" xfId="1" applyNumberFormat="1" applyFont="1" applyAlignment="1">
      <alignment horizontal="center" vertical="center"/>
    </xf>
    <xf numFmtId="2" fontId="16" fillId="0" borderId="0" xfId="1" applyNumberFormat="1" applyFont="1" applyAlignment="1">
      <alignment horizontal="center" vertical="center"/>
    </xf>
    <xf numFmtId="0" fontId="16" fillId="0" borderId="0" xfId="1" applyFont="1" applyAlignment="1">
      <alignment horizontal="center" vertical="center"/>
    </xf>
    <xf numFmtId="164" fontId="16" fillId="0" borderId="0" xfId="1" applyNumberFormat="1" applyFont="1" applyAlignment="1">
      <alignment horizontal="center" vertical="center"/>
    </xf>
    <xf numFmtId="165" fontId="16" fillId="0" borderId="0" xfId="1" applyNumberFormat="1" applyFont="1" applyAlignment="1">
      <alignment horizontal="center" vertical="center"/>
    </xf>
    <xf numFmtId="0" fontId="14" fillId="0" borderId="0" xfId="1" quotePrefix="1" applyFont="1" applyAlignment="1">
      <alignment horizontal="center"/>
    </xf>
    <xf numFmtId="0" fontId="14" fillId="0" borderId="0" xfId="1" applyFont="1" applyAlignment="1">
      <alignment vertical="center"/>
    </xf>
    <xf numFmtId="169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1" fontId="16" fillId="0" borderId="0" xfId="1" applyNumberFormat="1" applyFont="1" applyAlignment="1">
      <alignment horizontal="center" vertical="center"/>
    </xf>
    <xf numFmtId="1" fontId="12" fillId="0" borderId="0" xfId="2" applyNumberFormat="1" applyFont="1" applyBorder="1" applyAlignment="1">
      <alignment horizontal="center" vertical="center"/>
    </xf>
    <xf numFmtId="167" fontId="12" fillId="0" borderId="0" xfId="2" applyNumberFormat="1" applyFont="1" applyBorder="1" applyAlignment="1">
      <alignment horizontal="center" vertical="center"/>
    </xf>
    <xf numFmtId="168" fontId="16" fillId="0" borderId="0" xfId="1" applyNumberFormat="1" applyFont="1" applyAlignment="1">
      <alignment horizontal="center" vertical="center"/>
    </xf>
    <xf numFmtId="165" fontId="12" fillId="0" borderId="0" xfId="2" applyNumberFormat="1" applyFont="1" applyBorder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11" fillId="0" borderId="16" xfId="1" applyFont="1" applyBorder="1" applyAlignment="1">
      <alignment horizontal="left" vertical="center"/>
    </xf>
    <xf numFmtId="2" fontId="11" fillId="0" borderId="6" xfId="1" applyNumberFormat="1" applyFont="1" applyBorder="1" applyAlignment="1">
      <alignment horizontal="center" vertical="center"/>
    </xf>
    <xf numFmtId="1" fontId="11" fillId="0" borderId="23" xfId="1" applyNumberFormat="1" applyFont="1" applyBorder="1" applyAlignment="1">
      <alignment horizontal="center" vertical="center"/>
    </xf>
    <xf numFmtId="49" fontId="17" fillId="0" borderId="0" xfId="0" applyNumberFormat="1" applyFont="1" applyAlignment="1">
      <alignment horizontal="center" vertical="center" shrinkToFit="1"/>
    </xf>
    <xf numFmtId="49" fontId="17" fillId="0" borderId="23" xfId="0" applyNumberFormat="1" applyFont="1" applyBorder="1" applyAlignment="1">
      <alignment horizontal="center" vertical="center" shrinkToFit="1"/>
    </xf>
    <xf numFmtId="49" fontId="7" fillId="0" borderId="5" xfId="1" applyNumberFormat="1" applyFont="1" applyBorder="1" applyAlignment="1">
      <alignment horizontal="left" vertical="center"/>
    </xf>
    <xf numFmtId="0" fontId="7" fillId="0" borderId="8" xfId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top"/>
    </xf>
    <xf numFmtId="164" fontId="11" fillId="0" borderId="30" xfId="1" applyNumberFormat="1" applyFont="1" applyBorder="1" applyAlignment="1">
      <alignment horizontal="center" vertical="center"/>
    </xf>
    <xf numFmtId="1" fontId="11" fillId="0" borderId="30" xfId="1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left"/>
    </xf>
    <xf numFmtId="0" fontId="3" fillId="0" borderId="2" xfId="1" applyFont="1" applyBorder="1" applyAlignment="1">
      <alignment horizontal="center" vertical="center"/>
    </xf>
    <xf numFmtId="0" fontId="11" fillId="0" borderId="23" xfId="1" applyFont="1" applyBorder="1" applyAlignment="1">
      <alignment horizontal="center" vertical="center"/>
    </xf>
    <xf numFmtId="0" fontId="18" fillId="0" borderId="23" xfId="1" applyFont="1" applyBorder="1" applyAlignment="1">
      <alignment horizontal="center" vertical="center"/>
    </xf>
    <xf numFmtId="0" fontId="11" fillId="0" borderId="33" xfId="1" applyFont="1" applyBorder="1" applyAlignment="1">
      <alignment horizontal="center" vertical="center"/>
    </xf>
    <xf numFmtId="0" fontId="4" fillId="0" borderId="11" xfId="1" applyFont="1" applyBorder="1" applyAlignment="1">
      <alignment vertical="center" wrapText="1"/>
    </xf>
    <xf numFmtId="0" fontId="4" fillId="0" borderId="29" xfId="1" applyFont="1" applyBorder="1" applyAlignment="1">
      <alignment vertical="center" wrapText="1"/>
    </xf>
    <xf numFmtId="0" fontId="4" fillId="0" borderId="9" xfId="1" applyFont="1" applyBorder="1" applyAlignment="1">
      <alignment vertical="center" wrapText="1"/>
    </xf>
    <xf numFmtId="0" fontId="4" fillId="0" borderId="8" xfId="1" applyFont="1" applyBorder="1" applyAlignment="1">
      <alignment vertical="center" wrapText="1"/>
    </xf>
    <xf numFmtId="0" fontId="4" fillId="0" borderId="25" xfId="1" applyFont="1" applyBorder="1" applyAlignment="1">
      <alignment vertical="center" wrapText="1"/>
    </xf>
    <xf numFmtId="0" fontId="10" fillId="0" borderId="22" xfId="1" applyFont="1" applyBorder="1" applyAlignment="1">
      <alignment horizontal="centerContinuous" vertical="center"/>
    </xf>
    <xf numFmtId="0" fontId="5" fillId="0" borderId="12" xfId="1" applyFont="1" applyBorder="1" applyAlignment="1">
      <alignment horizontal="centerContinuous" vertical="center"/>
    </xf>
    <xf numFmtId="0" fontId="5" fillId="0" borderId="13" xfId="1" applyFont="1" applyBorder="1" applyAlignment="1">
      <alignment horizontal="centerContinuous" vertical="center"/>
    </xf>
    <xf numFmtId="0" fontId="5" fillId="0" borderId="2" xfId="1" applyFont="1" applyBorder="1" applyAlignment="1">
      <alignment horizontal="center" vertical="top" wrapText="1"/>
    </xf>
    <xf numFmtId="0" fontId="7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7" fillId="0" borderId="7" xfId="0" applyFont="1" applyBorder="1" applyAlignment="1">
      <alignment vertical="center"/>
    </xf>
    <xf numFmtId="0" fontId="11" fillId="0" borderId="6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1" fillId="0" borderId="14" xfId="1" applyFont="1" applyBorder="1" applyAlignment="1">
      <alignment vertical="center"/>
    </xf>
    <xf numFmtId="165" fontId="11" fillId="0" borderId="6" xfId="1" applyNumberFormat="1" applyFont="1" applyBorder="1" applyAlignment="1">
      <alignment vertical="center"/>
    </xf>
    <xf numFmtId="165" fontId="11" fillId="0" borderId="0" xfId="1" applyNumberFormat="1" applyFont="1" applyAlignment="1">
      <alignment vertical="center"/>
    </xf>
    <xf numFmtId="165" fontId="11" fillId="0" borderId="14" xfId="1" applyNumberFormat="1" applyFont="1" applyBorder="1" applyAlignment="1">
      <alignment vertical="center"/>
    </xf>
    <xf numFmtId="165" fontId="11" fillId="0" borderId="0" xfId="1" applyNumberFormat="1" applyFont="1" applyAlignment="1">
      <alignment horizontal="left" vertical="center"/>
    </xf>
    <xf numFmtId="165" fontId="11" fillId="0" borderId="0" xfId="1" applyNumberFormat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5" fillId="0" borderId="23" xfId="1" applyFont="1" applyBorder="1" applyAlignment="1">
      <alignment horizontal="center" vertical="center"/>
    </xf>
    <xf numFmtId="0" fontId="5" fillId="0" borderId="33" xfId="1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30" xfId="1" applyFont="1" applyBorder="1" applyAlignment="1">
      <alignment horizontal="center" vertical="center" wrapText="1"/>
    </xf>
    <xf numFmtId="0" fontId="11" fillId="0" borderId="22" xfId="1" applyFont="1" applyBorder="1" applyAlignment="1">
      <alignment horizontal="center" vertical="center"/>
    </xf>
    <xf numFmtId="0" fontId="20" fillId="0" borderId="3" xfId="0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0" fontId="23" fillId="0" borderId="1" xfId="1" applyFont="1" applyBorder="1" applyAlignment="1">
      <alignment horizontal="centerContinuous" vertical="center"/>
    </xf>
    <xf numFmtId="0" fontId="21" fillId="0" borderId="0" xfId="1" applyFont="1" applyAlignment="1">
      <alignment horizontal="center" vertical="center"/>
    </xf>
    <xf numFmtId="0" fontId="21" fillId="0" borderId="0" xfId="1" applyFont="1" applyAlignment="1">
      <alignment vertical="center"/>
    </xf>
    <xf numFmtId="0" fontId="20" fillId="0" borderId="5" xfId="0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6" fillId="0" borderId="2" xfId="1" applyFont="1" applyBorder="1" applyAlignment="1">
      <alignment horizontal="centerContinuous" vertical="center"/>
    </xf>
    <xf numFmtId="0" fontId="25" fillId="0" borderId="2" xfId="1" applyFont="1" applyBorder="1" applyAlignment="1">
      <alignment horizontal="center" vertical="center"/>
    </xf>
    <xf numFmtId="49" fontId="21" fillId="0" borderId="17" xfId="1" applyNumberFormat="1" applyFont="1" applyBorder="1" applyAlignment="1">
      <alignment horizontal="center" vertical="center"/>
    </xf>
    <xf numFmtId="0" fontId="27" fillId="0" borderId="11" xfId="1" applyFont="1" applyBorder="1" applyAlignment="1">
      <alignment vertical="center" wrapText="1"/>
    </xf>
    <xf numFmtId="0" fontId="27" fillId="0" borderId="29" xfId="1" applyFont="1" applyBorder="1" applyAlignment="1">
      <alignment vertical="center" wrapText="1"/>
    </xf>
    <xf numFmtId="0" fontId="25" fillId="0" borderId="6" xfId="0" applyFont="1" applyBorder="1" applyAlignment="1">
      <alignment horizontal="left"/>
    </xf>
    <xf numFmtId="0" fontId="25" fillId="0" borderId="0" xfId="0" applyFont="1" applyAlignment="1">
      <alignment vertical="center"/>
    </xf>
    <xf numFmtId="0" fontId="20" fillId="0" borderId="5" xfId="0" applyFont="1" applyBorder="1" applyAlignment="1">
      <alignment vertical="center"/>
    </xf>
    <xf numFmtId="0" fontId="27" fillId="0" borderId="0" xfId="1" applyFont="1" applyAlignment="1">
      <alignment vertical="center" wrapText="1"/>
    </xf>
    <xf numFmtId="0" fontId="20" fillId="0" borderId="7" xfId="0" applyFont="1" applyBorder="1" applyAlignment="1">
      <alignment vertical="center"/>
    </xf>
    <xf numFmtId="0" fontId="25" fillId="0" borderId="8" xfId="0" applyFont="1" applyBorder="1" applyAlignment="1">
      <alignment vertical="center"/>
    </xf>
    <xf numFmtId="0" fontId="19" fillId="0" borderId="0" xfId="1" applyFont="1" applyAlignment="1">
      <alignment vertical="center"/>
    </xf>
    <xf numFmtId="0" fontId="27" fillId="0" borderId="9" xfId="1" applyFont="1" applyBorder="1" applyAlignment="1">
      <alignment vertical="center" wrapText="1"/>
    </xf>
    <xf numFmtId="0" fontId="27" fillId="0" borderId="8" xfId="1" applyFont="1" applyBorder="1" applyAlignment="1">
      <alignment vertical="center" wrapText="1"/>
    </xf>
    <xf numFmtId="0" fontId="27" fillId="0" borderId="25" xfId="1" applyFont="1" applyBorder="1" applyAlignment="1">
      <alignment vertical="center" wrapText="1"/>
    </xf>
    <xf numFmtId="0" fontId="25" fillId="0" borderId="9" xfId="0" applyFont="1" applyBorder="1" applyAlignment="1">
      <alignment horizontal="left" vertical="top"/>
    </xf>
    <xf numFmtId="0" fontId="21" fillId="0" borderId="12" xfId="1" applyFont="1" applyBorder="1" applyAlignment="1">
      <alignment horizontal="centerContinuous" vertical="center"/>
    </xf>
    <xf numFmtId="0" fontId="21" fillId="0" borderId="13" xfId="1" applyFont="1" applyBorder="1" applyAlignment="1">
      <alignment horizontal="centerContinuous" vertical="center"/>
    </xf>
    <xf numFmtId="0" fontId="21" fillId="0" borderId="10" xfId="1" applyFont="1" applyBorder="1" applyAlignment="1">
      <alignment horizontal="center" vertical="center"/>
    </xf>
    <xf numFmtId="0" fontId="21" fillId="0" borderId="30" xfId="1" applyFont="1" applyBorder="1" applyAlignment="1">
      <alignment horizontal="center" vertical="center" wrapText="1"/>
    </xf>
    <xf numFmtId="0" fontId="21" fillId="0" borderId="6" xfId="1" applyFont="1" applyBorder="1" applyAlignment="1">
      <alignment horizontal="center" vertical="center"/>
    </xf>
    <xf numFmtId="0" fontId="21" fillId="0" borderId="23" xfId="1" applyFont="1" applyBorder="1" applyAlignment="1">
      <alignment horizontal="center" vertical="center"/>
    </xf>
    <xf numFmtId="0" fontId="21" fillId="0" borderId="2" xfId="1" applyFont="1" applyBorder="1" applyAlignment="1">
      <alignment horizontal="center" vertical="top" wrapText="1"/>
    </xf>
    <xf numFmtId="0" fontId="21" fillId="0" borderId="33" xfId="1" applyFont="1" applyBorder="1" applyAlignment="1">
      <alignment horizontal="center" vertical="center"/>
    </xf>
    <xf numFmtId="169" fontId="21" fillId="0" borderId="0" xfId="1" applyNumberFormat="1" applyFont="1" applyAlignment="1">
      <alignment horizontal="center" vertical="center"/>
    </xf>
    <xf numFmtId="0" fontId="22" fillId="0" borderId="5" xfId="1" applyFont="1" applyBorder="1" applyAlignment="1">
      <alignment horizontal="center" vertical="center"/>
    </xf>
    <xf numFmtId="49" fontId="22" fillId="0" borderId="6" xfId="1" applyNumberFormat="1" applyFont="1" applyBorder="1" applyAlignment="1">
      <alignment horizontal="center" vertical="center"/>
    </xf>
    <xf numFmtId="0" fontId="22" fillId="0" borderId="0" xfId="1" applyFont="1" applyAlignment="1">
      <alignment horizontal="center" vertical="center"/>
    </xf>
    <xf numFmtId="2" fontId="22" fillId="0" borderId="6" xfId="1" applyNumberFormat="1" applyFont="1" applyBorder="1" applyAlignment="1">
      <alignment horizontal="center" vertical="center"/>
    </xf>
    <xf numFmtId="164" fontId="22" fillId="0" borderId="6" xfId="1" applyNumberFormat="1" applyFont="1" applyBorder="1" applyAlignment="1">
      <alignment horizontal="center" vertical="center"/>
    </xf>
    <xf numFmtId="164" fontId="22" fillId="0" borderId="30" xfId="1" applyNumberFormat="1" applyFont="1" applyBorder="1" applyAlignment="1">
      <alignment horizontal="center" vertical="center"/>
    </xf>
    <xf numFmtId="1" fontId="22" fillId="0" borderId="6" xfId="1" applyNumberFormat="1" applyFont="1" applyBorder="1" applyAlignment="1">
      <alignment horizontal="center" vertical="center"/>
    </xf>
    <xf numFmtId="0" fontId="22" fillId="0" borderId="23" xfId="1" applyFont="1" applyBorder="1" applyAlignment="1">
      <alignment horizontal="center" vertical="center"/>
    </xf>
    <xf numFmtId="0" fontId="22" fillId="0" borderId="0" xfId="1" applyFont="1" applyAlignment="1">
      <alignment horizontal="left" vertical="center"/>
    </xf>
    <xf numFmtId="165" fontId="22" fillId="0" borderId="0" xfId="1" applyNumberFormat="1" applyFont="1" applyAlignment="1">
      <alignment horizontal="left" vertical="center"/>
    </xf>
    <xf numFmtId="0" fontId="22" fillId="0" borderId="14" xfId="1" applyFont="1" applyBorder="1" applyAlignment="1">
      <alignment horizontal="left" vertical="center"/>
    </xf>
    <xf numFmtId="49" fontId="22" fillId="0" borderId="0" xfId="0" applyNumberFormat="1" applyFont="1" applyAlignment="1">
      <alignment horizontal="center" vertical="center" wrapText="1" shrinkToFit="1"/>
    </xf>
    <xf numFmtId="1" fontId="21" fillId="0" borderId="0" xfId="1" applyNumberFormat="1" applyFont="1" applyAlignment="1">
      <alignment horizontal="center" vertical="center"/>
    </xf>
    <xf numFmtId="168" fontId="28" fillId="0" borderId="0" xfId="1" applyNumberFormat="1" applyFont="1" applyAlignment="1">
      <alignment horizontal="center" vertical="center"/>
    </xf>
    <xf numFmtId="165" fontId="28" fillId="0" borderId="0" xfId="1" applyNumberFormat="1" applyFont="1" applyAlignment="1">
      <alignment horizontal="center" vertical="center"/>
    </xf>
    <xf numFmtId="49" fontId="21" fillId="0" borderId="0" xfId="1" applyNumberFormat="1" applyFont="1" applyAlignment="1">
      <alignment vertical="center"/>
    </xf>
    <xf numFmtId="1" fontId="22" fillId="0" borderId="5" xfId="1" applyNumberFormat="1" applyFont="1" applyBorder="1" applyAlignment="1">
      <alignment horizontal="center" vertical="center"/>
    </xf>
    <xf numFmtId="49" fontId="22" fillId="0" borderId="22" xfId="1" applyNumberFormat="1" applyFont="1" applyBorder="1" applyAlignment="1">
      <alignment horizontal="center" vertical="center"/>
    </xf>
    <xf numFmtId="164" fontId="22" fillId="0" borderId="23" xfId="1" applyNumberFormat="1" applyFont="1" applyBorder="1" applyAlignment="1">
      <alignment horizontal="center" vertical="center"/>
    </xf>
    <xf numFmtId="1" fontId="22" fillId="0" borderId="0" xfId="1" applyNumberFormat="1" applyFont="1" applyAlignment="1">
      <alignment horizontal="center" vertical="center"/>
    </xf>
    <xf numFmtId="1" fontId="22" fillId="0" borderId="23" xfId="1" applyNumberFormat="1" applyFont="1" applyBorder="1" applyAlignment="1">
      <alignment horizontal="center" vertical="center"/>
    </xf>
    <xf numFmtId="0" fontId="22" fillId="0" borderId="22" xfId="1" applyFont="1" applyBorder="1" applyAlignment="1">
      <alignment horizontal="center" vertical="center"/>
    </xf>
    <xf numFmtId="165" fontId="22" fillId="0" borderId="6" xfId="1" applyNumberFormat="1" applyFont="1" applyBorder="1" applyAlignment="1">
      <alignment vertical="center"/>
    </xf>
    <xf numFmtId="165" fontId="22" fillId="0" borderId="0" xfId="1" applyNumberFormat="1" applyFont="1" applyAlignment="1">
      <alignment vertical="center"/>
    </xf>
    <xf numFmtId="165" fontId="22" fillId="0" borderId="14" xfId="1" applyNumberFormat="1" applyFont="1" applyBorder="1" applyAlignment="1">
      <alignment vertical="center"/>
    </xf>
    <xf numFmtId="0" fontId="22" fillId="0" borderId="6" xfId="1" applyFont="1" applyBorder="1" applyAlignment="1">
      <alignment vertical="center"/>
    </xf>
    <xf numFmtId="0" fontId="22" fillId="0" borderId="0" xfId="1" applyFont="1" applyAlignment="1">
      <alignment vertical="center"/>
    </xf>
    <xf numFmtId="0" fontId="22" fillId="0" borderId="14" xfId="1" applyFont="1" applyBorder="1" applyAlignment="1">
      <alignment vertical="center"/>
    </xf>
    <xf numFmtId="1" fontId="22" fillId="0" borderId="35" xfId="1" applyNumberFormat="1" applyFont="1" applyBorder="1" applyAlignment="1">
      <alignment horizontal="center" vertical="center"/>
    </xf>
    <xf numFmtId="49" fontId="22" fillId="0" borderId="36" xfId="1" applyNumberFormat="1" applyFont="1" applyBorder="1" applyAlignment="1">
      <alignment horizontal="center" vertical="center"/>
    </xf>
    <xf numFmtId="49" fontId="22" fillId="0" borderId="37" xfId="1" applyNumberFormat="1" applyFont="1" applyBorder="1" applyAlignment="1">
      <alignment horizontal="center" vertical="center"/>
    </xf>
    <xf numFmtId="2" fontId="22" fillId="0" borderId="36" xfId="1" applyNumberFormat="1" applyFont="1" applyBorder="1" applyAlignment="1">
      <alignment horizontal="center" vertical="center"/>
    </xf>
    <xf numFmtId="164" fontId="22" fillId="0" borderId="36" xfId="1" applyNumberFormat="1" applyFont="1" applyBorder="1" applyAlignment="1">
      <alignment horizontal="center" vertical="center"/>
    </xf>
    <xf numFmtId="164" fontId="22" fillId="0" borderId="38" xfId="1" applyNumberFormat="1" applyFont="1" applyBorder="1" applyAlignment="1">
      <alignment horizontal="center" vertical="center"/>
    </xf>
    <xf numFmtId="49" fontId="22" fillId="0" borderId="38" xfId="0" applyNumberFormat="1" applyFont="1" applyBorder="1" applyAlignment="1">
      <alignment horizontal="center" vertical="center" shrinkToFit="1"/>
    </xf>
    <xf numFmtId="49" fontId="22" fillId="0" borderId="39" xfId="0" applyNumberFormat="1" applyFont="1" applyBorder="1" applyAlignment="1">
      <alignment horizontal="center" vertical="center" shrinkToFit="1"/>
    </xf>
    <xf numFmtId="1" fontId="22" fillId="0" borderId="36" xfId="1" applyNumberFormat="1" applyFont="1" applyBorder="1" applyAlignment="1">
      <alignment horizontal="center" vertical="center"/>
    </xf>
    <xf numFmtId="1" fontId="22" fillId="0" borderId="38" xfId="1" applyNumberFormat="1" applyFont="1" applyBorder="1" applyAlignment="1">
      <alignment horizontal="center" vertical="center"/>
    </xf>
    <xf numFmtId="0" fontId="22" fillId="0" borderId="38" xfId="1" applyFont="1" applyBorder="1" applyAlignment="1">
      <alignment horizontal="center" vertical="center"/>
    </xf>
    <xf numFmtId="0" fontId="22" fillId="0" borderId="39" xfId="1" applyFont="1" applyBorder="1" applyAlignment="1">
      <alignment horizontal="left" vertical="center"/>
    </xf>
    <xf numFmtId="165" fontId="22" fillId="0" borderId="39" xfId="1" applyNumberFormat="1" applyFont="1" applyBorder="1" applyAlignment="1">
      <alignment horizontal="left" vertical="center"/>
    </xf>
    <xf numFmtId="0" fontId="22" fillId="0" borderId="40" xfId="1" applyFont="1" applyBorder="1" applyAlignment="1">
      <alignment horizontal="left" vertical="center"/>
    </xf>
    <xf numFmtId="165" fontId="22" fillId="0" borderId="6" xfId="1" applyNumberFormat="1" applyFont="1" applyBorder="1" applyAlignment="1">
      <alignment horizontal="center" vertical="center"/>
    </xf>
    <xf numFmtId="49" fontId="22" fillId="0" borderId="23" xfId="0" applyNumberFormat="1" applyFont="1" applyBorder="1" applyAlignment="1">
      <alignment horizontal="center" vertical="center" shrinkToFit="1"/>
    </xf>
    <xf numFmtId="49" fontId="22" fillId="0" borderId="0" xfId="0" applyNumberFormat="1" applyFont="1" applyAlignment="1">
      <alignment horizontal="center" vertical="center" shrinkToFit="1"/>
    </xf>
    <xf numFmtId="49" fontId="22" fillId="0" borderId="15" xfId="1" applyNumberFormat="1" applyFont="1" applyBorder="1" applyAlignment="1">
      <alignment horizontal="center" vertical="center"/>
    </xf>
    <xf numFmtId="49" fontId="22" fillId="0" borderId="2" xfId="1" applyNumberFormat="1" applyFont="1" applyBorder="1" applyAlignment="1">
      <alignment horizontal="center" vertical="center"/>
    </xf>
    <xf numFmtId="49" fontId="22" fillId="0" borderId="27" xfId="1" applyNumberFormat="1" applyFont="1" applyBorder="1" applyAlignment="1">
      <alignment horizontal="center" vertical="center"/>
    </xf>
    <xf numFmtId="2" fontId="22" fillId="0" borderId="2" xfId="1" applyNumberFormat="1" applyFont="1" applyBorder="1" applyAlignment="1">
      <alignment horizontal="center" vertical="center"/>
    </xf>
    <xf numFmtId="164" fontId="22" fillId="0" borderId="2" xfId="1" applyNumberFormat="1" applyFont="1" applyBorder="1" applyAlignment="1">
      <alignment horizontal="center" vertical="center"/>
    </xf>
    <xf numFmtId="165" fontId="22" fillId="0" borderId="2" xfId="1" applyNumberFormat="1" applyFont="1" applyBorder="1" applyAlignment="1">
      <alignment horizontal="center" vertical="center"/>
    </xf>
    <xf numFmtId="1" fontId="22" fillId="0" borderId="2" xfId="1" applyNumberFormat="1" applyFont="1" applyBorder="1" applyAlignment="1">
      <alignment horizontal="center" vertical="center"/>
    </xf>
    <xf numFmtId="0" fontId="22" fillId="0" borderId="33" xfId="1" applyFont="1" applyBorder="1" applyAlignment="1">
      <alignment horizontal="center" vertical="center"/>
    </xf>
    <xf numFmtId="0" fontId="22" fillId="0" borderId="16" xfId="1" applyFont="1" applyBorder="1" applyAlignment="1">
      <alignment horizontal="left" vertical="center"/>
    </xf>
    <xf numFmtId="165" fontId="22" fillId="0" borderId="16" xfId="1" applyNumberFormat="1" applyFont="1" applyBorder="1" applyAlignment="1">
      <alignment horizontal="left" vertical="center"/>
    </xf>
    <xf numFmtId="0" fontId="22" fillId="0" borderId="17" xfId="1" applyFont="1" applyBorder="1" applyAlignment="1">
      <alignment horizontal="left" vertical="center"/>
    </xf>
    <xf numFmtId="164" fontId="21" fillId="0" borderId="0" xfId="1" applyNumberFormat="1" applyFont="1" applyAlignment="1">
      <alignment vertical="center"/>
    </xf>
    <xf numFmtId="2" fontId="22" fillId="0" borderId="0" xfId="1" applyNumberFormat="1" applyFont="1" applyAlignment="1">
      <alignment horizontal="center" vertical="center"/>
    </xf>
    <xf numFmtId="164" fontId="22" fillId="0" borderId="0" xfId="1" applyNumberFormat="1" applyFont="1" applyAlignment="1">
      <alignment horizontal="center" vertical="center"/>
    </xf>
    <xf numFmtId="49" fontId="20" fillId="0" borderId="5" xfId="1" applyNumberFormat="1" applyFont="1" applyBorder="1" applyAlignment="1">
      <alignment horizontal="left" vertical="center"/>
    </xf>
    <xf numFmtId="0" fontId="21" fillId="0" borderId="0" xfId="1" applyFont="1" applyAlignment="1">
      <alignment horizontal="left" vertical="center"/>
    </xf>
    <xf numFmtId="0" fontId="20" fillId="0" borderId="5" xfId="1" applyFont="1" applyBorder="1" applyAlignment="1">
      <alignment vertical="center"/>
    </xf>
    <xf numFmtId="0" fontId="28" fillId="0" borderId="0" xfId="1" applyFont="1" applyAlignment="1">
      <alignment vertical="center"/>
    </xf>
    <xf numFmtId="0" fontId="20" fillId="0" borderId="0" xfId="1" applyFont="1" applyAlignment="1">
      <alignment vertical="center"/>
    </xf>
    <xf numFmtId="0" fontId="21" fillId="0" borderId="7" xfId="1" applyFont="1" applyBorder="1" applyAlignment="1">
      <alignment vertical="center"/>
    </xf>
    <xf numFmtId="0" fontId="21" fillId="0" borderId="8" xfId="1" applyFont="1" applyBorder="1" applyAlignment="1">
      <alignment vertical="center"/>
    </xf>
    <xf numFmtId="0" fontId="22" fillId="0" borderId="8" xfId="1" applyFont="1" applyBorder="1" applyAlignment="1">
      <alignment vertical="center"/>
    </xf>
    <xf numFmtId="0" fontId="20" fillId="0" borderId="8" xfId="1" applyFont="1" applyBorder="1" applyAlignment="1">
      <alignment vertical="center"/>
    </xf>
    <xf numFmtId="0" fontId="20" fillId="0" borderId="8" xfId="1" applyFont="1" applyBorder="1" applyAlignment="1">
      <alignment horizontal="center" vertical="center"/>
    </xf>
    <xf numFmtId="0" fontId="21" fillId="0" borderId="8" xfId="0" applyFont="1" applyBorder="1" applyAlignment="1">
      <alignment vertical="center"/>
    </xf>
    <xf numFmtId="0" fontId="22" fillId="0" borderId="18" xfId="1" applyFont="1" applyBorder="1" applyAlignment="1">
      <alignment vertical="center"/>
    </xf>
    <xf numFmtId="0" fontId="21" fillId="0" borderId="4" xfId="1" applyFont="1" applyBorder="1" applyAlignment="1">
      <alignment vertical="center"/>
    </xf>
    <xf numFmtId="165" fontId="22" fillId="0" borderId="0" xfId="1" applyNumberFormat="1" applyFont="1" applyAlignment="1">
      <alignment horizontal="center" vertical="center"/>
    </xf>
    <xf numFmtId="165" fontId="21" fillId="0" borderId="0" xfId="1" applyNumberFormat="1" applyFont="1" applyAlignment="1">
      <alignment horizontal="center" vertical="center"/>
    </xf>
    <xf numFmtId="0" fontId="21" fillId="0" borderId="0" xfId="1" quotePrefix="1" applyFont="1" applyAlignment="1">
      <alignment horizontal="center"/>
    </xf>
    <xf numFmtId="0" fontId="28" fillId="0" borderId="0" xfId="1" applyFont="1" applyAlignment="1">
      <alignment horizontal="center" vertical="center"/>
    </xf>
    <xf numFmtId="165" fontId="31" fillId="0" borderId="0" xfId="1" applyNumberFormat="1" applyFont="1" applyAlignment="1">
      <alignment horizontal="center" vertical="center"/>
    </xf>
    <xf numFmtId="1" fontId="31" fillId="0" borderId="0" xfId="1" applyNumberFormat="1" applyFont="1" applyAlignment="1">
      <alignment horizontal="center" vertical="center"/>
    </xf>
    <xf numFmtId="1" fontId="28" fillId="0" borderId="0" xfId="2" applyNumberFormat="1" applyFont="1" applyBorder="1" applyAlignment="1">
      <alignment horizontal="center" vertical="center"/>
    </xf>
    <xf numFmtId="167" fontId="28" fillId="0" borderId="0" xfId="2" applyNumberFormat="1" applyFont="1" applyBorder="1" applyAlignment="1">
      <alignment horizontal="center" vertical="center"/>
    </xf>
    <xf numFmtId="164" fontId="31" fillId="0" borderId="0" xfId="1" applyNumberFormat="1" applyFont="1" applyAlignment="1">
      <alignment horizontal="center" vertical="center"/>
    </xf>
    <xf numFmtId="168" fontId="31" fillId="0" borderId="0" xfId="1" applyNumberFormat="1" applyFont="1" applyAlignment="1">
      <alignment horizontal="center" vertical="center"/>
    </xf>
    <xf numFmtId="165" fontId="28" fillId="0" borderId="0" xfId="2" applyNumberFormat="1" applyFont="1" applyBorder="1" applyAlignment="1">
      <alignment horizontal="center" vertical="center"/>
    </xf>
    <xf numFmtId="2" fontId="31" fillId="0" borderId="0" xfId="1" applyNumberFormat="1" applyFont="1" applyAlignment="1">
      <alignment horizontal="center" vertical="center"/>
    </xf>
    <xf numFmtId="0" fontId="31" fillId="0" borderId="0" xfId="1" applyFont="1" applyAlignment="1">
      <alignment horizontal="center" vertical="center"/>
    </xf>
    <xf numFmtId="49" fontId="31" fillId="0" borderId="0" xfId="1" applyNumberFormat="1" applyFont="1" applyAlignment="1">
      <alignment horizontal="center" vertical="center"/>
    </xf>
    <xf numFmtId="0" fontId="28" fillId="0" borderId="4" xfId="0" applyFont="1" applyBorder="1" applyAlignment="1">
      <alignment horizontal="left" vertical="center"/>
    </xf>
    <xf numFmtId="0" fontId="28" fillId="0" borderId="4" xfId="0" applyFont="1" applyBorder="1" applyAlignment="1">
      <alignment vertical="center"/>
    </xf>
    <xf numFmtId="0" fontId="31" fillId="0" borderId="4" xfId="1" applyFont="1" applyBorder="1" applyAlignment="1">
      <alignment horizontal="centerContinuous" vertical="center"/>
    </xf>
    <xf numFmtId="0" fontId="28" fillId="0" borderId="0" xfId="0" applyFont="1" applyAlignment="1">
      <alignment horizontal="left" vertical="center"/>
    </xf>
    <xf numFmtId="0" fontId="28" fillId="0" borderId="0" xfId="0" applyFont="1" applyAlignment="1">
      <alignment vertical="center"/>
    </xf>
    <xf numFmtId="0" fontId="28" fillId="0" borderId="0" xfId="1" applyFont="1" applyAlignment="1">
      <alignment horizontal="centerContinuous" vertical="center"/>
    </xf>
    <xf numFmtId="0" fontId="28" fillId="0" borderId="22" xfId="1" applyFont="1" applyBorder="1" applyAlignment="1">
      <alignment horizontal="centerContinuous" vertical="center"/>
    </xf>
    <xf numFmtId="0" fontId="31" fillId="0" borderId="0" xfId="0" applyFont="1" applyAlignment="1">
      <alignment vertical="center"/>
    </xf>
    <xf numFmtId="2" fontId="22" fillId="0" borderId="30" xfId="1" applyNumberFormat="1" applyFont="1" applyBorder="1" applyAlignment="1">
      <alignment horizontal="center" vertical="center"/>
    </xf>
    <xf numFmtId="2" fontId="22" fillId="0" borderId="23" xfId="1" applyNumberFormat="1" applyFont="1" applyBorder="1" applyAlignment="1">
      <alignment horizontal="center" vertical="center"/>
    </xf>
    <xf numFmtId="2" fontId="22" fillId="0" borderId="0" xfId="0" applyNumberFormat="1" applyFont="1" applyAlignment="1">
      <alignment horizontal="center" vertical="center" wrapText="1" shrinkToFit="1"/>
    </xf>
    <xf numFmtId="0" fontId="10" fillId="0" borderId="0" xfId="0" applyFont="1" applyAlignment="1">
      <alignment horizontal="left" vertical="center"/>
    </xf>
    <xf numFmtId="0" fontId="10" fillId="0" borderId="22" xfId="0" applyFont="1" applyBorder="1" applyAlignment="1">
      <alignment horizontal="left" vertical="center"/>
    </xf>
    <xf numFmtId="0" fontId="25" fillId="0" borderId="6" xfId="1" applyFont="1" applyBorder="1" applyAlignment="1">
      <alignment horizontal="center" vertical="center" wrapText="1"/>
    </xf>
    <xf numFmtId="0" fontId="25" fillId="0" borderId="0" xfId="1" applyFont="1" applyAlignment="1">
      <alignment horizontal="center" vertical="center"/>
    </xf>
    <xf numFmtId="0" fontId="25" fillId="0" borderId="22" xfId="1" applyFont="1" applyBorder="1" applyAlignment="1">
      <alignment horizontal="center" vertical="center"/>
    </xf>
    <xf numFmtId="0" fontId="25" fillId="0" borderId="6" xfId="1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3" fillId="0" borderId="1" xfId="1" applyFont="1" applyBorder="1" applyAlignment="1">
      <alignment horizontal="left" vertical="center"/>
    </xf>
    <xf numFmtId="0" fontId="13" fillId="0" borderId="4" xfId="1" applyFont="1" applyBorder="1" applyAlignment="1">
      <alignment horizontal="left" vertical="center"/>
    </xf>
    <xf numFmtId="0" fontId="13" fillId="0" borderId="26" xfId="1" applyFont="1" applyBorder="1" applyAlignment="1">
      <alignment horizontal="left" vertical="center"/>
    </xf>
    <xf numFmtId="0" fontId="3" fillId="0" borderId="19" xfId="1" applyFont="1" applyBorder="1" applyAlignment="1">
      <alignment horizontal="center" vertical="center"/>
    </xf>
    <xf numFmtId="0" fontId="3" fillId="0" borderId="20" xfId="1" applyFont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0" fontId="4" fillId="0" borderId="16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3" fillId="0" borderId="12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24" xfId="1" applyFont="1" applyBorder="1" applyAlignment="1">
      <alignment horizontal="left" vertical="center"/>
    </xf>
    <xf numFmtId="0" fontId="10" fillId="0" borderId="0" xfId="0" applyFont="1" applyAlignment="1">
      <alignment horizontal="left"/>
    </xf>
    <xf numFmtId="0" fontId="10" fillId="0" borderId="14" xfId="0" applyFont="1" applyBorder="1" applyAlignment="1">
      <alignment horizontal="left"/>
    </xf>
    <xf numFmtId="166" fontId="10" fillId="0" borderId="8" xfId="0" applyNumberFormat="1" applyFont="1" applyBorder="1" applyAlignment="1">
      <alignment horizontal="left" vertical="center"/>
    </xf>
    <xf numFmtId="0" fontId="0" fillId="0" borderId="8" xfId="0" applyBorder="1" applyAlignment="1"/>
    <xf numFmtId="0" fontId="10" fillId="0" borderId="8" xfId="0" applyFont="1" applyBorder="1" applyAlignment="1">
      <alignment horizontal="left"/>
    </xf>
    <xf numFmtId="0" fontId="10" fillId="0" borderId="18" xfId="0" applyFont="1" applyBorder="1" applyAlignment="1">
      <alignment horizontal="left"/>
    </xf>
    <xf numFmtId="0" fontId="5" fillId="0" borderId="31" xfId="1" applyFont="1" applyBorder="1" applyAlignment="1">
      <alignment horizontal="center" vertical="center" wrapText="1"/>
    </xf>
    <xf numFmtId="0" fontId="5" fillId="0" borderId="32" xfId="1" applyFont="1" applyBorder="1" applyAlignment="1">
      <alignment horizontal="center" vertical="center"/>
    </xf>
    <xf numFmtId="0" fontId="5" fillId="0" borderId="34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5" fillId="0" borderId="26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2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5" fillId="0" borderId="27" xfId="1" applyFont="1" applyBorder="1" applyAlignment="1">
      <alignment horizontal="center" vertical="center"/>
    </xf>
    <xf numFmtId="0" fontId="5" fillId="0" borderId="28" xfId="1" applyFont="1" applyBorder="1" applyAlignment="1">
      <alignment horizontal="center" vertical="center" wrapText="1"/>
    </xf>
    <xf numFmtId="0" fontId="5" fillId="0" borderId="23" xfId="1" applyFont="1" applyBorder="1" applyAlignment="1">
      <alignment horizontal="center" vertical="center"/>
    </xf>
    <xf numFmtId="0" fontId="5" fillId="0" borderId="33" xfId="1" applyFont="1" applyBorder="1" applyAlignment="1">
      <alignment horizontal="center" vertical="center"/>
    </xf>
    <xf numFmtId="0" fontId="32" fillId="0" borderId="28" xfId="1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41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16" xfId="1" applyFont="1" applyBorder="1" applyAlignment="1">
      <alignment horizontal="center" vertical="center"/>
    </xf>
    <xf numFmtId="0" fontId="5" fillId="0" borderId="17" xfId="1" applyFont="1" applyBorder="1" applyAlignment="1">
      <alignment horizontal="center" vertical="center"/>
    </xf>
    <xf numFmtId="165" fontId="11" fillId="0" borderId="0" xfId="1" applyNumberFormat="1" applyFont="1" applyAlignment="1">
      <alignment horizontal="left" vertical="center"/>
    </xf>
    <xf numFmtId="165" fontId="11" fillId="0" borderId="14" xfId="1" applyNumberFormat="1" applyFont="1" applyBorder="1" applyAlignment="1">
      <alignment horizontal="left" vertical="center"/>
    </xf>
    <xf numFmtId="0" fontId="10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5" fillId="0" borderId="30" xfId="1" applyFont="1" applyBorder="1" applyAlignment="1">
      <alignment horizontal="center" vertical="center" wrapText="1"/>
    </xf>
    <xf numFmtId="0" fontId="21" fillId="0" borderId="0" xfId="1" applyFont="1" applyAlignment="1">
      <alignment horizontal="center" vertical="center"/>
    </xf>
    <xf numFmtId="0" fontId="21" fillId="0" borderId="28" xfId="1" applyFont="1" applyBorder="1" applyAlignment="1">
      <alignment horizontal="center" vertical="center" wrapText="1"/>
    </xf>
    <xf numFmtId="0" fontId="21" fillId="0" borderId="23" xfId="1" applyFont="1" applyBorder="1" applyAlignment="1">
      <alignment horizontal="center" vertical="center"/>
    </xf>
    <xf numFmtId="0" fontId="21" fillId="0" borderId="33" xfId="1" applyFont="1" applyBorder="1" applyAlignment="1">
      <alignment horizontal="center" vertical="center"/>
    </xf>
    <xf numFmtId="0" fontId="21" fillId="0" borderId="1" xfId="1" applyFont="1" applyBorder="1" applyAlignment="1">
      <alignment horizontal="center" vertical="center" wrapText="1"/>
    </xf>
    <xf numFmtId="0" fontId="21" fillId="0" borderId="26" xfId="1" applyFont="1" applyBorder="1" applyAlignment="1">
      <alignment horizontal="center" vertical="center"/>
    </xf>
    <xf numFmtId="0" fontId="21" fillId="0" borderId="6" xfId="1" applyFont="1" applyBorder="1" applyAlignment="1">
      <alignment horizontal="center" vertical="center"/>
    </xf>
    <xf numFmtId="0" fontId="21" fillId="0" borderId="22" xfId="1" applyFont="1" applyBorder="1" applyAlignment="1">
      <alignment horizontal="center" vertical="center"/>
    </xf>
    <xf numFmtId="0" fontId="21" fillId="0" borderId="2" xfId="1" applyFont="1" applyBorder="1" applyAlignment="1">
      <alignment horizontal="center" vertical="center"/>
    </xf>
    <xf numFmtId="0" fontId="21" fillId="0" borderId="27" xfId="1" applyFont="1" applyBorder="1" applyAlignment="1">
      <alignment horizontal="center" vertical="center"/>
    </xf>
    <xf numFmtId="0" fontId="21" fillId="0" borderId="1" xfId="1" applyFont="1" applyBorder="1" applyAlignment="1">
      <alignment horizontal="center" vertical="center"/>
    </xf>
    <xf numFmtId="0" fontId="21" fillId="0" borderId="4" xfId="1" applyFont="1" applyBorder="1" applyAlignment="1">
      <alignment horizontal="center" vertical="center"/>
    </xf>
    <xf numFmtId="0" fontId="21" fillId="0" borderId="41" xfId="1" applyFont="1" applyBorder="1" applyAlignment="1">
      <alignment horizontal="center" vertical="center"/>
    </xf>
    <xf numFmtId="0" fontId="21" fillId="0" borderId="14" xfId="1" applyFont="1" applyBorder="1" applyAlignment="1">
      <alignment horizontal="center" vertical="center"/>
    </xf>
    <xf numFmtId="0" fontId="21" fillId="0" borderId="16" xfId="1" applyFont="1" applyBorder="1" applyAlignment="1">
      <alignment horizontal="center" vertical="center"/>
    </xf>
    <xf numFmtId="0" fontId="21" fillId="0" borderId="17" xfId="1" applyFont="1" applyBorder="1" applyAlignment="1">
      <alignment horizontal="center" vertical="center"/>
    </xf>
    <xf numFmtId="0" fontId="21" fillId="0" borderId="30" xfId="1" applyFont="1" applyBorder="1" applyAlignment="1">
      <alignment horizontal="center" vertical="center" wrapText="1"/>
    </xf>
    <xf numFmtId="165" fontId="22" fillId="0" borderId="0" xfId="1" applyNumberFormat="1" applyFont="1" applyAlignment="1">
      <alignment horizontal="left" vertical="center"/>
    </xf>
    <xf numFmtId="165" fontId="22" fillId="0" borderId="14" xfId="1" applyNumberFormat="1" applyFont="1" applyBorder="1" applyAlignment="1">
      <alignment horizontal="left" vertical="center"/>
    </xf>
    <xf numFmtId="165" fontId="22" fillId="0" borderId="6" xfId="1" applyNumberFormat="1" applyFont="1" applyBorder="1" applyAlignment="1">
      <alignment horizontal="center" vertical="center"/>
    </xf>
    <xf numFmtId="165" fontId="22" fillId="0" borderId="0" xfId="1" applyNumberFormat="1" applyFont="1" applyAlignment="1">
      <alignment horizontal="center" vertical="center"/>
    </xf>
    <xf numFmtId="165" fontId="22" fillId="0" borderId="14" xfId="1" applyNumberFormat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2" fillId="0" borderId="14" xfId="1" applyFont="1" applyBorder="1" applyAlignment="1">
      <alignment horizontal="center" vertical="center"/>
    </xf>
    <xf numFmtId="0" fontId="25" fillId="0" borderId="19" xfId="1" applyFont="1" applyBorder="1" applyAlignment="1">
      <alignment horizontal="center" vertical="center"/>
    </xf>
    <xf numFmtId="0" fontId="25" fillId="0" borderId="20" xfId="1" applyFont="1" applyBorder="1" applyAlignment="1">
      <alignment horizontal="center" vertical="center"/>
    </xf>
    <xf numFmtId="0" fontId="25" fillId="0" borderId="21" xfId="1" applyFont="1" applyBorder="1" applyAlignment="1">
      <alignment horizontal="center" vertical="center"/>
    </xf>
    <xf numFmtId="0" fontId="27" fillId="0" borderId="2" xfId="1" applyFont="1" applyBorder="1" applyAlignment="1">
      <alignment horizontal="left" vertical="center"/>
    </xf>
    <xf numFmtId="0" fontId="27" fillId="0" borderId="16" xfId="1" applyFont="1" applyBorder="1" applyAlignment="1">
      <alignment horizontal="left" vertical="center"/>
    </xf>
    <xf numFmtId="0" fontId="27" fillId="0" borderId="27" xfId="1" applyFont="1" applyBorder="1" applyAlignment="1">
      <alignment horizontal="left" vertical="center"/>
    </xf>
    <xf numFmtId="0" fontId="25" fillId="0" borderId="12" xfId="1" applyFont="1" applyBorder="1" applyAlignment="1">
      <alignment horizontal="left" vertical="center"/>
    </xf>
    <xf numFmtId="0" fontId="25" fillId="0" borderId="13" xfId="1" applyFont="1" applyBorder="1" applyAlignment="1">
      <alignment horizontal="left" vertical="center"/>
    </xf>
    <xf numFmtId="0" fontId="25" fillId="0" borderId="24" xfId="1" applyFont="1" applyBorder="1" applyAlignment="1">
      <alignment horizontal="left" vertical="center"/>
    </xf>
    <xf numFmtId="0" fontId="28" fillId="0" borderId="8" xfId="0" applyFont="1" applyBorder="1" applyAlignment="1">
      <alignment horizontal="left"/>
    </xf>
    <xf numFmtId="0" fontId="28" fillId="0" borderId="18" xfId="0" applyFont="1" applyBorder="1" applyAlignment="1">
      <alignment horizontal="left"/>
    </xf>
    <xf numFmtId="0" fontId="28" fillId="0" borderId="0" xfId="0" applyFont="1" applyAlignment="1">
      <alignment horizontal="left"/>
    </xf>
    <xf numFmtId="0" fontId="28" fillId="0" borderId="14" xfId="0" applyFont="1" applyBorder="1" applyAlignment="1">
      <alignment horizontal="left"/>
    </xf>
    <xf numFmtId="0" fontId="25" fillId="0" borderId="6" xfId="0" applyFont="1" applyBorder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28" fillId="0" borderId="14" xfId="0" applyFont="1" applyBorder="1" applyAlignment="1">
      <alignment horizontal="left" vertical="center"/>
    </xf>
    <xf numFmtId="166" fontId="28" fillId="0" borderId="8" xfId="0" applyNumberFormat="1" applyFont="1" applyBorder="1" applyAlignment="1">
      <alignment horizontal="left" vertical="center"/>
    </xf>
    <xf numFmtId="0" fontId="29" fillId="0" borderId="8" xfId="0" applyFont="1" applyBorder="1" applyAlignment="1"/>
    <xf numFmtId="0" fontId="21" fillId="0" borderId="31" xfId="1" applyFont="1" applyBorder="1" applyAlignment="1">
      <alignment horizontal="center" vertical="center" wrapText="1"/>
    </xf>
    <xf numFmtId="0" fontId="21" fillId="0" borderId="32" xfId="1" applyFont="1" applyBorder="1" applyAlignment="1">
      <alignment horizontal="center" vertical="center"/>
    </xf>
    <xf numFmtId="0" fontId="21" fillId="0" borderId="34" xfId="1" applyFont="1" applyBorder="1" applyAlignment="1">
      <alignment horizontal="center" vertical="center"/>
    </xf>
    <xf numFmtId="0" fontId="24" fillId="0" borderId="1" xfId="1" applyFont="1" applyBorder="1" applyAlignment="1">
      <alignment horizontal="left" vertical="center"/>
    </xf>
    <xf numFmtId="0" fontId="24" fillId="0" borderId="4" xfId="1" applyFont="1" applyBorder="1" applyAlignment="1">
      <alignment horizontal="left" vertical="center"/>
    </xf>
    <xf numFmtId="0" fontId="24" fillId="0" borderId="26" xfId="1" applyFont="1" applyBorder="1" applyAlignment="1">
      <alignment horizontal="left" vertical="center"/>
    </xf>
    <xf numFmtId="0" fontId="28" fillId="0" borderId="22" xfId="0" applyFont="1" applyBorder="1" applyAlignment="1">
      <alignment horizontal="left" vertical="center"/>
    </xf>
  </cellXfs>
  <cellStyles count="3">
    <cellStyle name="เครื่องหมายจุลภาค 2" xfId="2"/>
    <cellStyle name="ปกติ" xfId="0" builtinId="0"/>
    <cellStyle name="ปกติ 2" xfId="1"/>
  </cellStyles>
  <dxfs count="85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  <color rgb="FF000000"/>
      <color rgb="FF008000"/>
      <color rgb="FFCC3300"/>
      <color rgb="FFCC6600"/>
      <color rgb="FFFF9900"/>
      <color rgb="FFFF3300"/>
      <color rgb="FFFF6600"/>
      <color rgb="FFFF9933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104775</xdr:colOff>
      <xdr:row>0</xdr:row>
      <xdr:rowOff>76201</xdr:rowOff>
    </xdr:from>
    <xdr:to>
      <xdr:col>6</xdr:col>
      <xdr:colOff>671703</xdr:colOff>
      <xdr:row>1</xdr:row>
      <xdr:rowOff>281179</xdr:rowOff>
    </xdr:to>
    <xdr:pic>
      <xdr:nvPicPr>
        <xdr:cNvPr id="2" name="Picture 1" descr="LogoDPT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43350" y="76201"/>
          <a:ext cx="566928" cy="5669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371475</xdr:colOff>
      <xdr:row>38</xdr:row>
      <xdr:rowOff>92555</xdr:rowOff>
    </xdr:from>
    <xdr:to>
      <xdr:col>15</xdr:col>
      <xdr:colOff>0</xdr:colOff>
      <xdr:row>38</xdr:row>
      <xdr:rowOff>245310</xdr:rowOff>
    </xdr:to>
    <xdr:sp macro="" textlink="">
      <xdr:nvSpPr>
        <xdr:cNvPr id="3" name="TextBox 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8972550" y="7426805"/>
          <a:ext cx="1619250" cy="1527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th-TH" sz="1000">
              <a:latin typeface="TH SarabunPSK" pitchFamily="34" charset="-34"/>
              <a:cs typeface="TH SarabunPSK" pitchFamily="34" charset="-34"/>
            </a:rPr>
            <a:t>ใช้เพื่อตรวจสอบต้นฉบับ</a:t>
          </a:r>
        </a:p>
      </xdr:txBody>
    </xdr:sp>
    <xdr:clientData/>
  </xdr:twoCellAnchor>
  <xdr:twoCellAnchor>
    <xdr:from>
      <xdr:col>13</xdr:col>
      <xdr:colOff>201706</xdr:colOff>
      <xdr:row>36</xdr:row>
      <xdr:rowOff>44822</xdr:rowOff>
    </xdr:from>
    <xdr:to>
      <xdr:col>14</xdr:col>
      <xdr:colOff>163765</xdr:colOff>
      <xdr:row>38</xdr:row>
      <xdr:rowOff>74116</xdr:rowOff>
    </xdr:to>
    <xdr:sp macro="" textlink="">
      <xdr:nvSpPr>
        <xdr:cNvPr id="6" name="กล่องข้อความ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9424147" y="6936440"/>
          <a:ext cx="612000" cy="61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/>
            <a:t>QR</a:t>
          </a:r>
        </a:p>
        <a:p>
          <a:pPr algn="ctr"/>
          <a:r>
            <a:rPr lang="en-US" sz="1100"/>
            <a:t>Code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104775</xdr:colOff>
      <xdr:row>0</xdr:row>
      <xdr:rowOff>76201</xdr:rowOff>
    </xdr:from>
    <xdr:to>
      <xdr:col>6</xdr:col>
      <xdr:colOff>671703</xdr:colOff>
      <xdr:row>1</xdr:row>
      <xdr:rowOff>281179</xdr:rowOff>
    </xdr:to>
    <xdr:pic>
      <xdr:nvPicPr>
        <xdr:cNvPr id="2" name="Picture 1" descr="LogoDPT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95700" y="76201"/>
          <a:ext cx="566928" cy="56692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12</xdr:col>
      <xdr:colOff>371475</xdr:colOff>
      <xdr:row>37</xdr:row>
      <xdr:rowOff>92555</xdr:rowOff>
    </xdr:from>
    <xdr:to>
      <xdr:col>15</xdr:col>
      <xdr:colOff>123825</xdr:colOff>
      <xdr:row>37</xdr:row>
      <xdr:rowOff>245310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 txBox="1"/>
      </xdr:nvSpPr>
      <xdr:spPr>
        <a:xfrm>
          <a:off x="8988799" y="7510849"/>
          <a:ext cx="1612526" cy="1527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th-TH" sz="1000">
              <a:latin typeface="TH SarabunPSK" pitchFamily="34" charset="-34"/>
              <a:cs typeface="TH SarabunPSK" pitchFamily="34" charset="-34"/>
            </a:rPr>
            <a:t>ใช้เพื่อตรวจสอบต้นฉบับ</a:t>
          </a:r>
        </a:p>
      </xdr:txBody>
    </xdr:sp>
    <xdr:clientData/>
  </xdr:twoCellAnchor>
  <xdr:twoCellAnchor>
    <xdr:from>
      <xdr:col>12</xdr:col>
      <xdr:colOff>66674</xdr:colOff>
      <xdr:row>10</xdr:row>
      <xdr:rowOff>95251</xdr:rowOff>
    </xdr:from>
    <xdr:to>
      <xdr:col>12</xdr:col>
      <xdr:colOff>304799</xdr:colOff>
      <xdr:row>30</xdr:row>
      <xdr:rowOff>82826</xdr:rowOff>
    </xdr:to>
    <xdr:sp macro="" textlink="">
      <xdr:nvSpPr>
        <xdr:cNvPr id="10" name="วงเล็บปีกกาขวา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 bwMode="auto">
        <a:xfrm>
          <a:off x="8564631" y="2886490"/>
          <a:ext cx="238125" cy="2969314"/>
        </a:xfrm>
        <a:prstGeom prst="rightBrace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th-TH" sz="1100"/>
        </a:p>
      </xdr:txBody>
    </xdr:sp>
    <xdr:clientData/>
  </xdr:twoCellAnchor>
  <xdr:twoCellAnchor editAs="oneCell">
    <xdr:from>
      <xdr:col>13</xdr:col>
      <xdr:colOff>276225</xdr:colOff>
      <xdr:row>35</xdr:row>
      <xdr:rowOff>42582</xdr:rowOff>
    </xdr:from>
    <xdr:to>
      <xdr:col>14</xdr:col>
      <xdr:colOff>276525</xdr:colOff>
      <xdr:row>37</xdr:row>
      <xdr:rowOff>110117</xdr:rowOff>
    </xdr:to>
    <xdr:pic>
      <xdr:nvPicPr>
        <xdr:cNvPr id="9" name="รูปภาพ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8666" y="6878170"/>
          <a:ext cx="650241" cy="6502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21.75" x14ac:dyDescent="0.5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tabSelected="1" zoomScale="85" zoomScaleNormal="85" workbookViewId="0">
      <selection activeCell="N17" sqref="N17"/>
    </sheetView>
  </sheetViews>
  <sheetFormatPr defaultRowHeight="21.75" x14ac:dyDescent="0.5"/>
  <cols>
    <col min="1" max="1" width="6.85546875" style="11" customWidth="1"/>
    <col min="2" max="2" width="7.28515625" style="11" customWidth="1"/>
    <col min="3" max="3" width="5.7109375" style="11" customWidth="1"/>
    <col min="4" max="5" width="11.7109375" style="11" customWidth="1"/>
    <col min="6" max="6" width="14.28515625" style="11" customWidth="1"/>
    <col min="7" max="8" width="11.28515625" style="11" customWidth="1"/>
    <col min="9" max="11" width="12.7109375" style="11" customWidth="1"/>
    <col min="12" max="12" width="10.7109375" style="11" customWidth="1"/>
    <col min="13" max="13" width="9.140625" style="11"/>
    <col min="14" max="14" width="9.7109375" style="11" customWidth="1"/>
    <col min="15" max="15" width="9.140625" style="11" customWidth="1"/>
    <col min="16" max="16384" width="9.140625" style="11"/>
  </cols>
  <sheetData>
    <row r="1" spans="1:15" ht="29.1" customHeight="1" thickTop="1" x14ac:dyDescent="0.5">
      <c r="A1" s="95" t="s">
        <v>0</v>
      </c>
      <c r="B1" s="8"/>
      <c r="C1" s="8"/>
      <c r="D1" s="4"/>
      <c r="E1" s="96"/>
      <c r="F1" s="47"/>
      <c r="G1" s="10"/>
      <c r="H1" s="255" t="s">
        <v>1</v>
      </c>
      <c r="I1" s="256"/>
      <c r="J1" s="257"/>
      <c r="K1" s="258" t="s">
        <v>2</v>
      </c>
      <c r="L1" s="259"/>
      <c r="M1" s="259"/>
      <c r="N1" s="259"/>
      <c r="O1" s="260"/>
    </row>
    <row r="2" spans="1:15" ht="27" customHeight="1" x14ac:dyDescent="0.5">
      <c r="A2" s="97" t="s">
        <v>3</v>
      </c>
      <c r="B2" s="112"/>
      <c r="C2" s="112"/>
      <c r="D2" s="6"/>
      <c r="E2" s="98"/>
      <c r="F2" s="48"/>
      <c r="G2" s="13"/>
      <c r="H2" s="261" t="s">
        <v>4</v>
      </c>
      <c r="I2" s="262"/>
      <c r="J2" s="263"/>
      <c r="K2" s="264" t="s">
        <v>5</v>
      </c>
      <c r="L2" s="265"/>
      <c r="M2" s="266"/>
      <c r="N2" s="82" t="s">
        <v>6</v>
      </c>
      <c r="O2" s="14"/>
    </row>
    <row r="3" spans="1:15" ht="21.95" customHeight="1" x14ac:dyDescent="0.55000000000000004">
      <c r="A3" s="97" t="s">
        <v>7</v>
      </c>
      <c r="B3" s="112"/>
      <c r="C3" s="112"/>
      <c r="D3" s="6"/>
      <c r="E3" s="98"/>
      <c r="F3" s="91"/>
      <c r="H3" s="86"/>
      <c r="I3" s="86"/>
      <c r="J3" s="87"/>
      <c r="K3" s="81" t="s">
        <v>8</v>
      </c>
      <c r="L3" s="1"/>
      <c r="M3" s="267"/>
      <c r="N3" s="267"/>
      <c r="O3" s="268"/>
    </row>
    <row r="4" spans="1:15" ht="21.95" customHeight="1" x14ac:dyDescent="0.5">
      <c r="A4" s="3" t="s">
        <v>9</v>
      </c>
      <c r="B4" s="112"/>
      <c r="C4" s="246"/>
      <c r="D4" s="246"/>
      <c r="E4" s="246"/>
      <c r="F4" s="247"/>
      <c r="G4" s="248" t="s">
        <v>10</v>
      </c>
      <c r="H4" s="249"/>
      <c r="I4" s="249"/>
      <c r="J4" s="250"/>
      <c r="K4" s="252" t="s">
        <v>11</v>
      </c>
      <c r="L4" s="253"/>
      <c r="M4" s="246"/>
      <c r="N4" s="246"/>
      <c r="O4" s="254"/>
    </row>
    <row r="5" spans="1:15" ht="21.95" customHeight="1" x14ac:dyDescent="0.5">
      <c r="A5" s="3" t="s">
        <v>12</v>
      </c>
      <c r="B5" s="1"/>
      <c r="C5" s="99"/>
      <c r="D5" s="99"/>
      <c r="E5" s="5"/>
      <c r="F5" s="48"/>
      <c r="G5" s="251"/>
      <c r="H5" s="249"/>
      <c r="I5" s="249"/>
      <c r="J5" s="250"/>
      <c r="K5" s="252"/>
      <c r="L5" s="253"/>
      <c r="M5" s="246"/>
      <c r="N5" s="246"/>
      <c r="O5" s="254"/>
    </row>
    <row r="6" spans="1:15" ht="21.95" customHeight="1" thickBot="1" x14ac:dyDescent="0.55000000000000004">
      <c r="A6" s="100" t="s">
        <v>13</v>
      </c>
      <c r="B6" s="2"/>
      <c r="C6" s="269"/>
      <c r="D6" s="270"/>
      <c r="E6" s="270"/>
      <c r="F6" s="49"/>
      <c r="G6" s="88"/>
      <c r="H6" s="89"/>
      <c r="I6" s="89"/>
      <c r="J6" s="90"/>
      <c r="K6" s="78" t="s">
        <v>14</v>
      </c>
      <c r="L6" s="2"/>
      <c r="M6" s="271"/>
      <c r="N6" s="271"/>
      <c r="O6" s="272"/>
    </row>
    <row r="7" spans="1:15" ht="20.100000000000001" customHeight="1" x14ac:dyDescent="0.5">
      <c r="A7" s="273" t="s">
        <v>15</v>
      </c>
      <c r="B7" s="276" t="s">
        <v>16</v>
      </c>
      <c r="C7" s="277"/>
      <c r="D7" s="282" t="s">
        <v>17</v>
      </c>
      <c r="E7" s="285" t="s">
        <v>18</v>
      </c>
      <c r="F7" s="282" t="s">
        <v>19</v>
      </c>
      <c r="G7" s="92" t="s">
        <v>20</v>
      </c>
      <c r="H7" s="93"/>
      <c r="I7" s="92" t="s">
        <v>21</v>
      </c>
      <c r="J7" s="93"/>
      <c r="K7" s="282" t="s">
        <v>22</v>
      </c>
      <c r="L7" s="282" t="s">
        <v>23</v>
      </c>
      <c r="M7" s="286" t="s">
        <v>24</v>
      </c>
      <c r="N7" s="287"/>
      <c r="O7" s="288"/>
    </row>
    <row r="8" spans="1:15" ht="41.25" customHeight="1" x14ac:dyDescent="0.5">
      <c r="A8" s="274"/>
      <c r="B8" s="278"/>
      <c r="C8" s="279"/>
      <c r="D8" s="283"/>
      <c r="E8" s="283"/>
      <c r="F8" s="283"/>
      <c r="G8" s="19" t="s">
        <v>25</v>
      </c>
      <c r="H8" s="115" t="s">
        <v>20</v>
      </c>
      <c r="I8" s="297" t="s">
        <v>26</v>
      </c>
      <c r="J8" s="297" t="s">
        <v>27</v>
      </c>
      <c r="K8" s="283"/>
      <c r="L8" s="283"/>
      <c r="M8" s="278"/>
      <c r="N8" s="289"/>
      <c r="O8" s="290"/>
    </row>
    <row r="9" spans="1:15" ht="20.100000000000001" customHeight="1" x14ac:dyDescent="0.5">
      <c r="A9" s="274"/>
      <c r="B9" s="278"/>
      <c r="C9" s="279"/>
      <c r="D9" s="283"/>
      <c r="E9" s="283"/>
      <c r="F9" s="283"/>
      <c r="G9" s="114" t="s">
        <v>28</v>
      </c>
      <c r="H9" s="110" t="s">
        <v>29</v>
      </c>
      <c r="I9" s="283"/>
      <c r="J9" s="283"/>
      <c r="K9" s="283"/>
      <c r="L9" s="283"/>
      <c r="M9" s="278"/>
      <c r="N9" s="289"/>
      <c r="O9" s="290"/>
    </row>
    <row r="10" spans="1:15" ht="20.100000000000001" customHeight="1" x14ac:dyDescent="0.5">
      <c r="A10" s="275"/>
      <c r="B10" s="280"/>
      <c r="C10" s="281"/>
      <c r="D10" s="284"/>
      <c r="E10" s="284"/>
      <c r="F10" s="284"/>
      <c r="G10" s="94" t="s">
        <v>30</v>
      </c>
      <c r="H10" s="111" t="s">
        <v>31</v>
      </c>
      <c r="I10" s="284"/>
      <c r="J10" s="284"/>
      <c r="K10" s="284"/>
      <c r="L10" s="284"/>
      <c r="M10" s="280"/>
      <c r="N10" s="291"/>
      <c r="O10" s="292"/>
    </row>
    <row r="11" spans="1:15" ht="12" customHeight="1" x14ac:dyDescent="0.5">
      <c r="A11" s="20"/>
      <c r="B11" s="21"/>
      <c r="C11" s="42"/>
      <c r="D11" s="72"/>
      <c r="E11" s="22"/>
      <c r="F11" s="79"/>
      <c r="G11" s="79"/>
      <c r="H11" s="79"/>
      <c r="I11" s="23"/>
      <c r="J11" s="80"/>
      <c r="K11" s="79"/>
      <c r="L11" s="83"/>
      <c r="M11" s="70"/>
      <c r="N11" s="107"/>
      <c r="O11" s="50"/>
    </row>
    <row r="12" spans="1:15" ht="12" customHeight="1" x14ac:dyDescent="0.5">
      <c r="A12" s="24"/>
      <c r="B12" s="21"/>
      <c r="C12" s="25"/>
      <c r="D12" s="72"/>
      <c r="E12" s="22"/>
      <c r="F12" s="26"/>
      <c r="G12" s="26"/>
      <c r="H12" s="26"/>
      <c r="I12" s="46"/>
      <c r="J12" s="73"/>
      <c r="K12" s="26"/>
      <c r="L12" s="116"/>
      <c r="M12" s="70"/>
      <c r="N12" s="107"/>
      <c r="O12" s="50"/>
    </row>
    <row r="13" spans="1:15" ht="12" customHeight="1" x14ac:dyDescent="0.5">
      <c r="A13" s="24"/>
      <c r="B13" s="21"/>
      <c r="C13" s="25"/>
      <c r="D13" s="72"/>
      <c r="E13" s="22"/>
      <c r="F13" s="26"/>
      <c r="G13" s="26"/>
      <c r="H13" s="26"/>
      <c r="I13" s="46"/>
      <c r="J13" s="73"/>
      <c r="K13" s="26"/>
      <c r="L13" s="116"/>
      <c r="M13" s="104"/>
      <c r="N13" s="105"/>
      <c r="O13" s="106"/>
    </row>
    <row r="14" spans="1:15" ht="12" customHeight="1" x14ac:dyDescent="0.5">
      <c r="A14" s="24"/>
      <c r="B14" s="21"/>
      <c r="C14" s="25"/>
      <c r="D14" s="72"/>
      <c r="E14" s="22"/>
      <c r="F14" s="26"/>
      <c r="G14" s="26"/>
      <c r="H14" s="26"/>
      <c r="I14" s="46"/>
      <c r="J14" s="73"/>
      <c r="K14" s="26"/>
      <c r="L14" s="116"/>
      <c r="M14" s="104"/>
      <c r="N14" s="105"/>
      <c r="O14" s="106"/>
    </row>
    <row r="15" spans="1:15" ht="12" customHeight="1" x14ac:dyDescent="0.5">
      <c r="A15" s="24"/>
      <c r="B15" s="21"/>
      <c r="C15" s="25"/>
      <c r="D15" s="72"/>
      <c r="E15" s="22"/>
      <c r="F15" s="26"/>
      <c r="G15" s="26"/>
      <c r="H15" s="26"/>
      <c r="I15" s="46"/>
      <c r="J15" s="73"/>
      <c r="K15" s="26"/>
      <c r="L15" s="116"/>
      <c r="M15" s="104"/>
      <c r="N15" s="105"/>
      <c r="O15" s="106"/>
    </row>
    <row r="16" spans="1:15" ht="12" customHeight="1" x14ac:dyDescent="0.5">
      <c r="A16" s="24"/>
      <c r="B16" s="21"/>
      <c r="C16" s="25"/>
      <c r="D16" s="72"/>
      <c r="E16" s="22"/>
      <c r="F16" s="26"/>
      <c r="G16" s="26"/>
      <c r="H16" s="26"/>
      <c r="I16" s="46"/>
      <c r="J16" s="73"/>
      <c r="K16" s="26"/>
      <c r="L16" s="116"/>
      <c r="M16" s="101"/>
      <c r="N16" s="102"/>
      <c r="O16" s="103"/>
    </row>
    <row r="17" spans="1:15" ht="12" customHeight="1" x14ac:dyDescent="0.5">
      <c r="A17" s="24"/>
      <c r="B17" s="21"/>
      <c r="C17" s="25"/>
      <c r="D17" s="72"/>
      <c r="E17" s="22"/>
      <c r="F17" s="26"/>
      <c r="G17" s="26"/>
      <c r="H17" s="26"/>
      <c r="I17" s="46"/>
      <c r="J17" s="73"/>
      <c r="K17" s="26"/>
      <c r="L17" s="116"/>
      <c r="M17" s="101"/>
      <c r="N17" s="102"/>
      <c r="O17" s="103"/>
    </row>
    <row r="18" spans="1:15" ht="12" customHeight="1" x14ac:dyDescent="0.5">
      <c r="A18" s="24"/>
      <c r="B18" s="21"/>
      <c r="C18" s="25"/>
      <c r="D18" s="72"/>
      <c r="E18" s="22"/>
      <c r="F18" s="26"/>
      <c r="G18" s="26"/>
      <c r="H18" s="26"/>
      <c r="I18" s="46"/>
      <c r="J18" s="73"/>
      <c r="K18" s="26"/>
      <c r="L18" s="116"/>
      <c r="M18" s="104"/>
      <c r="N18" s="105"/>
      <c r="O18" s="106"/>
    </row>
    <row r="19" spans="1:15" ht="12" customHeight="1" x14ac:dyDescent="0.5">
      <c r="A19" s="24"/>
      <c r="B19" s="21"/>
      <c r="C19" s="25"/>
      <c r="D19" s="72"/>
      <c r="E19" s="22"/>
      <c r="F19" s="26"/>
      <c r="G19" s="26"/>
      <c r="H19" s="26"/>
      <c r="I19" s="46"/>
      <c r="J19" s="73"/>
      <c r="K19" s="26"/>
      <c r="L19" s="116"/>
      <c r="M19" s="104"/>
      <c r="N19" s="105"/>
      <c r="O19" s="106"/>
    </row>
    <row r="20" spans="1:15" ht="12" customHeight="1" x14ac:dyDescent="0.5">
      <c r="A20" s="24"/>
      <c r="B20" s="21"/>
      <c r="C20" s="42"/>
      <c r="D20" s="72"/>
      <c r="E20" s="22"/>
      <c r="F20" s="26"/>
      <c r="G20" s="26"/>
      <c r="H20" s="26"/>
      <c r="I20" s="46"/>
      <c r="J20" s="73"/>
      <c r="K20" s="26"/>
      <c r="L20" s="116"/>
      <c r="M20" s="104"/>
      <c r="N20" s="105"/>
      <c r="O20" s="106"/>
    </row>
    <row r="21" spans="1:15" ht="12" customHeight="1" x14ac:dyDescent="0.5">
      <c r="A21" s="24"/>
      <c r="B21" s="21"/>
      <c r="C21" s="25"/>
      <c r="D21" s="72"/>
      <c r="E21" s="22"/>
      <c r="F21" s="26"/>
      <c r="G21" s="26"/>
      <c r="H21" s="26"/>
      <c r="I21" s="46"/>
      <c r="J21" s="73"/>
      <c r="K21" s="26"/>
      <c r="L21" s="116"/>
      <c r="M21" s="104"/>
      <c r="N21" s="105"/>
      <c r="O21" s="106"/>
    </row>
    <row r="22" spans="1:15" ht="12" customHeight="1" x14ac:dyDescent="0.5">
      <c r="A22" s="24"/>
      <c r="B22" s="21"/>
      <c r="C22" s="25"/>
      <c r="D22" s="72"/>
      <c r="E22" s="22"/>
      <c r="F22" s="26"/>
      <c r="G22" s="26"/>
      <c r="H22" s="26"/>
      <c r="I22" s="46"/>
      <c r="J22" s="73"/>
      <c r="K22" s="26"/>
      <c r="L22" s="116"/>
      <c r="M22" s="101"/>
      <c r="N22" s="102"/>
      <c r="O22" s="103"/>
    </row>
    <row r="23" spans="1:15" ht="12" customHeight="1" x14ac:dyDescent="0.5">
      <c r="A23" s="24"/>
      <c r="B23" s="21"/>
      <c r="C23" s="25"/>
      <c r="D23" s="72"/>
      <c r="E23" s="22"/>
      <c r="F23" s="26"/>
      <c r="G23" s="26"/>
      <c r="H23" s="26"/>
      <c r="I23" s="46"/>
      <c r="J23" s="73"/>
      <c r="K23" s="26"/>
      <c r="L23" s="116"/>
      <c r="M23" s="101"/>
      <c r="N23" s="102"/>
      <c r="O23" s="103"/>
    </row>
    <row r="24" spans="1:15" ht="12" customHeight="1" x14ac:dyDescent="0.5">
      <c r="A24" s="24"/>
      <c r="B24" s="21"/>
      <c r="C24" s="25"/>
      <c r="D24" s="72"/>
      <c r="E24" s="22"/>
      <c r="F24" s="26"/>
      <c r="G24" s="26"/>
      <c r="H24" s="26"/>
      <c r="I24" s="46"/>
      <c r="J24" s="73"/>
      <c r="K24" s="26"/>
      <c r="L24" s="116"/>
      <c r="M24" s="104"/>
      <c r="N24" s="105"/>
      <c r="O24" s="106"/>
    </row>
    <row r="25" spans="1:15" ht="12" customHeight="1" x14ac:dyDescent="0.5">
      <c r="A25" s="24"/>
      <c r="B25" s="21"/>
      <c r="C25" s="25"/>
      <c r="D25" s="72"/>
      <c r="E25" s="22"/>
      <c r="F25" s="26"/>
      <c r="G25" s="26"/>
      <c r="H25" s="26"/>
      <c r="I25" s="46"/>
      <c r="J25" s="73"/>
      <c r="K25" s="26"/>
      <c r="L25" s="116"/>
      <c r="M25" s="101"/>
      <c r="N25" s="102"/>
      <c r="O25" s="103"/>
    </row>
    <row r="26" spans="1:15" ht="12" customHeight="1" x14ac:dyDescent="0.5">
      <c r="A26" s="24"/>
      <c r="B26" s="21"/>
      <c r="C26" s="25"/>
      <c r="D26" s="72"/>
      <c r="E26" s="22"/>
      <c r="F26" s="26"/>
      <c r="G26" s="26"/>
      <c r="H26" s="26"/>
      <c r="I26" s="46"/>
      <c r="J26" s="73"/>
      <c r="K26" s="26"/>
      <c r="L26" s="116"/>
      <c r="M26" s="101"/>
      <c r="N26" s="102"/>
      <c r="O26" s="103"/>
    </row>
    <row r="27" spans="1:15" ht="12" hidden="1" customHeight="1" x14ac:dyDescent="0.5">
      <c r="A27" s="24"/>
      <c r="B27" s="21"/>
      <c r="C27" s="25"/>
      <c r="D27" s="72"/>
      <c r="E27" s="22"/>
      <c r="F27" s="26"/>
      <c r="G27" s="26"/>
      <c r="H27" s="26"/>
      <c r="I27" s="46"/>
      <c r="J27" s="73"/>
      <c r="K27" s="26"/>
      <c r="L27" s="116"/>
      <c r="M27" s="70"/>
      <c r="N27" s="293"/>
      <c r="O27" s="294"/>
    </row>
    <row r="28" spans="1:15" ht="12" customHeight="1" x14ac:dyDescent="0.5">
      <c r="A28" s="24"/>
      <c r="B28" s="21"/>
      <c r="C28" s="25"/>
      <c r="D28" s="72"/>
      <c r="E28" s="22"/>
      <c r="F28" s="26"/>
      <c r="G28" s="26"/>
      <c r="H28" s="26"/>
      <c r="I28" s="46"/>
      <c r="J28" s="73"/>
      <c r="K28" s="26"/>
      <c r="L28" s="116"/>
      <c r="M28" s="70"/>
      <c r="N28" s="107"/>
      <c r="O28" s="50"/>
    </row>
    <row r="29" spans="1:15" ht="12" customHeight="1" x14ac:dyDescent="0.5">
      <c r="A29" s="24"/>
      <c r="B29" s="21"/>
      <c r="C29" s="25"/>
      <c r="D29" s="72"/>
      <c r="E29" s="22"/>
      <c r="F29" s="26"/>
      <c r="G29" s="26"/>
      <c r="H29" s="26"/>
      <c r="I29" s="46"/>
      <c r="J29" s="73"/>
      <c r="K29" s="26"/>
      <c r="L29" s="116"/>
      <c r="M29" s="70"/>
      <c r="N29" s="107"/>
      <c r="O29" s="50"/>
    </row>
    <row r="30" spans="1:15" ht="12" customHeight="1" x14ac:dyDescent="0.5">
      <c r="A30" s="24"/>
      <c r="B30" s="21"/>
      <c r="C30" s="25"/>
      <c r="D30" s="72"/>
      <c r="E30" s="22"/>
      <c r="F30" s="26"/>
      <c r="G30" s="26"/>
      <c r="H30" s="26"/>
      <c r="I30" s="46"/>
      <c r="J30" s="73"/>
      <c r="K30" s="26"/>
      <c r="L30" s="116"/>
      <c r="M30" s="70"/>
      <c r="N30" s="293"/>
      <c r="O30" s="294"/>
    </row>
    <row r="31" spans="1:15" ht="12" customHeight="1" x14ac:dyDescent="0.5">
      <c r="A31" s="24"/>
      <c r="B31" s="21"/>
      <c r="C31" s="25"/>
      <c r="D31" s="72"/>
      <c r="E31" s="22"/>
      <c r="F31" s="26"/>
      <c r="G31" s="26"/>
      <c r="H31" s="26"/>
      <c r="I31" s="46"/>
      <c r="J31" s="73"/>
      <c r="K31" s="26"/>
      <c r="L31" s="116"/>
      <c r="M31" s="70"/>
      <c r="N31" s="107"/>
      <c r="O31" s="50"/>
    </row>
    <row r="32" spans="1:15" ht="12" customHeight="1" x14ac:dyDescent="0.5">
      <c r="A32" s="24"/>
      <c r="B32" s="21"/>
      <c r="C32" s="25"/>
      <c r="D32" s="72"/>
      <c r="E32" s="22"/>
      <c r="F32" s="26"/>
      <c r="G32" s="75"/>
      <c r="H32" s="74"/>
      <c r="I32" s="23"/>
      <c r="J32" s="73"/>
      <c r="K32" s="74"/>
      <c r="L32" s="84"/>
      <c r="M32" s="70"/>
      <c r="N32" s="107"/>
      <c r="O32" s="50"/>
    </row>
    <row r="33" spans="1:15" ht="12" hidden="1" customHeight="1" x14ac:dyDescent="0.5">
      <c r="A33" s="24"/>
      <c r="B33" s="21"/>
      <c r="C33" s="25"/>
      <c r="D33" s="72"/>
      <c r="E33" s="22"/>
      <c r="F33" s="26"/>
      <c r="G33" s="75"/>
      <c r="H33" s="74"/>
      <c r="I33" s="23"/>
      <c r="J33" s="73"/>
      <c r="K33" s="74"/>
      <c r="L33" s="84"/>
      <c r="M33" s="70"/>
      <c r="N33" s="107"/>
      <c r="O33" s="50"/>
    </row>
    <row r="34" spans="1:15" ht="12" hidden="1" customHeight="1" x14ac:dyDescent="0.5">
      <c r="A34" s="24"/>
      <c r="B34" s="21"/>
      <c r="C34" s="25"/>
      <c r="D34" s="72"/>
      <c r="E34" s="22"/>
      <c r="F34" s="26"/>
      <c r="G34" s="75"/>
      <c r="H34" s="74"/>
      <c r="I34" s="23"/>
      <c r="J34" s="73"/>
      <c r="K34" s="74"/>
      <c r="L34" s="84"/>
      <c r="M34" s="70"/>
      <c r="N34" s="107"/>
      <c r="O34" s="50"/>
    </row>
    <row r="35" spans="1:15" ht="12" hidden="1" customHeight="1" x14ac:dyDescent="0.5">
      <c r="A35" s="24"/>
      <c r="B35" s="21"/>
      <c r="C35" s="25"/>
      <c r="D35" s="72"/>
      <c r="E35" s="22"/>
      <c r="F35" s="26"/>
      <c r="G35" s="75"/>
      <c r="H35" s="74"/>
      <c r="I35" s="23"/>
      <c r="J35" s="73"/>
      <c r="K35" s="74"/>
      <c r="L35" s="84"/>
      <c r="M35" s="70"/>
      <c r="N35" s="107"/>
      <c r="O35" s="50"/>
    </row>
    <row r="36" spans="1:15" ht="12" customHeight="1" x14ac:dyDescent="0.5">
      <c r="A36" s="27"/>
      <c r="B36" s="28"/>
      <c r="C36" s="29"/>
      <c r="D36" s="30"/>
      <c r="E36" s="31"/>
      <c r="F36" s="31"/>
      <c r="G36" s="32"/>
      <c r="H36" s="32"/>
      <c r="I36" s="33"/>
      <c r="J36" s="33"/>
      <c r="K36" s="51"/>
      <c r="L36" s="85"/>
      <c r="M36" s="71"/>
      <c r="N36" s="52"/>
      <c r="O36" s="53"/>
    </row>
    <row r="37" spans="1:15" ht="23.1" customHeight="1" x14ac:dyDescent="0.5">
      <c r="A37" s="76" t="s">
        <v>32</v>
      </c>
      <c r="C37" s="34"/>
      <c r="D37" s="16"/>
      <c r="E37" s="16"/>
      <c r="F37" s="16"/>
      <c r="G37" s="15"/>
      <c r="H37" s="16"/>
      <c r="I37" s="16"/>
      <c r="J37" s="16"/>
      <c r="K37" s="34"/>
      <c r="L37" s="34"/>
      <c r="M37" s="34"/>
      <c r="N37" s="34"/>
      <c r="O37" s="35"/>
    </row>
    <row r="38" spans="1:15" ht="23.1" customHeight="1" x14ac:dyDescent="0.5">
      <c r="A38" s="12" t="s">
        <v>33</v>
      </c>
      <c r="B38" s="36"/>
      <c r="C38" s="36"/>
      <c r="D38" s="16"/>
      <c r="E38" s="34"/>
      <c r="F38" s="34"/>
      <c r="G38" s="34"/>
      <c r="H38" s="34"/>
      <c r="I38" s="34"/>
      <c r="J38" s="41"/>
      <c r="K38" s="16"/>
      <c r="L38" s="16"/>
      <c r="M38" s="16"/>
      <c r="N38" s="34"/>
      <c r="O38" s="35"/>
    </row>
    <row r="39" spans="1:15" ht="23.1" customHeight="1" thickBot="1" x14ac:dyDescent="0.55000000000000004">
      <c r="A39" s="37"/>
      <c r="B39" s="18"/>
      <c r="C39" s="38"/>
      <c r="D39" s="17"/>
      <c r="E39" s="38"/>
      <c r="F39" s="38"/>
      <c r="G39" s="38"/>
      <c r="H39" s="38"/>
      <c r="I39" s="38"/>
      <c r="J39" s="39"/>
      <c r="K39" s="77" t="s">
        <v>34</v>
      </c>
      <c r="L39" s="7"/>
      <c r="M39" s="54"/>
      <c r="N39" s="38"/>
      <c r="O39" s="40"/>
    </row>
    <row r="40" spans="1:15" ht="22.5" thickTop="1" x14ac:dyDescent="0.5">
      <c r="O40" s="9"/>
    </row>
    <row r="41" spans="1:15" ht="23.25" x14ac:dyDescent="0.5">
      <c r="A41" s="42"/>
      <c r="B41" s="42"/>
      <c r="C41" s="42"/>
      <c r="D41" s="43"/>
      <c r="E41" s="44"/>
      <c r="F41" s="44"/>
      <c r="G41" s="45"/>
      <c r="H41" s="45"/>
      <c r="I41" s="46"/>
      <c r="J41" s="46"/>
      <c r="K41" s="108"/>
      <c r="L41" s="34"/>
      <c r="M41" s="41"/>
      <c r="N41" s="34"/>
      <c r="O41" s="109"/>
    </row>
    <row r="42" spans="1:15" x14ac:dyDescent="0.5">
      <c r="A42" s="42"/>
      <c r="B42" s="42"/>
      <c r="C42" s="42"/>
      <c r="D42" s="43"/>
      <c r="E42" s="295"/>
      <c r="F42" s="295"/>
      <c r="G42" s="45"/>
      <c r="H42" s="45"/>
      <c r="I42" s="46"/>
      <c r="J42" s="46"/>
      <c r="K42" s="108"/>
      <c r="L42" s="109"/>
      <c r="M42" s="109"/>
      <c r="N42" s="108"/>
      <c r="O42" s="109"/>
    </row>
    <row r="43" spans="1:15" x14ac:dyDescent="0.5">
      <c r="A43" s="42"/>
      <c r="B43" s="42"/>
      <c r="C43" s="42"/>
      <c r="E43" s="60"/>
      <c r="F43" s="60"/>
      <c r="G43" s="45"/>
      <c r="H43" s="46"/>
      <c r="I43" s="46"/>
      <c r="J43" s="46"/>
      <c r="K43" s="108"/>
      <c r="L43" s="109"/>
      <c r="M43" s="109"/>
      <c r="N43" s="108"/>
      <c r="O43" s="109"/>
    </row>
    <row r="44" spans="1:15" x14ac:dyDescent="0.5">
      <c r="A44" s="296"/>
      <c r="B44" s="296"/>
      <c r="C44" s="61"/>
      <c r="E44" s="113"/>
      <c r="F44" s="113"/>
      <c r="G44" s="62"/>
      <c r="H44" s="63"/>
      <c r="I44" s="63"/>
      <c r="J44" s="46"/>
      <c r="K44" s="108"/>
      <c r="L44" s="109"/>
      <c r="M44" s="109"/>
      <c r="N44" s="108"/>
      <c r="O44" s="109"/>
    </row>
    <row r="45" spans="1:15" x14ac:dyDescent="0.5">
      <c r="A45" s="64"/>
      <c r="B45" s="59"/>
      <c r="C45" s="65"/>
      <c r="D45" s="59"/>
      <c r="E45" s="59"/>
      <c r="F45" s="59"/>
      <c r="G45" s="59"/>
      <c r="H45" s="66"/>
      <c r="I45" s="67"/>
      <c r="J45" s="46"/>
      <c r="K45" s="108"/>
      <c r="L45" s="109"/>
      <c r="M45" s="109"/>
      <c r="N45" s="108"/>
      <c r="O45" s="109"/>
    </row>
    <row r="46" spans="1:15" x14ac:dyDescent="0.5">
      <c r="A46" s="64"/>
      <c r="B46" s="59"/>
      <c r="C46" s="58"/>
      <c r="D46" s="59"/>
      <c r="E46" s="68"/>
      <c r="F46" s="68"/>
      <c r="G46" s="59"/>
      <c r="H46" s="69"/>
      <c r="I46" s="69"/>
      <c r="J46" s="46"/>
      <c r="K46" s="108"/>
      <c r="L46" s="109"/>
      <c r="M46" s="109"/>
      <c r="N46" s="108"/>
      <c r="O46" s="109"/>
    </row>
    <row r="47" spans="1:15" x14ac:dyDescent="0.5">
      <c r="A47" s="64"/>
      <c r="B47" s="59"/>
      <c r="C47" s="58"/>
      <c r="D47" s="59"/>
      <c r="E47" s="58"/>
      <c r="F47" s="58"/>
      <c r="G47" s="59"/>
      <c r="H47" s="66"/>
      <c r="I47" s="67"/>
      <c r="J47" s="46"/>
      <c r="K47" s="108"/>
      <c r="L47" s="109"/>
      <c r="M47" s="109"/>
      <c r="N47" s="108"/>
      <c r="O47" s="109"/>
    </row>
    <row r="48" spans="1:15" x14ac:dyDescent="0.5">
      <c r="A48" s="64"/>
      <c r="B48" s="56"/>
      <c r="C48" s="59"/>
      <c r="D48" s="59"/>
      <c r="E48" s="56"/>
      <c r="F48" s="56"/>
      <c r="G48" s="56"/>
      <c r="H48" s="67"/>
      <c r="I48" s="67"/>
    </row>
    <row r="49" spans="1:14" x14ac:dyDescent="0.5">
      <c r="A49" s="64"/>
      <c r="B49" s="57"/>
      <c r="C49" s="59"/>
      <c r="D49" s="59"/>
      <c r="E49" s="56"/>
      <c r="F49" s="56"/>
      <c r="G49" s="56"/>
      <c r="H49" s="67"/>
      <c r="I49" s="67"/>
      <c r="J49" s="34"/>
      <c r="K49" s="34"/>
      <c r="L49" s="34"/>
      <c r="M49" s="34"/>
      <c r="N49" s="34"/>
    </row>
    <row r="50" spans="1:14" ht="23.25" x14ac:dyDescent="0.5">
      <c r="A50" s="64"/>
      <c r="B50" s="57"/>
      <c r="C50" s="59"/>
      <c r="D50" s="59"/>
      <c r="E50" s="56"/>
      <c r="F50" s="56"/>
      <c r="G50" s="56"/>
      <c r="H50" s="67"/>
      <c r="I50" s="67"/>
      <c r="J50" s="34"/>
      <c r="K50" s="41"/>
      <c r="L50" s="34"/>
      <c r="M50" s="34"/>
      <c r="N50" s="41"/>
    </row>
    <row r="51" spans="1:14" x14ac:dyDescent="0.5">
      <c r="A51" s="64"/>
      <c r="B51" s="57"/>
      <c r="C51" s="59"/>
      <c r="D51" s="59"/>
      <c r="E51" s="56"/>
      <c r="F51" s="56"/>
      <c r="G51" s="56"/>
      <c r="H51" s="67"/>
      <c r="I51" s="67"/>
    </row>
    <row r="52" spans="1:14" x14ac:dyDescent="0.5">
      <c r="A52" s="64"/>
      <c r="B52" s="57"/>
      <c r="C52" s="59"/>
      <c r="D52" s="59"/>
      <c r="E52" s="56"/>
      <c r="F52" s="56"/>
      <c r="G52" s="56"/>
      <c r="H52" s="67"/>
      <c r="I52" s="67"/>
    </row>
    <row r="53" spans="1:14" x14ac:dyDescent="0.5">
      <c r="A53" s="64"/>
      <c r="B53" s="55"/>
      <c r="C53" s="59"/>
      <c r="D53" s="59"/>
      <c r="E53" s="56"/>
      <c r="F53" s="56"/>
      <c r="G53" s="56"/>
      <c r="H53" s="67"/>
      <c r="I53" s="67"/>
    </row>
    <row r="54" spans="1:14" x14ac:dyDescent="0.5">
      <c r="A54" s="64"/>
      <c r="B54" s="55"/>
      <c r="C54" s="59"/>
      <c r="D54" s="59"/>
      <c r="E54" s="56"/>
      <c r="F54" s="56"/>
      <c r="G54" s="56"/>
      <c r="H54" s="67"/>
      <c r="I54" s="67"/>
    </row>
    <row r="55" spans="1:14" x14ac:dyDescent="0.5">
      <c r="A55" s="64"/>
      <c r="B55" s="55"/>
      <c r="C55" s="59"/>
      <c r="D55" s="59"/>
      <c r="E55" s="56"/>
      <c r="F55" s="56"/>
      <c r="G55" s="56"/>
      <c r="H55" s="67"/>
      <c r="I55" s="67"/>
    </row>
    <row r="56" spans="1:14" x14ac:dyDescent="0.5">
      <c r="A56" s="64"/>
      <c r="B56" s="55"/>
      <c r="C56" s="59"/>
      <c r="D56" s="59"/>
      <c r="E56" s="56"/>
      <c r="F56" s="56"/>
      <c r="G56" s="56"/>
      <c r="H56" s="67"/>
      <c r="I56" s="67"/>
    </row>
    <row r="57" spans="1:14" x14ac:dyDescent="0.5">
      <c r="A57" s="64"/>
      <c r="B57" s="55"/>
      <c r="C57" s="59"/>
      <c r="D57" s="59"/>
      <c r="E57" s="56"/>
      <c r="F57" s="56"/>
      <c r="G57" s="56"/>
      <c r="H57" s="67"/>
      <c r="I57" s="67"/>
    </row>
    <row r="58" spans="1:14" x14ac:dyDescent="0.5">
      <c r="A58" s="64"/>
      <c r="B58" s="55"/>
      <c r="C58" s="59"/>
      <c r="D58" s="59"/>
      <c r="E58" s="56"/>
      <c r="F58" s="56"/>
      <c r="G58" s="56"/>
      <c r="H58" s="67"/>
      <c r="I58" s="67"/>
    </row>
    <row r="59" spans="1:14" x14ac:dyDescent="0.5">
      <c r="A59" s="64"/>
      <c r="B59" s="55"/>
      <c r="C59" s="59"/>
      <c r="D59" s="59"/>
      <c r="E59" s="56"/>
      <c r="F59" s="56"/>
      <c r="G59" s="56"/>
      <c r="H59" s="67"/>
      <c r="I59" s="67"/>
    </row>
    <row r="60" spans="1:14" x14ac:dyDescent="0.5">
      <c r="A60" s="64"/>
      <c r="B60" s="55"/>
      <c r="C60" s="59"/>
      <c r="D60" s="59"/>
      <c r="E60" s="56"/>
      <c r="F60" s="56"/>
      <c r="G60" s="56"/>
      <c r="H60" s="67"/>
      <c r="I60" s="67"/>
    </row>
    <row r="61" spans="1:14" x14ac:dyDescent="0.5">
      <c r="A61" s="64"/>
      <c r="B61" s="55"/>
      <c r="C61" s="59"/>
      <c r="D61" s="59"/>
      <c r="E61" s="56"/>
      <c r="F61" s="56"/>
      <c r="G61" s="56"/>
      <c r="H61" s="67"/>
      <c r="I61" s="67"/>
    </row>
  </sheetData>
  <mergeCells count="25">
    <mergeCell ref="N27:O27"/>
    <mergeCell ref="N30:O30"/>
    <mergeCell ref="E42:F42"/>
    <mergeCell ref="A44:B44"/>
    <mergeCell ref="I8:I10"/>
    <mergeCell ref="J8:J10"/>
    <mergeCell ref="C6:E6"/>
    <mergeCell ref="M6:O6"/>
    <mergeCell ref="A7:A10"/>
    <mergeCell ref="B7:C10"/>
    <mergeCell ref="D7:D10"/>
    <mergeCell ref="E7:E10"/>
    <mergeCell ref="F7:F10"/>
    <mergeCell ref="K7:K10"/>
    <mergeCell ref="L7:L10"/>
    <mergeCell ref="M7:O10"/>
    <mergeCell ref="C4:F4"/>
    <mergeCell ref="G4:J5"/>
    <mergeCell ref="K4:L5"/>
    <mergeCell ref="M4:O5"/>
    <mergeCell ref="H1:J1"/>
    <mergeCell ref="K1:O1"/>
    <mergeCell ref="H2:J2"/>
    <mergeCell ref="K2:M2"/>
    <mergeCell ref="M3:O3"/>
  </mergeCells>
  <conditionalFormatting sqref="J11">
    <cfRule type="cellIs" dxfId="84" priority="51" operator="lessThanOrEqual">
      <formula>I11</formula>
    </cfRule>
  </conditionalFormatting>
  <conditionalFormatting sqref="J12">
    <cfRule type="cellIs" dxfId="83" priority="50" operator="lessThanOrEqual">
      <formula>I12</formula>
    </cfRule>
  </conditionalFormatting>
  <conditionalFormatting sqref="J13">
    <cfRule type="cellIs" dxfId="82" priority="49" operator="lessThanOrEqual">
      <formula>I13</formula>
    </cfRule>
  </conditionalFormatting>
  <conditionalFormatting sqref="J14">
    <cfRule type="cellIs" dxfId="81" priority="48" operator="lessThanOrEqual">
      <formula>I14</formula>
    </cfRule>
  </conditionalFormatting>
  <conditionalFormatting sqref="J15">
    <cfRule type="cellIs" dxfId="80" priority="47" operator="lessThanOrEqual">
      <formula>I15</formula>
    </cfRule>
  </conditionalFormatting>
  <conditionalFormatting sqref="J16">
    <cfRule type="cellIs" dxfId="79" priority="46" operator="lessThanOrEqual">
      <formula>I16</formula>
    </cfRule>
  </conditionalFormatting>
  <conditionalFormatting sqref="J17">
    <cfRule type="cellIs" dxfId="78" priority="45" operator="lessThanOrEqual">
      <formula>I17</formula>
    </cfRule>
  </conditionalFormatting>
  <conditionalFormatting sqref="J18">
    <cfRule type="cellIs" dxfId="77" priority="44" operator="lessThanOrEqual">
      <formula>I18</formula>
    </cfRule>
  </conditionalFormatting>
  <conditionalFormatting sqref="J19">
    <cfRule type="cellIs" dxfId="76" priority="43" operator="lessThanOrEqual">
      <formula>I19</formula>
    </cfRule>
  </conditionalFormatting>
  <conditionalFormatting sqref="J32:J35">
    <cfRule type="cellIs" dxfId="75" priority="42" operator="lessThanOrEqual">
      <formula>I32</formula>
    </cfRule>
  </conditionalFormatting>
  <conditionalFormatting sqref="J32">
    <cfRule type="cellIs" dxfId="74" priority="35" operator="lessThanOrEqual">
      <formula>I32</formula>
    </cfRule>
  </conditionalFormatting>
  <conditionalFormatting sqref="J33">
    <cfRule type="cellIs" dxfId="73" priority="34" operator="lessThanOrEqual">
      <formula>I33</formula>
    </cfRule>
  </conditionalFormatting>
  <conditionalFormatting sqref="J34">
    <cfRule type="cellIs" dxfId="72" priority="33" operator="lessThanOrEqual">
      <formula>I34</formula>
    </cfRule>
  </conditionalFormatting>
  <conditionalFormatting sqref="J20">
    <cfRule type="cellIs" dxfId="71" priority="18" operator="lessThanOrEqual">
      <formula>I20</formula>
    </cfRule>
  </conditionalFormatting>
  <conditionalFormatting sqref="J21">
    <cfRule type="cellIs" dxfId="70" priority="17" operator="lessThanOrEqual">
      <formula>I21</formula>
    </cfRule>
  </conditionalFormatting>
  <conditionalFormatting sqref="J22">
    <cfRule type="cellIs" dxfId="69" priority="16" operator="lessThanOrEqual">
      <formula>I22</formula>
    </cfRule>
  </conditionalFormatting>
  <conditionalFormatting sqref="J23">
    <cfRule type="cellIs" dxfId="68" priority="15" operator="lessThanOrEqual">
      <formula>I23</formula>
    </cfRule>
  </conditionalFormatting>
  <conditionalFormatting sqref="J24">
    <cfRule type="cellIs" dxfId="67" priority="14" operator="lessThanOrEqual">
      <formula>I24</formula>
    </cfRule>
  </conditionalFormatting>
  <conditionalFormatting sqref="J25">
    <cfRule type="cellIs" dxfId="66" priority="13" operator="lessThanOrEqual">
      <formula>I25</formula>
    </cfRule>
  </conditionalFormatting>
  <conditionalFormatting sqref="J26">
    <cfRule type="cellIs" dxfId="65" priority="12" operator="lessThanOrEqual">
      <formula>I26</formula>
    </cfRule>
  </conditionalFormatting>
  <conditionalFormatting sqref="J27">
    <cfRule type="cellIs" dxfId="64" priority="11" operator="lessThanOrEqual">
      <formula>I27</formula>
    </cfRule>
  </conditionalFormatting>
  <conditionalFormatting sqref="J28">
    <cfRule type="cellIs" dxfId="63" priority="10" operator="lessThanOrEqual">
      <formula>I28</formula>
    </cfRule>
  </conditionalFormatting>
  <conditionalFormatting sqref="J29">
    <cfRule type="cellIs" dxfId="62" priority="3" operator="lessThanOrEqual">
      <formula>I29</formula>
    </cfRule>
  </conditionalFormatting>
  <conditionalFormatting sqref="J30">
    <cfRule type="cellIs" dxfId="61" priority="2" operator="lessThanOrEqual">
      <formula>I30</formula>
    </cfRule>
  </conditionalFormatting>
  <conditionalFormatting sqref="J31">
    <cfRule type="cellIs" dxfId="60" priority="1" operator="lessThanOrEqual">
      <formula>I31</formula>
    </cfRule>
  </conditionalFormatting>
  <conditionalFormatting sqref="F11 F20">
    <cfRule type="cellIs" dxfId="59" priority="219" operator="notBetween">
      <formula>#REF!</formula>
      <formula>#REF!</formula>
    </cfRule>
  </conditionalFormatting>
  <conditionalFormatting sqref="F12:F19 F21:F35">
    <cfRule type="cellIs" dxfId="58" priority="220" operator="notBetween">
      <formula>#REF!</formula>
      <formula>#REF!</formula>
    </cfRule>
  </conditionalFormatting>
  <conditionalFormatting sqref="B7:F10 I8:J10">
    <cfRule type="expression" dxfId="57" priority="239">
      <formula>#REF!=0</formula>
    </cfRule>
  </conditionalFormatting>
  <printOptions horizontalCentered="1" verticalCentered="1"/>
  <pageMargins left="0.23622047244094488" right="0.23622047244094488" top="0.3543307086614173" bottom="0.3543307086614173" header="0.31496062992125984" footer="0.31496062992125984"/>
  <pageSetup paperSize="9" scale="99" fitToHeight="0" orientation="landscape" copies="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72"/>
  <sheetViews>
    <sheetView zoomScale="85" zoomScaleNormal="85" workbookViewId="0">
      <selection activeCell="G4" sqref="G4:J5"/>
    </sheetView>
  </sheetViews>
  <sheetFormatPr defaultRowHeight="21.75" x14ac:dyDescent="0.5"/>
  <cols>
    <col min="1" max="1" width="6.85546875" style="121" customWidth="1"/>
    <col min="2" max="2" width="7.28515625" style="121" customWidth="1"/>
    <col min="3" max="3" width="5.7109375" style="121" customWidth="1"/>
    <col min="4" max="5" width="11.7109375" style="121" customWidth="1"/>
    <col min="6" max="6" width="14.28515625" style="121" customWidth="1"/>
    <col min="7" max="8" width="11.28515625" style="121" customWidth="1"/>
    <col min="9" max="11" width="12.7109375" style="121" customWidth="1"/>
    <col min="12" max="12" width="10.7109375" style="121" customWidth="1"/>
    <col min="13" max="13" width="9.140625" style="121"/>
    <col min="14" max="14" width="9.7109375" style="121" customWidth="1"/>
    <col min="15" max="15" width="9.140625" style="121" customWidth="1"/>
    <col min="16" max="16" width="5.7109375" style="120" customWidth="1"/>
    <col min="17" max="17" width="6.28515625" style="120" customWidth="1"/>
    <col min="18" max="18" width="7.5703125" style="120" customWidth="1"/>
    <col min="19" max="22" width="9.140625" style="121"/>
    <col min="23" max="23" width="10.42578125" style="121" bestFit="1" customWidth="1"/>
    <col min="24" max="16384" width="9.140625" style="121"/>
  </cols>
  <sheetData>
    <row r="1" spans="1:25" ht="29.1" customHeight="1" thickTop="1" x14ac:dyDescent="0.5">
      <c r="A1" s="117" t="s">
        <v>0</v>
      </c>
      <c r="B1" s="118"/>
      <c r="C1" s="235" t="s">
        <v>35</v>
      </c>
      <c r="D1" s="236"/>
      <c r="E1" s="235"/>
      <c r="F1" s="237"/>
      <c r="G1" s="119"/>
      <c r="H1" s="345" t="s">
        <v>1</v>
      </c>
      <c r="I1" s="346"/>
      <c r="J1" s="347"/>
      <c r="K1" s="323" t="s">
        <v>2</v>
      </c>
      <c r="L1" s="324"/>
      <c r="M1" s="324"/>
      <c r="N1" s="324"/>
      <c r="O1" s="325"/>
      <c r="P1" s="120">
        <f>PI()</f>
        <v>3.1415926535897931</v>
      </c>
    </row>
    <row r="2" spans="1:25" ht="27" customHeight="1" x14ac:dyDescent="0.5">
      <c r="A2" s="122" t="s">
        <v>7</v>
      </c>
      <c r="B2" s="123"/>
      <c r="C2" s="238" t="s">
        <v>36</v>
      </c>
      <c r="D2" s="239"/>
      <c r="E2" s="238"/>
      <c r="F2" s="240"/>
      <c r="G2" s="124"/>
      <c r="H2" s="326" t="s">
        <v>4</v>
      </c>
      <c r="I2" s="327"/>
      <c r="J2" s="328"/>
      <c r="K2" s="329" t="s">
        <v>37</v>
      </c>
      <c r="L2" s="330"/>
      <c r="M2" s="331"/>
      <c r="N2" s="125" t="s">
        <v>6</v>
      </c>
      <c r="O2" s="126" t="s">
        <v>38</v>
      </c>
    </row>
    <row r="3" spans="1:25" ht="21.95" customHeight="1" x14ac:dyDescent="0.55000000000000004">
      <c r="A3" s="122"/>
      <c r="B3" s="123"/>
      <c r="C3" s="238" t="s">
        <v>39</v>
      </c>
      <c r="D3" s="239"/>
      <c r="E3" s="238"/>
      <c r="F3" s="241"/>
      <c r="H3" s="127"/>
      <c r="I3" s="127"/>
      <c r="J3" s="128"/>
      <c r="K3" s="129" t="s">
        <v>8</v>
      </c>
      <c r="L3" s="130"/>
      <c r="M3" s="334" t="s">
        <v>40</v>
      </c>
      <c r="N3" s="334"/>
      <c r="O3" s="335"/>
    </row>
    <row r="4" spans="1:25" ht="21.95" customHeight="1" x14ac:dyDescent="0.5">
      <c r="A4" s="131" t="s">
        <v>9</v>
      </c>
      <c r="B4" s="123"/>
      <c r="C4" s="338" t="s">
        <v>41</v>
      </c>
      <c r="D4" s="338"/>
      <c r="E4" s="338"/>
      <c r="F4" s="348"/>
      <c r="G4" s="248" t="s">
        <v>10</v>
      </c>
      <c r="H4" s="249"/>
      <c r="I4" s="249"/>
      <c r="J4" s="250"/>
      <c r="K4" s="336" t="s">
        <v>11</v>
      </c>
      <c r="L4" s="337"/>
      <c r="M4" s="338" t="s">
        <v>42</v>
      </c>
      <c r="N4" s="338"/>
      <c r="O4" s="339"/>
    </row>
    <row r="5" spans="1:25" ht="41.25" customHeight="1" x14ac:dyDescent="0.5">
      <c r="A5" s="131" t="s">
        <v>12</v>
      </c>
      <c r="B5" s="130"/>
      <c r="C5" s="238" t="s">
        <v>43</v>
      </c>
      <c r="D5" s="238"/>
      <c r="E5" s="242"/>
      <c r="F5" s="240"/>
      <c r="G5" s="251"/>
      <c r="H5" s="249"/>
      <c r="I5" s="249"/>
      <c r="J5" s="250"/>
      <c r="K5" s="336"/>
      <c r="L5" s="337"/>
      <c r="M5" s="338"/>
      <c r="N5" s="338"/>
      <c r="O5" s="339"/>
      <c r="R5" s="132"/>
    </row>
    <row r="6" spans="1:25" ht="21.95" customHeight="1" thickBot="1" x14ac:dyDescent="0.55000000000000004">
      <c r="A6" s="133" t="s">
        <v>13</v>
      </c>
      <c r="B6" s="134"/>
      <c r="C6" s="340">
        <v>43684</v>
      </c>
      <c r="D6" s="341"/>
      <c r="E6" s="341"/>
      <c r="F6" s="135"/>
      <c r="G6" s="136"/>
      <c r="H6" s="137"/>
      <c r="I6" s="137"/>
      <c r="J6" s="138"/>
      <c r="K6" s="139" t="s">
        <v>14</v>
      </c>
      <c r="L6" s="134"/>
      <c r="M6" s="332" t="s">
        <v>44</v>
      </c>
      <c r="N6" s="332"/>
      <c r="O6" s="333"/>
      <c r="R6" s="120" t="s">
        <v>45</v>
      </c>
    </row>
    <row r="7" spans="1:25" ht="20.100000000000001" customHeight="1" thickTop="1" x14ac:dyDescent="0.5">
      <c r="A7" s="342" t="s">
        <v>15</v>
      </c>
      <c r="B7" s="302" t="s">
        <v>16</v>
      </c>
      <c r="C7" s="303"/>
      <c r="D7" s="299" t="s">
        <v>17</v>
      </c>
      <c r="E7" s="299" t="s">
        <v>46</v>
      </c>
      <c r="F7" s="299" t="s">
        <v>19</v>
      </c>
      <c r="G7" s="140" t="s">
        <v>20</v>
      </c>
      <c r="H7" s="141"/>
      <c r="I7" s="140" t="s">
        <v>21</v>
      </c>
      <c r="J7" s="141"/>
      <c r="K7" s="299" t="s">
        <v>22</v>
      </c>
      <c r="L7" s="299" t="s">
        <v>23</v>
      </c>
      <c r="M7" s="308" t="s">
        <v>24</v>
      </c>
      <c r="N7" s="309"/>
      <c r="O7" s="310"/>
    </row>
    <row r="8" spans="1:25" ht="20.100000000000001" customHeight="1" x14ac:dyDescent="0.5">
      <c r="A8" s="343"/>
      <c r="B8" s="304"/>
      <c r="C8" s="305"/>
      <c r="D8" s="300"/>
      <c r="E8" s="300"/>
      <c r="F8" s="300"/>
      <c r="G8" s="142" t="s">
        <v>25</v>
      </c>
      <c r="H8" s="143" t="s">
        <v>20</v>
      </c>
      <c r="I8" s="314" t="s">
        <v>47</v>
      </c>
      <c r="J8" s="314" t="s">
        <v>48</v>
      </c>
      <c r="K8" s="300"/>
      <c r="L8" s="300"/>
      <c r="M8" s="304"/>
      <c r="N8" s="298"/>
      <c r="O8" s="311"/>
      <c r="U8" s="298" t="s">
        <v>49</v>
      </c>
      <c r="V8" s="298"/>
    </row>
    <row r="9" spans="1:25" ht="20.100000000000001" customHeight="1" x14ac:dyDescent="0.5">
      <c r="A9" s="343"/>
      <c r="B9" s="304"/>
      <c r="C9" s="305"/>
      <c r="D9" s="300"/>
      <c r="E9" s="300"/>
      <c r="F9" s="300"/>
      <c r="G9" s="144" t="s">
        <v>28</v>
      </c>
      <c r="H9" s="145" t="s">
        <v>29</v>
      </c>
      <c r="I9" s="300"/>
      <c r="J9" s="300"/>
      <c r="K9" s="300"/>
      <c r="L9" s="300"/>
      <c r="M9" s="304"/>
      <c r="N9" s="298"/>
      <c r="O9" s="311"/>
      <c r="U9" s="120"/>
      <c r="V9" s="120"/>
    </row>
    <row r="10" spans="1:25" ht="27" customHeight="1" x14ac:dyDescent="0.5">
      <c r="A10" s="344"/>
      <c r="B10" s="306"/>
      <c r="C10" s="307"/>
      <c r="D10" s="301"/>
      <c r="E10" s="301"/>
      <c r="F10" s="301"/>
      <c r="G10" s="146" t="s">
        <v>30</v>
      </c>
      <c r="H10" s="147" t="s">
        <v>31</v>
      </c>
      <c r="I10" s="301"/>
      <c r="J10" s="301"/>
      <c r="K10" s="301"/>
      <c r="L10" s="301"/>
      <c r="M10" s="306"/>
      <c r="N10" s="312"/>
      <c r="O10" s="313"/>
      <c r="P10" s="120" t="s">
        <v>50</v>
      </c>
      <c r="Q10" s="120" t="s">
        <v>51</v>
      </c>
      <c r="R10" s="120" t="s">
        <v>52</v>
      </c>
      <c r="S10" s="120" t="s">
        <v>53</v>
      </c>
      <c r="T10" s="120" t="s">
        <v>54</v>
      </c>
      <c r="U10" s="148">
        <v>1E-3</v>
      </c>
      <c r="V10" s="120" t="s">
        <v>55</v>
      </c>
      <c r="X10" s="121" t="s">
        <v>56</v>
      </c>
      <c r="Y10" s="121" t="s">
        <v>57</v>
      </c>
    </row>
    <row r="11" spans="1:25" ht="12" customHeight="1" x14ac:dyDescent="0.5">
      <c r="A11" s="149">
        <v>1</v>
      </c>
      <c r="B11" s="150" t="s">
        <v>58</v>
      </c>
      <c r="C11" s="151" t="s">
        <v>59</v>
      </c>
      <c r="D11" s="152">
        <f>IF(A11=0,"  ",SQRT(F11)*12.73)</f>
        <v>4.9759708988192628</v>
      </c>
      <c r="E11" s="153">
        <f>IF(A11=0,"  ",(D11*D11*$P$1)/4/100)</f>
        <v>0.19446683452677704</v>
      </c>
      <c r="F11" s="154">
        <f>IF(A11=0,"  ",Q11/R11)</f>
        <v>0.15279138099902057</v>
      </c>
      <c r="G11" s="152">
        <f>IF(B11=0,"  ",Y11)</f>
        <v>35.200000000000003</v>
      </c>
      <c r="H11" s="243">
        <f>IF(C11=0,"  ",X11)</f>
        <v>37.799999999999997</v>
      </c>
      <c r="I11" s="152">
        <f>IF(A11=0,"  ",G11*1000/9.807/E11)</f>
        <v>18456.99281845272</v>
      </c>
      <c r="J11" s="243">
        <f t="shared" ref="J11:J19" si="0">IF(A11=0,"  ",H11*1000/9.807/E11)</f>
        <v>19820.29342436116</v>
      </c>
      <c r="K11" s="243" t="str">
        <f>IF(F11=0,"  ",P11)</f>
        <v>4.50</v>
      </c>
      <c r="L11" s="156" t="s">
        <v>60</v>
      </c>
      <c r="M11" s="157"/>
      <c r="N11" s="158"/>
      <c r="O11" s="159"/>
      <c r="P11" s="160" t="s">
        <v>61</v>
      </c>
      <c r="Q11" s="161">
        <v>156</v>
      </c>
      <c r="R11" s="161">
        <v>1021</v>
      </c>
      <c r="S11" s="162">
        <f>VLOOKUP(W11,$D$44:$H$60,2,0)</f>
        <v>0.15090000000000001</v>
      </c>
      <c r="T11" s="162">
        <f>VLOOKUP(W11,$D$44:$H$60,3,0)</f>
        <v>0.15709999999999999</v>
      </c>
      <c r="U11" s="163">
        <f>VLOOKUP(W11,$D$44:$H$60,4,0)</f>
        <v>28.8</v>
      </c>
      <c r="V11" s="163">
        <f>VLOOKUP(W11,$D$44:$H$60,5,0)</f>
        <v>34.700000000000003</v>
      </c>
      <c r="W11" s="164" t="str">
        <f>B11&amp;C11</f>
        <v>PC WireØ 5</v>
      </c>
      <c r="X11" s="245">
        <v>37.799999999999997</v>
      </c>
      <c r="Y11" s="245">
        <v>35.200000000000003</v>
      </c>
    </row>
    <row r="12" spans="1:25" ht="12" customHeight="1" x14ac:dyDescent="0.5">
      <c r="A12" s="165">
        <f>A11+1</f>
        <v>2</v>
      </c>
      <c r="B12" s="150" t="s">
        <v>58</v>
      </c>
      <c r="C12" s="166" t="str">
        <f>IF(B12=0,"  ",C11)</f>
        <v>Ø 5</v>
      </c>
      <c r="D12" s="152">
        <f t="shared" ref="D12:D19" si="1">IF(A12=0,"  ",SQRT(F12)*12.73)</f>
        <v>4.9737822970214784</v>
      </c>
      <c r="E12" s="153">
        <f t="shared" ref="E12:E19" si="2">IF(A12=0,"  ",(D12*D12*$P$1)/4/100)</f>
        <v>0.19429580584782993</v>
      </c>
      <c r="F12" s="167">
        <f t="shared" ref="F12:F19" si="3">IF(A12=0,"  ",Q12/R12)</f>
        <v>0.15265700483091788</v>
      </c>
      <c r="G12" s="206">
        <f t="shared" ref="G12:G31" si="4">IF(B12=0,"  ",Y12)</f>
        <v>34.6</v>
      </c>
      <c r="H12" s="244">
        <f t="shared" ref="H12:H31" si="5">IF(C12=0,"  ",X12)</f>
        <v>38</v>
      </c>
      <c r="I12" s="206">
        <f t="shared" ref="I12:I19" si="6">IF(A12=0,"  ",G12*1000/9.807/E12)</f>
        <v>18158.35480164165</v>
      </c>
      <c r="J12" s="244">
        <f t="shared" si="0"/>
        <v>19942.701805271176</v>
      </c>
      <c r="K12" s="244" t="str">
        <f t="shared" ref="K12:K31" si="7">IF(F12=0,"  ",P12)</f>
        <v>4.00</v>
      </c>
      <c r="L12" s="170" t="s">
        <v>60</v>
      </c>
      <c r="M12" s="157"/>
      <c r="N12" s="158"/>
      <c r="O12" s="159"/>
      <c r="P12" s="160" t="s">
        <v>62</v>
      </c>
      <c r="Q12" s="161">
        <v>158</v>
      </c>
      <c r="R12" s="161">
        <v>1035</v>
      </c>
      <c r="S12" s="162">
        <f>S11</f>
        <v>0.15090000000000001</v>
      </c>
      <c r="T12" s="162">
        <f>T11</f>
        <v>0.15709999999999999</v>
      </c>
      <c r="U12" s="163">
        <f t="shared" ref="U12:W19" si="8">U11</f>
        <v>28.8</v>
      </c>
      <c r="V12" s="163">
        <f>V11</f>
        <v>34.700000000000003</v>
      </c>
      <c r="W12" s="164" t="str">
        <f t="shared" si="8"/>
        <v>PC WireØ 5</v>
      </c>
      <c r="X12" s="245">
        <v>38</v>
      </c>
      <c r="Y12" s="245">
        <v>34.6</v>
      </c>
    </row>
    <row r="13" spans="1:25" ht="12" customHeight="1" x14ac:dyDescent="0.5">
      <c r="A13" s="165">
        <f t="shared" ref="A13:A31" si="9">A12+1</f>
        <v>3</v>
      </c>
      <c r="B13" s="150" t="s">
        <v>58</v>
      </c>
      <c r="C13" s="166" t="str">
        <f t="shared" ref="C13:C19" si="10">IF(B13=0,"  ",C12)</f>
        <v>Ø 5</v>
      </c>
      <c r="D13" s="152">
        <f t="shared" si="1"/>
        <v>4.9737822970214784</v>
      </c>
      <c r="E13" s="153">
        <f t="shared" si="2"/>
        <v>0.19429580584782993</v>
      </c>
      <c r="F13" s="167">
        <f t="shared" si="3"/>
        <v>0.15265700483091788</v>
      </c>
      <c r="G13" s="206">
        <f t="shared" si="4"/>
        <v>35.299999999999997</v>
      </c>
      <c r="H13" s="244">
        <f t="shared" si="5"/>
        <v>37</v>
      </c>
      <c r="I13" s="206">
        <f t="shared" si="6"/>
        <v>18525.720361212436</v>
      </c>
      <c r="J13" s="244">
        <f t="shared" si="0"/>
        <v>19417.893863027195</v>
      </c>
      <c r="K13" s="244" t="str">
        <f t="shared" si="7"/>
        <v>4.60</v>
      </c>
      <c r="L13" s="170" t="s">
        <v>60</v>
      </c>
      <c r="M13" s="171"/>
      <c r="N13" s="172"/>
      <c r="O13" s="173"/>
      <c r="P13" s="160" t="s">
        <v>63</v>
      </c>
      <c r="Q13" s="161">
        <v>158</v>
      </c>
      <c r="R13" s="161">
        <v>1035</v>
      </c>
      <c r="S13" s="162">
        <f t="shared" ref="S13:T19" si="11">S12</f>
        <v>0.15090000000000001</v>
      </c>
      <c r="T13" s="162">
        <f t="shared" si="11"/>
        <v>0.15709999999999999</v>
      </c>
      <c r="U13" s="163">
        <f>U12</f>
        <v>28.8</v>
      </c>
      <c r="V13" s="163">
        <f t="shared" si="8"/>
        <v>34.700000000000003</v>
      </c>
      <c r="W13" s="164" t="str">
        <f t="shared" si="8"/>
        <v>PC WireØ 5</v>
      </c>
      <c r="X13" s="245">
        <v>37</v>
      </c>
      <c r="Y13" s="245">
        <v>35.299999999999997</v>
      </c>
    </row>
    <row r="14" spans="1:25" ht="12" customHeight="1" x14ac:dyDescent="0.5">
      <c r="A14" s="165">
        <f t="shared" si="9"/>
        <v>4</v>
      </c>
      <c r="B14" s="150" t="s">
        <v>58</v>
      </c>
      <c r="C14" s="166" t="str">
        <f t="shared" si="10"/>
        <v>Ø 5</v>
      </c>
      <c r="D14" s="152">
        <f t="shared" si="1"/>
        <v>4.9737822970214784</v>
      </c>
      <c r="E14" s="153">
        <f t="shared" si="2"/>
        <v>0.19429580584782993</v>
      </c>
      <c r="F14" s="167">
        <f t="shared" si="3"/>
        <v>0.15265700483091788</v>
      </c>
      <c r="G14" s="206">
        <f t="shared" si="4"/>
        <v>35.5</v>
      </c>
      <c r="H14" s="244">
        <f t="shared" si="5"/>
        <v>37.4</v>
      </c>
      <c r="I14" s="206">
        <f t="shared" si="6"/>
        <v>18630.68194966123</v>
      </c>
      <c r="J14" s="244">
        <f t="shared" si="0"/>
        <v>19627.81703992479</v>
      </c>
      <c r="K14" s="244" t="str">
        <f t="shared" si="7"/>
        <v>4.10</v>
      </c>
      <c r="L14" s="170" t="s">
        <v>60</v>
      </c>
      <c r="M14" s="171"/>
      <c r="N14" s="172"/>
      <c r="O14" s="173"/>
      <c r="P14" s="160" t="s">
        <v>64</v>
      </c>
      <c r="Q14" s="161">
        <v>158</v>
      </c>
      <c r="R14" s="161">
        <v>1035</v>
      </c>
      <c r="S14" s="162">
        <f t="shared" si="11"/>
        <v>0.15090000000000001</v>
      </c>
      <c r="T14" s="162">
        <f t="shared" si="11"/>
        <v>0.15709999999999999</v>
      </c>
      <c r="U14" s="163">
        <f t="shared" si="8"/>
        <v>28.8</v>
      </c>
      <c r="V14" s="163">
        <f t="shared" si="8"/>
        <v>34.700000000000003</v>
      </c>
      <c r="W14" s="164" t="str">
        <f t="shared" si="8"/>
        <v>PC WireØ 5</v>
      </c>
      <c r="X14" s="245">
        <v>37.4</v>
      </c>
      <c r="Y14" s="245">
        <v>35.5</v>
      </c>
    </row>
    <row r="15" spans="1:25" ht="12" customHeight="1" x14ac:dyDescent="0.5">
      <c r="A15" s="165">
        <f t="shared" si="9"/>
        <v>5</v>
      </c>
      <c r="B15" s="150" t="s">
        <v>58</v>
      </c>
      <c r="C15" s="166" t="str">
        <f t="shared" si="10"/>
        <v>Ø 5</v>
      </c>
      <c r="D15" s="152">
        <f t="shared" si="1"/>
        <v>4.9785948596345415</v>
      </c>
      <c r="E15" s="153">
        <f t="shared" si="2"/>
        <v>0.19467198359390508</v>
      </c>
      <c r="F15" s="167">
        <f t="shared" si="3"/>
        <v>0.15295256534365925</v>
      </c>
      <c r="G15" s="206">
        <f t="shared" si="4"/>
        <v>37.1</v>
      </c>
      <c r="H15" s="244">
        <f t="shared" si="5"/>
        <v>38</v>
      </c>
      <c r="I15" s="206">
        <f t="shared" si="6"/>
        <v>19432.750744870435</v>
      </c>
      <c r="J15" s="244">
        <f t="shared" si="0"/>
        <v>19904.165183425244</v>
      </c>
      <c r="K15" s="244" t="str">
        <f t="shared" si="7"/>
        <v>3.60</v>
      </c>
      <c r="L15" s="170" t="s">
        <v>60</v>
      </c>
      <c r="M15" s="171"/>
      <c r="N15" s="172"/>
      <c r="O15" s="173"/>
      <c r="P15" s="160" t="s">
        <v>65</v>
      </c>
      <c r="Q15" s="161">
        <v>158</v>
      </c>
      <c r="R15" s="161">
        <v>1033</v>
      </c>
      <c r="S15" s="162">
        <f>S14</f>
        <v>0.15090000000000001</v>
      </c>
      <c r="T15" s="162">
        <f t="shared" si="11"/>
        <v>0.15709999999999999</v>
      </c>
      <c r="U15" s="163">
        <f t="shared" si="8"/>
        <v>28.8</v>
      </c>
      <c r="V15" s="163">
        <f t="shared" si="8"/>
        <v>34.700000000000003</v>
      </c>
      <c r="W15" s="164" t="str">
        <f t="shared" si="8"/>
        <v>PC WireØ 5</v>
      </c>
      <c r="X15" s="245">
        <v>38</v>
      </c>
      <c r="Y15" s="245">
        <v>37.1</v>
      </c>
    </row>
    <row r="16" spans="1:25" ht="12" customHeight="1" x14ac:dyDescent="0.5">
      <c r="A16" s="165">
        <f t="shared" si="9"/>
        <v>6</v>
      </c>
      <c r="B16" s="150" t="s">
        <v>58</v>
      </c>
      <c r="C16" s="166" t="str">
        <f t="shared" si="10"/>
        <v>Ø 5</v>
      </c>
      <c r="D16" s="152">
        <f t="shared" si="1"/>
        <v>4.9604144102944536</v>
      </c>
      <c r="E16" s="153">
        <f t="shared" si="2"/>
        <v>0.19325280324194552</v>
      </c>
      <c r="F16" s="167">
        <f t="shared" si="3"/>
        <v>0.15183752417794971</v>
      </c>
      <c r="G16" s="206">
        <f t="shared" si="4"/>
        <v>33.299999999999997</v>
      </c>
      <c r="H16" s="244">
        <f t="shared" si="5"/>
        <v>37.1</v>
      </c>
      <c r="I16" s="206">
        <f t="shared" si="6"/>
        <v>17570.424570426363</v>
      </c>
      <c r="J16" s="244">
        <f t="shared" si="0"/>
        <v>19575.458004889431</v>
      </c>
      <c r="K16" s="244" t="str">
        <f t="shared" si="7"/>
        <v>3.80</v>
      </c>
      <c r="L16" s="170" t="s">
        <v>60</v>
      </c>
      <c r="M16" s="174"/>
      <c r="N16" s="175"/>
      <c r="O16" s="176"/>
      <c r="P16" s="160" t="s">
        <v>66</v>
      </c>
      <c r="Q16" s="161">
        <v>157</v>
      </c>
      <c r="R16" s="161">
        <v>1034</v>
      </c>
      <c r="S16" s="162">
        <f t="shared" si="11"/>
        <v>0.15090000000000001</v>
      </c>
      <c r="T16" s="162">
        <f t="shared" si="11"/>
        <v>0.15709999999999999</v>
      </c>
      <c r="U16" s="163">
        <f t="shared" si="8"/>
        <v>28.8</v>
      </c>
      <c r="V16" s="163">
        <f t="shared" si="8"/>
        <v>34.700000000000003</v>
      </c>
      <c r="W16" s="164" t="str">
        <f t="shared" si="8"/>
        <v>PC WireØ 5</v>
      </c>
      <c r="X16" s="245">
        <v>37.1</v>
      </c>
      <c r="Y16" s="245">
        <v>33.299999999999997</v>
      </c>
    </row>
    <row r="17" spans="1:25" ht="12" customHeight="1" x14ac:dyDescent="0.5">
      <c r="A17" s="165">
        <f t="shared" si="9"/>
        <v>7</v>
      </c>
      <c r="B17" s="150" t="s">
        <v>58</v>
      </c>
      <c r="C17" s="166" t="str">
        <f t="shared" si="10"/>
        <v>Ø 5</v>
      </c>
      <c r="D17" s="152">
        <f t="shared" si="1"/>
        <v>4.9737822970214784</v>
      </c>
      <c r="E17" s="153">
        <f t="shared" si="2"/>
        <v>0.19429580584782993</v>
      </c>
      <c r="F17" s="167">
        <f t="shared" si="3"/>
        <v>0.15265700483091788</v>
      </c>
      <c r="G17" s="206">
        <f t="shared" si="4"/>
        <v>34.5</v>
      </c>
      <c r="H17" s="244">
        <f t="shared" si="5"/>
        <v>38.200000000000003</v>
      </c>
      <c r="I17" s="206">
        <f t="shared" si="6"/>
        <v>18105.874007417253</v>
      </c>
      <c r="J17" s="244">
        <f t="shared" si="0"/>
        <v>20047.663393719973</v>
      </c>
      <c r="K17" s="244" t="str">
        <f t="shared" si="7"/>
        <v>4.20</v>
      </c>
      <c r="L17" s="170" t="s">
        <v>60</v>
      </c>
      <c r="M17" s="174"/>
      <c r="N17" s="175"/>
      <c r="O17" s="176"/>
      <c r="P17" s="160" t="s">
        <v>67</v>
      </c>
      <c r="Q17" s="161">
        <v>158</v>
      </c>
      <c r="R17" s="161">
        <v>1035</v>
      </c>
      <c r="S17" s="162">
        <f t="shared" si="11"/>
        <v>0.15090000000000001</v>
      </c>
      <c r="T17" s="162">
        <f t="shared" si="11"/>
        <v>0.15709999999999999</v>
      </c>
      <c r="U17" s="163">
        <f t="shared" si="8"/>
        <v>28.8</v>
      </c>
      <c r="V17" s="163">
        <f t="shared" si="8"/>
        <v>34.700000000000003</v>
      </c>
      <c r="W17" s="164" t="str">
        <f t="shared" si="8"/>
        <v>PC WireØ 5</v>
      </c>
      <c r="X17" s="245">
        <v>38.200000000000003</v>
      </c>
      <c r="Y17" s="245">
        <v>34.5</v>
      </c>
    </row>
    <row r="18" spans="1:25" ht="12" customHeight="1" x14ac:dyDescent="0.5">
      <c r="A18" s="165">
        <f t="shared" si="9"/>
        <v>8</v>
      </c>
      <c r="B18" s="150" t="s">
        <v>58</v>
      </c>
      <c r="C18" s="166" t="str">
        <f t="shared" si="10"/>
        <v>Ø 5</v>
      </c>
      <c r="D18" s="152">
        <f t="shared" si="1"/>
        <v>4.9628148045362233</v>
      </c>
      <c r="E18" s="153">
        <f t="shared" si="2"/>
        <v>0.19343988243191834</v>
      </c>
      <c r="F18" s="167">
        <f t="shared" si="3"/>
        <v>0.15198451113262343</v>
      </c>
      <c r="G18" s="206">
        <f t="shared" si="4"/>
        <v>35.4</v>
      </c>
      <c r="H18" s="244">
        <f t="shared" si="5"/>
        <v>38.200000000000003</v>
      </c>
      <c r="I18" s="206">
        <f t="shared" si="6"/>
        <v>18660.405079439166</v>
      </c>
      <c r="J18" s="244">
        <f t="shared" si="0"/>
        <v>20136.369323010629</v>
      </c>
      <c r="K18" s="244" t="str">
        <f t="shared" si="7"/>
        <v>3.60</v>
      </c>
      <c r="L18" s="170" t="s">
        <v>60</v>
      </c>
      <c r="M18" s="317" t="s">
        <v>68</v>
      </c>
      <c r="N18" s="318"/>
      <c r="O18" s="319"/>
      <c r="P18" s="160" t="s">
        <v>65</v>
      </c>
      <c r="Q18" s="161">
        <v>157</v>
      </c>
      <c r="R18" s="161">
        <v>1033</v>
      </c>
      <c r="S18" s="162">
        <f t="shared" si="11"/>
        <v>0.15090000000000001</v>
      </c>
      <c r="T18" s="162">
        <f t="shared" si="11"/>
        <v>0.15709999999999999</v>
      </c>
      <c r="U18" s="163">
        <f t="shared" si="8"/>
        <v>28.8</v>
      </c>
      <c r="V18" s="163">
        <f t="shared" si="8"/>
        <v>34.700000000000003</v>
      </c>
      <c r="W18" s="164" t="str">
        <f t="shared" si="8"/>
        <v>PC WireØ 5</v>
      </c>
      <c r="X18" s="245">
        <v>38.200000000000003</v>
      </c>
      <c r="Y18" s="245">
        <v>35.4</v>
      </c>
    </row>
    <row r="19" spans="1:25" ht="12" customHeight="1" x14ac:dyDescent="0.5">
      <c r="A19" s="165">
        <f t="shared" si="9"/>
        <v>9</v>
      </c>
      <c r="B19" s="150" t="s">
        <v>58</v>
      </c>
      <c r="C19" s="166" t="str">
        <f t="shared" si="10"/>
        <v>Ø 5</v>
      </c>
      <c r="D19" s="152">
        <f t="shared" si="1"/>
        <v>4.968676532475726</v>
      </c>
      <c r="E19" s="153">
        <f t="shared" si="2"/>
        <v>0.19389710747249939</v>
      </c>
      <c r="F19" s="167">
        <f t="shared" si="3"/>
        <v>0.15234375</v>
      </c>
      <c r="G19" s="206">
        <f t="shared" si="4"/>
        <v>34.200000000000003</v>
      </c>
      <c r="H19" s="244">
        <f t="shared" si="5"/>
        <v>38.299999999999997</v>
      </c>
      <c r="I19" s="206">
        <f t="shared" si="6"/>
        <v>17985.337851050357</v>
      </c>
      <c r="J19" s="244">
        <f t="shared" si="0"/>
        <v>20141.474844889726</v>
      </c>
      <c r="K19" s="244" t="str">
        <f t="shared" si="7"/>
        <v>3.80</v>
      </c>
      <c r="L19" s="170" t="s">
        <v>60</v>
      </c>
      <c r="M19" s="317"/>
      <c r="N19" s="318"/>
      <c r="O19" s="319"/>
      <c r="P19" s="160" t="s">
        <v>66</v>
      </c>
      <c r="Q19" s="161">
        <v>156</v>
      </c>
      <c r="R19" s="161">
        <v>1024</v>
      </c>
      <c r="S19" s="162">
        <f t="shared" si="11"/>
        <v>0.15090000000000001</v>
      </c>
      <c r="T19" s="162">
        <f t="shared" si="11"/>
        <v>0.15709999999999999</v>
      </c>
      <c r="U19" s="163">
        <f t="shared" si="8"/>
        <v>28.8</v>
      </c>
      <c r="V19" s="163">
        <f t="shared" si="8"/>
        <v>34.700000000000003</v>
      </c>
      <c r="W19" s="164" t="str">
        <f t="shared" si="8"/>
        <v>PC WireØ 5</v>
      </c>
      <c r="X19" s="245">
        <v>38.299999999999997</v>
      </c>
      <c r="Y19" s="245">
        <v>34.200000000000003</v>
      </c>
    </row>
    <row r="20" spans="1:25" ht="12" customHeight="1" x14ac:dyDescent="0.5">
      <c r="A20" s="165">
        <f t="shared" si="9"/>
        <v>10</v>
      </c>
      <c r="B20" s="150" t="s">
        <v>58</v>
      </c>
      <c r="C20" s="151" t="s">
        <v>59</v>
      </c>
      <c r="D20" s="152">
        <f>IF(A20=0,"  ",SQRT(F20)*12.73)</f>
        <v>4.9737822970214784</v>
      </c>
      <c r="E20" s="153">
        <f>IF(A20=0,"  ",(D20*D20*$P$1)/4/100)</f>
        <v>0.19429580584782993</v>
      </c>
      <c r="F20" s="167">
        <f t="shared" ref="F20:F28" si="12">IF(A20=0,"  ",Q20/R20)</f>
        <v>0.15265700483091788</v>
      </c>
      <c r="G20" s="206">
        <f t="shared" si="4"/>
        <v>35.9</v>
      </c>
      <c r="H20" s="244">
        <f t="shared" si="5"/>
        <v>37.700000000000003</v>
      </c>
      <c r="I20" s="206">
        <f>IF(A20=0,"  ",G20*1000/9.807/E20)</f>
        <v>18840.605126558821</v>
      </c>
      <c r="J20" s="244">
        <f t="shared" ref="J20:J28" si="13">IF(A20=0,"  ",H20*1000/9.807/E20)</f>
        <v>19785.259422597981</v>
      </c>
      <c r="K20" s="244" t="str">
        <f t="shared" si="7"/>
        <v>3.80</v>
      </c>
      <c r="L20" s="170" t="s">
        <v>60</v>
      </c>
      <c r="M20" s="317" t="s">
        <v>69</v>
      </c>
      <c r="N20" s="318"/>
      <c r="O20" s="319"/>
      <c r="P20" s="160" t="s">
        <v>66</v>
      </c>
      <c r="Q20" s="161">
        <v>158</v>
      </c>
      <c r="R20" s="161">
        <v>1035</v>
      </c>
      <c r="S20" s="162">
        <f>VLOOKUP(W20,$D$44:$H$60,2,0)</f>
        <v>0.15090000000000001</v>
      </c>
      <c r="T20" s="162">
        <f>VLOOKUP(W20,$D$44:$H$60,3,0)</f>
        <v>0.15709999999999999</v>
      </c>
      <c r="U20" s="163">
        <f>VLOOKUP(W20,$D$44:$H$60,4,0)</f>
        <v>28.8</v>
      </c>
      <c r="V20" s="163">
        <f>VLOOKUP(W20,$D$44:$H$60,5,0)</f>
        <v>34.700000000000003</v>
      </c>
      <c r="W20" s="164" t="str">
        <f>B20&amp;C20</f>
        <v>PC WireØ 5</v>
      </c>
      <c r="X20" s="245">
        <v>37.700000000000003</v>
      </c>
      <c r="Y20" s="245">
        <v>35.9</v>
      </c>
    </row>
    <row r="21" spans="1:25" ht="12" customHeight="1" x14ac:dyDescent="0.5">
      <c r="A21" s="165">
        <f t="shared" si="9"/>
        <v>11</v>
      </c>
      <c r="B21" s="150" t="s">
        <v>58</v>
      </c>
      <c r="C21" s="166" t="str">
        <f>IF(B21=0,"  ",C20)</f>
        <v>Ø 5</v>
      </c>
      <c r="D21" s="152">
        <f t="shared" ref="D21:D28" si="14">IF(A21=0,"  ",SQRT(F21)*12.73)</f>
        <v>4.9737822970214784</v>
      </c>
      <c r="E21" s="153">
        <f t="shared" ref="E21:E28" si="15">IF(A21=0,"  ",(D21*D21*$P$1)/4/100)</f>
        <v>0.19429580584782993</v>
      </c>
      <c r="F21" s="167">
        <f t="shared" si="12"/>
        <v>0.15265700483091788</v>
      </c>
      <c r="G21" s="206">
        <f t="shared" si="4"/>
        <v>35.5</v>
      </c>
      <c r="H21" s="244">
        <f t="shared" si="5"/>
        <v>37.799999999999997</v>
      </c>
      <c r="I21" s="206">
        <f t="shared" ref="I21:I28" si="16">IF(A21=0,"  ",G21*1000/9.807/E21)</f>
        <v>18630.68194966123</v>
      </c>
      <c r="J21" s="244">
        <f t="shared" si="13"/>
        <v>19837.740216822382</v>
      </c>
      <c r="K21" s="244" t="str">
        <f t="shared" si="7"/>
        <v>4.50</v>
      </c>
      <c r="L21" s="170" t="s">
        <v>60</v>
      </c>
      <c r="M21" s="317"/>
      <c r="N21" s="318"/>
      <c r="O21" s="319"/>
      <c r="P21" s="160" t="s">
        <v>61</v>
      </c>
      <c r="Q21" s="161">
        <v>158</v>
      </c>
      <c r="R21" s="161">
        <v>1035</v>
      </c>
      <c r="S21" s="162">
        <f>S20</f>
        <v>0.15090000000000001</v>
      </c>
      <c r="T21" s="162">
        <f>T20</f>
        <v>0.15709999999999999</v>
      </c>
      <c r="U21" s="163">
        <f t="shared" ref="U21:W21" si="17">U20</f>
        <v>28.8</v>
      </c>
      <c r="V21" s="163">
        <f t="shared" si="17"/>
        <v>34.700000000000003</v>
      </c>
      <c r="W21" s="164" t="str">
        <f t="shared" si="17"/>
        <v>PC WireØ 5</v>
      </c>
      <c r="X21" s="245">
        <v>37.799999999999997</v>
      </c>
      <c r="Y21" s="245">
        <v>35.5</v>
      </c>
    </row>
    <row r="22" spans="1:25" ht="12" customHeight="1" x14ac:dyDescent="0.5">
      <c r="A22" s="165">
        <f t="shared" si="9"/>
        <v>12</v>
      </c>
      <c r="B22" s="150" t="s">
        <v>58</v>
      </c>
      <c r="C22" s="166" t="str">
        <f t="shared" ref="C22:C28" si="18">IF(B22=0,"  ",C21)</f>
        <v>Ø 5</v>
      </c>
      <c r="D22" s="152">
        <f t="shared" si="14"/>
        <v>4.9604144102944536</v>
      </c>
      <c r="E22" s="153">
        <f t="shared" si="15"/>
        <v>0.19325280324194552</v>
      </c>
      <c r="F22" s="167">
        <f t="shared" si="12"/>
        <v>0.15183752417794971</v>
      </c>
      <c r="G22" s="206">
        <f t="shared" si="4"/>
        <v>35</v>
      </c>
      <c r="H22" s="244">
        <f t="shared" si="5"/>
        <v>38</v>
      </c>
      <c r="I22" s="206">
        <f t="shared" si="16"/>
        <v>18467.413212159838</v>
      </c>
      <c r="J22" s="244">
        <f t="shared" si="13"/>
        <v>20050.334344630683</v>
      </c>
      <c r="K22" s="244" t="str">
        <f t="shared" si="7"/>
        <v>4.00</v>
      </c>
      <c r="L22" s="170" t="s">
        <v>60</v>
      </c>
      <c r="M22" s="320" t="s">
        <v>70</v>
      </c>
      <c r="N22" s="321"/>
      <c r="O22" s="322"/>
      <c r="P22" s="160" t="s">
        <v>62</v>
      </c>
      <c r="Q22" s="161">
        <v>157</v>
      </c>
      <c r="R22" s="161">
        <v>1034</v>
      </c>
      <c r="S22" s="162">
        <f t="shared" ref="S22:W22" si="19">S21</f>
        <v>0.15090000000000001</v>
      </c>
      <c r="T22" s="162">
        <f t="shared" si="19"/>
        <v>0.15709999999999999</v>
      </c>
      <c r="U22" s="163">
        <f t="shared" si="19"/>
        <v>28.8</v>
      </c>
      <c r="V22" s="163">
        <f t="shared" si="19"/>
        <v>34.700000000000003</v>
      </c>
      <c r="W22" s="164" t="str">
        <f t="shared" si="19"/>
        <v>PC WireØ 5</v>
      </c>
      <c r="X22" s="245">
        <v>38</v>
      </c>
      <c r="Y22" s="245">
        <v>35</v>
      </c>
    </row>
    <row r="23" spans="1:25" ht="12" customHeight="1" x14ac:dyDescent="0.5">
      <c r="A23" s="165">
        <f t="shared" si="9"/>
        <v>13</v>
      </c>
      <c r="B23" s="150" t="s">
        <v>58</v>
      </c>
      <c r="C23" s="166" t="str">
        <f t="shared" si="18"/>
        <v>Ø 5</v>
      </c>
      <c r="D23" s="152">
        <f t="shared" si="14"/>
        <v>4.976186832959387</v>
      </c>
      <c r="E23" s="153">
        <f t="shared" si="15"/>
        <v>0.19448371281673496</v>
      </c>
      <c r="F23" s="167">
        <f t="shared" si="12"/>
        <v>0.15280464216634429</v>
      </c>
      <c r="G23" s="206">
        <f t="shared" si="4"/>
        <v>34.4</v>
      </c>
      <c r="H23" s="244">
        <f t="shared" si="5"/>
        <v>37.299999999999997</v>
      </c>
      <c r="I23" s="206">
        <f t="shared" si="16"/>
        <v>18035.950321199434</v>
      </c>
      <c r="J23" s="244">
        <f t="shared" si="13"/>
        <v>19556.42287734706</v>
      </c>
      <c r="K23" s="244" t="str">
        <f t="shared" si="7"/>
        <v>3.80</v>
      </c>
      <c r="L23" s="170" t="s">
        <v>60</v>
      </c>
      <c r="M23" s="320"/>
      <c r="N23" s="321"/>
      <c r="O23" s="322"/>
      <c r="P23" s="160" t="s">
        <v>66</v>
      </c>
      <c r="Q23" s="161">
        <v>158</v>
      </c>
      <c r="R23" s="161">
        <v>1034</v>
      </c>
      <c r="S23" s="162">
        <f t="shared" ref="S23:W23" si="20">S22</f>
        <v>0.15090000000000001</v>
      </c>
      <c r="T23" s="162">
        <f t="shared" si="20"/>
        <v>0.15709999999999999</v>
      </c>
      <c r="U23" s="163">
        <f t="shared" si="20"/>
        <v>28.8</v>
      </c>
      <c r="V23" s="163">
        <f t="shared" si="20"/>
        <v>34.700000000000003</v>
      </c>
      <c r="W23" s="164" t="str">
        <f t="shared" si="20"/>
        <v>PC WireØ 5</v>
      </c>
      <c r="X23" s="245">
        <v>37.299999999999997</v>
      </c>
      <c r="Y23" s="245">
        <v>34.4</v>
      </c>
    </row>
    <row r="24" spans="1:25" ht="12" customHeight="1" x14ac:dyDescent="0.5">
      <c r="A24" s="165">
        <f t="shared" si="9"/>
        <v>14</v>
      </c>
      <c r="B24" s="150" t="s">
        <v>58</v>
      </c>
      <c r="C24" s="166" t="str">
        <f t="shared" si="18"/>
        <v>Ø 5</v>
      </c>
      <c r="D24" s="152">
        <f t="shared" si="14"/>
        <v>4.9737822970214784</v>
      </c>
      <c r="E24" s="153">
        <f t="shared" si="15"/>
        <v>0.19429580584782993</v>
      </c>
      <c r="F24" s="167">
        <f t="shared" si="12"/>
        <v>0.15265700483091788</v>
      </c>
      <c r="G24" s="206">
        <f t="shared" si="4"/>
        <v>33</v>
      </c>
      <c r="H24" s="244">
        <f t="shared" si="5"/>
        <v>37.6</v>
      </c>
      <c r="I24" s="206">
        <f t="shared" si="16"/>
        <v>17318.662094051284</v>
      </c>
      <c r="J24" s="244">
        <f t="shared" si="13"/>
        <v>19732.778628373584</v>
      </c>
      <c r="K24" s="244" t="str">
        <f t="shared" si="7"/>
        <v>3.90</v>
      </c>
      <c r="L24" s="170" t="s">
        <v>60</v>
      </c>
      <c r="M24" s="171"/>
      <c r="N24" s="172"/>
      <c r="O24" s="173"/>
      <c r="P24" s="160" t="s">
        <v>71</v>
      </c>
      <c r="Q24" s="161">
        <v>158</v>
      </c>
      <c r="R24" s="161">
        <v>1035</v>
      </c>
      <c r="S24" s="162">
        <f t="shared" ref="S24:W24" si="21">S23</f>
        <v>0.15090000000000001</v>
      </c>
      <c r="T24" s="162">
        <f t="shared" si="21"/>
        <v>0.15709999999999999</v>
      </c>
      <c r="U24" s="163">
        <f t="shared" si="21"/>
        <v>28.8</v>
      </c>
      <c r="V24" s="163">
        <f t="shared" si="21"/>
        <v>34.700000000000003</v>
      </c>
      <c r="W24" s="164" t="str">
        <f t="shared" si="21"/>
        <v>PC WireØ 5</v>
      </c>
      <c r="X24" s="245">
        <v>37.6</v>
      </c>
      <c r="Y24" s="245">
        <v>33</v>
      </c>
    </row>
    <row r="25" spans="1:25" ht="12" customHeight="1" x14ac:dyDescent="0.5">
      <c r="A25" s="165">
        <f t="shared" si="9"/>
        <v>15</v>
      </c>
      <c r="B25" s="150" t="s">
        <v>58</v>
      </c>
      <c r="C25" s="166" t="str">
        <f t="shared" si="18"/>
        <v>Ø 5</v>
      </c>
      <c r="D25" s="152">
        <f t="shared" si="14"/>
        <v>4.9737822970214784</v>
      </c>
      <c r="E25" s="153">
        <f t="shared" si="15"/>
        <v>0.19429580584782993</v>
      </c>
      <c r="F25" s="167">
        <f t="shared" si="12"/>
        <v>0.15265700483091788</v>
      </c>
      <c r="G25" s="206">
        <f t="shared" si="4"/>
        <v>34.1</v>
      </c>
      <c r="H25" s="244">
        <f t="shared" si="5"/>
        <v>37.299999999999997</v>
      </c>
      <c r="I25" s="206">
        <f t="shared" si="16"/>
        <v>17895.950830519661</v>
      </c>
      <c r="J25" s="244">
        <f t="shared" si="13"/>
        <v>19575.33624570039</v>
      </c>
      <c r="K25" s="244" t="str">
        <f t="shared" si="7"/>
        <v>4.00</v>
      </c>
      <c r="L25" s="170" t="s">
        <v>60</v>
      </c>
      <c r="M25" s="174"/>
      <c r="N25" s="175"/>
      <c r="O25" s="176"/>
      <c r="P25" s="160" t="s">
        <v>62</v>
      </c>
      <c r="Q25" s="161">
        <v>158</v>
      </c>
      <c r="R25" s="161">
        <v>1035</v>
      </c>
      <c r="S25" s="162">
        <f t="shared" ref="S25:W25" si="22">S24</f>
        <v>0.15090000000000001</v>
      </c>
      <c r="T25" s="162">
        <f t="shared" si="22"/>
        <v>0.15709999999999999</v>
      </c>
      <c r="U25" s="163">
        <f t="shared" si="22"/>
        <v>28.8</v>
      </c>
      <c r="V25" s="163">
        <f t="shared" si="22"/>
        <v>34.700000000000003</v>
      </c>
      <c r="W25" s="164" t="str">
        <f t="shared" si="22"/>
        <v>PC WireØ 5</v>
      </c>
      <c r="X25" s="245">
        <v>37.299999999999997</v>
      </c>
      <c r="Y25" s="245">
        <v>34.1</v>
      </c>
    </row>
    <row r="26" spans="1:25" ht="12" customHeight="1" x14ac:dyDescent="0.5">
      <c r="A26" s="165">
        <f t="shared" si="9"/>
        <v>16</v>
      </c>
      <c r="B26" s="150" t="s">
        <v>58</v>
      </c>
      <c r="C26" s="166" t="str">
        <f t="shared" si="18"/>
        <v>Ø 5</v>
      </c>
      <c r="D26" s="152">
        <f t="shared" si="14"/>
        <v>4.9662521963799611</v>
      </c>
      <c r="E26" s="153">
        <f t="shared" si="15"/>
        <v>0.19370793956277016</v>
      </c>
      <c r="F26" s="167">
        <f t="shared" si="12"/>
        <v>0.15219512195121951</v>
      </c>
      <c r="G26" s="206">
        <f t="shared" si="4"/>
        <v>35.799999999999997</v>
      </c>
      <c r="H26" s="244">
        <f t="shared" si="5"/>
        <v>37.299999999999997</v>
      </c>
      <c r="I26" s="206">
        <f t="shared" si="16"/>
        <v>18845.142670764024</v>
      </c>
      <c r="J26" s="244">
        <f t="shared" si="13"/>
        <v>19634.743620656369</v>
      </c>
      <c r="K26" s="244" t="str">
        <f t="shared" si="7"/>
        <v>3.80</v>
      </c>
      <c r="L26" s="170" t="s">
        <v>60</v>
      </c>
      <c r="M26" s="174"/>
      <c r="N26" s="175"/>
      <c r="O26" s="176"/>
      <c r="P26" s="160" t="s">
        <v>66</v>
      </c>
      <c r="Q26" s="161">
        <v>156</v>
      </c>
      <c r="R26" s="161">
        <v>1025</v>
      </c>
      <c r="S26" s="162">
        <f t="shared" ref="S26:W26" si="23">S25</f>
        <v>0.15090000000000001</v>
      </c>
      <c r="T26" s="162">
        <f t="shared" si="23"/>
        <v>0.15709999999999999</v>
      </c>
      <c r="U26" s="163">
        <f t="shared" si="23"/>
        <v>28.8</v>
      </c>
      <c r="V26" s="163">
        <f t="shared" si="23"/>
        <v>34.700000000000003</v>
      </c>
      <c r="W26" s="164" t="str">
        <f t="shared" si="23"/>
        <v>PC WireØ 5</v>
      </c>
      <c r="X26" s="245">
        <v>37.299999999999997</v>
      </c>
      <c r="Y26" s="245">
        <v>35.799999999999997</v>
      </c>
    </row>
    <row r="27" spans="1:25" ht="12" customHeight="1" x14ac:dyDescent="0.5">
      <c r="A27" s="165">
        <f t="shared" si="9"/>
        <v>17</v>
      </c>
      <c r="B27" s="150" t="s">
        <v>58</v>
      </c>
      <c r="C27" s="166" t="str">
        <f t="shared" si="18"/>
        <v>Ø 5</v>
      </c>
      <c r="D27" s="152">
        <f t="shared" si="14"/>
        <v>4.9638314054994073</v>
      </c>
      <c r="E27" s="153">
        <f t="shared" si="15"/>
        <v>0.19351914040140286</v>
      </c>
      <c r="F27" s="167">
        <f t="shared" si="12"/>
        <v>0.15204678362573099</v>
      </c>
      <c r="G27" s="206">
        <f t="shared" si="4"/>
        <v>34.799999999999997</v>
      </c>
      <c r="H27" s="244">
        <f t="shared" si="5"/>
        <v>37.700000000000003</v>
      </c>
      <c r="I27" s="206">
        <f t="shared" si="16"/>
        <v>18336.613980953687</v>
      </c>
      <c r="J27" s="244">
        <f t="shared" si="13"/>
        <v>19864.66514603316</v>
      </c>
      <c r="K27" s="244" t="str">
        <f t="shared" si="7"/>
        <v>4.10</v>
      </c>
      <c r="L27" s="170" t="s">
        <v>60</v>
      </c>
      <c r="M27" s="157"/>
      <c r="N27" s="315"/>
      <c r="O27" s="316"/>
      <c r="P27" s="160" t="s">
        <v>64</v>
      </c>
      <c r="Q27" s="161">
        <v>156</v>
      </c>
      <c r="R27" s="161">
        <v>1026</v>
      </c>
      <c r="S27" s="162">
        <f t="shared" ref="S27:W27" si="24">S26</f>
        <v>0.15090000000000001</v>
      </c>
      <c r="T27" s="162">
        <f t="shared" si="24"/>
        <v>0.15709999999999999</v>
      </c>
      <c r="U27" s="163">
        <f t="shared" si="24"/>
        <v>28.8</v>
      </c>
      <c r="V27" s="163">
        <f t="shared" si="24"/>
        <v>34.700000000000003</v>
      </c>
      <c r="W27" s="164" t="str">
        <f t="shared" si="24"/>
        <v>PC WireØ 5</v>
      </c>
      <c r="X27" s="245">
        <v>37.700000000000003</v>
      </c>
      <c r="Y27" s="245">
        <v>34.799999999999997</v>
      </c>
    </row>
    <row r="28" spans="1:25" ht="12" customHeight="1" x14ac:dyDescent="0.5">
      <c r="A28" s="165">
        <f t="shared" si="9"/>
        <v>18</v>
      </c>
      <c r="B28" s="150" t="s">
        <v>58</v>
      </c>
      <c r="C28" s="166" t="str">
        <f t="shared" si="18"/>
        <v>Ø 5</v>
      </c>
      <c r="D28" s="152">
        <f t="shared" si="14"/>
        <v>4.9737822970214784</v>
      </c>
      <c r="E28" s="153">
        <f t="shared" si="15"/>
        <v>0.19429580584782993</v>
      </c>
      <c r="F28" s="167">
        <f t="shared" si="12"/>
        <v>0.15265700483091788</v>
      </c>
      <c r="G28" s="206">
        <f t="shared" si="4"/>
        <v>34.9</v>
      </c>
      <c r="H28" s="244">
        <f t="shared" si="5"/>
        <v>37.9</v>
      </c>
      <c r="I28" s="206">
        <f t="shared" si="16"/>
        <v>18315.797184314844</v>
      </c>
      <c r="J28" s="244">
        <f t="shared" si="13"/>
        <v>19890.221011046779</v>
      </c>
      <c r="K28" s="244" t="str">
        <f t="shared" si="7"/>
        <v>3.80</v>
      </c>
      <c r="L28" s="170" t="s">
        <v>60</v>
      </c>
      <c r="M28" s="157"/>
      <c r="N28" s="158"/>
      <c r="O28" s="159"/>
      <c r="P28" s="160" t="s">
        <v>66</v>
      </c>
      <c r="Q28" s="161">
        <v>158</v>
      </c>
      <c r="R28" s="161">
        <v>1035</v>
      </c>
      <c r="S28" s="162">
        <f t="shared" ref="S28:W28" si="25">S27</f>
        <v>0.15090000000000001</v>
      </c>
      <c r="T28" s="162">
        <f t="shared" si="25"/>
        <v>0.15709999999999999</v>
      </c>
      <c r="U28" s="163">
        <f t="shared" si="25"/>
        <v>28.8</v>
      </c>
      <c r="V28" s="163">
        <f t="shared" si="25"/>
        <v>34.700000000000003</v>
      </c>
      <c r="W28" s="164" t="str">
        <f t="shared" si="25"/>
        <v>PC WireØ 5</v>
      </c>
      <c r="X28" s="245">
        <v>37.9</v>
      </c>
      <c r="Y28" s="245">
        <v>34.9</v>
      </c>
    </row>
    <row r="29" spans="1:25" ht="12" customHeight="1" x14ac:dyDescent="0.5">
      <c r="A29" s="165">
        <f t="shared" si="9"/>
        <v>19</v>
      </c>
      <c r="B29" s="150" t="s">
        <v>58</v>
      </c>
      <c r="C29" s="166" t="str">
        <f t="shared" ref="C29:C31" si="26">IF(B29=0,"  ",C28)</f>
        <v>Ø 5</v>
      </c>
      <c r="D29" s="152">
        <f t="shared" ref="D29:D31" si="27">IF(A29=0,"  ",SQRT(F29)*12.73)</f>
        <v>4.9604144102944536</v>
      </c>
      <c r="E29" s="153">
        <f t="shared" ref="E29:E31" si="28">IF(A29=0,"  ",(D29*D29*$P$1)/4/100)</f>
        <v>0.19325280324194552</v>
      </c>
      <c r="F29" s="167">
        <f t="shared" ref="F29:F31" si="29">IF(A29=0,"  ",Q29/R29)</f>
        <v>0.15183752417794971</v>
      </c>
      <c r="G29" s="206">
        <f t="shared" si="4"/>
        <v>36</v>
      </c>
      <c r="H29" s="244">
        <f t="shared" si="5"/>
        <v>37.9</v>
      </c>
      <c r="I29" s="206">
        <f t="shared" ref="I29:I31" si="30">IF(A29=0,"  ",G29*1000/9.807/E29)</f>
        <v>18995.053589650121</v>
      </c>
      <c r="J29" s="244">
        <f t="shared" ref="J29:J31" si="31">IF(A29=0,"  ",H29*1000/9.807/E29)</f>
        <v>19997.570306881655</v>
      </c>
      <c r="K29" s="244" t="str">
        <f t="shared" si="7"/>
        <v>3.50</v>
      </c>
      <c r="L29" s="170" t="s">
        <v>60</v>
      </c>
      <c r="M29" s="157"/>
      <c r="N29" s="158"/>
      <c r="O29" s="159"/>
      <c r="P29" s="160" t="s">
        <v>72</v>
      </c>
      <c r="Q29" s="161">
        <v>157</v>
      </c>
      <c r="R29" s="161">
        <v>1034</v>
      </c>
      <c r="S29" s="162">
        <f t="shared" ref="S29:W29" si="32">S28</f>
        <v>0.15090000000000001</v>
      </c>
      <c r="T29" s="162">
        <f t="shared" si="32"/>
        <v>0.15709999999999999</v>
      </c>
      <c r="U29" s="163">
        <f t="shared" si="32"/>
        <v>28.8</v>
      </c>
      <c r="V29" s="163">
        <f t="shared" si="32"/>
        <v>34.700000000000003</v>
      </c>
      <c r="W29" s="164" t="str">
        <f t="shared" si="32"/>
        <v>PC WireØ 5</v>
      </c>
      <c r="X29" s="245">
        <v>37.9</v>
      </c>
      <c r="Y29" s="245">
        <v>36</v>
      </c>
    </row>
    <row r="30" spans="1:25" ht="12" customHeight="1" x14ac:dyDescent="0.5">
      <c r="A30" s="165">
        <f t="shared" si="9"/>
        <v>20</v>
      </c>
      <c r="B30" s="150" t="s">
        <v>58</v>
      </c>
      <c r="C30" s="166" t="str">
        <f t="shared" si="26"/>
        <v>Ø 5</v>
      </c>
      <c r="D30" s="152">
        <f t="shared" si="27"/>
        <v>4.976186832959387</v>
      </c>
      <c r="E30" s="153">
        <f t="shared" si="28"/>
        <v>0.19448371281673496</v>
      </c>
      <c r="F30" s="167">
        <f t="shared" si="29"/>
        <v>0.15280464216634429</v>
      </c>
      <c r="G30" s="206">
        <f t="shared" si="4"/>
        <v>34</v>
      </c>
      <c r="H30" s="244">
        <f t="shared" si="5"/>
        <v>37.700000000000003</v>
      </c>
      <c r="I30" s="206">
        <f t="shared" si="30"/>
        <v>17826.229968627347</v>
      </c>
      <c r="J30" s="244">
        <f t="shared" si="31"/>
        <v>19766.143229919147</v>
      </c>
      <c r="K30" s="244" t="str">
        <f t="shared" si="7"/>
        <v>3.80</v>
      </c>
      <c r="L30" s="170" t="s">
        <v>60</v>
      </c>
      <c r="M30" s="157"/>
      <c r="N30" s="315"/>
      <c r="O30" s="316"/>
      <c r="P30" s="160" t="s">
        <v>66</v>
      </c>
      <c r="Q30" s="161">
        <v>158</v>
      </c>
      <c r="R30" s="161">
        <v>1034</v>
      </c>
      <c r="S30" s="162">
        <f t="shared" ref="S30:W30" si="33">S29</f>
        <v>0.15090000000000001</v>
      </c>
      <c r="T30" s="162">
        <f t="shared" si="33"/>
        <v>0.15709999999999999</v>
      </c>
      <c r="U30" s="163">
        <f t="shared" si="33"/>
        <v>28.8</v>
      </c>
      <c r="V30" s="163">
        <f t="shared" si="33"/>
        <v>34.700000000000003</v>
      </c>
      <c r="W30" s="164" t="str">
        <f t="shared" si="33"/>
        <v>PC WireØ 5</v>
      </c>
      <c r="X30" s="245">
        <v>37.700000000000003</v>
      </c>
      <c r="Y30" s="245">
        <v>34</v>
      </c>
    </row>
    <row r="31" spans="1:25" ht="12" customHeight="1" x14ac:dyDescent="0.5">
      <c r="A31" s="165">
        <f t="shared" si="9"/>
        <v>21</v>
      </c>
      <c r="B31" s="150" t="s">
        <v>58</v>
      </c>
      <c r="C31" s="166" t="str">
        <f t="shared" si="26"/>
        <v>Ø 5</v>
      </c>
      <c r="D31" s="152">
        <f t="shared" si="27"/>
        <v>4.9737822970214784</v>
      </c>
      <c r="E31" s="153">
        <f t="shared" si="28"/>
        <v>0.19429580584782993</v>
      </c>
      <c r="F31" s="167">
        <f t="shared" si="29"/>
        <v>0.15265700483091788</v>
      </c>
      <c r="G31" s="206">
        <f t="shared" si="4"/>
        <v>35.5</v>
      </c>
      <c r="H31" s="244">
        <f t="shared" si="5"/>
        <v>38.4</v>
      </c>
      <c r="I31" s="206">
        <f t="shared" si="30"/>
        <v>18630.68194966123</v>
      </c>
      <c r="J31" s="244">
        <f t="shared" si="31"/>
        <v>20152.624982168767</v>
      </c>
      <c r="K31" s="244" t="str">
        <f t="shared" si="7"/>
        <v>3.70</v>
      </c>
      <c r="L31" s="170" t="s">
        <v>60</v>
      </c>
      <c r="M31" s="157"/>
      <c r="N31" s="158"/>
      <c r="O31" s="159"/>
      <c r="P31" s="160" t="s">
        <v>73</v>
      </c>
      <c r="Q31" s="161">
        <v>158</v>
      </c>
      <c r="R31" s="161">
        <v>1035</v>
      </c>
      <c r="S31" s="162">
        <f t="shared" ref="S31:W31" si="34">S30</f>
        <v>0.15090000000000001</v>
      </c>
      <c r="T31" s="162">
        <f t="shared" si="34"/>
        <v>0.15709999999999999</v>
      </c>
      <c r="U31" s="163">
        <f t="shared" si="34"/>
        <v>28.8</v>
      </c>
      <c r="V31" s="163">
        <f t="shared" si="34"/>
        <v>34.700000000000003</v>
      </c>
      <c r="W31" s="164" t="str">
        <f t="shared" si="34"/>
        <v>PC WireØ 5</v>
      </c>
      <c r="X31" s="245">
        <v>38.4</v>
      </c>
      <c r="Y31" s="245">
        <v>35.5</v>
      </c>
    </row>
    <row r="32" spans="1:25" ht="12" customHeight="1" x14ac:dyDescent="0.5">
      <c r="A32" s="177"/>
      <c r="B32" s="178"/>
      <c r="C32" s="179"/>
      <c r="D32" s="180"/>
      <c r="E32" s="181"/>
      <c r="F32" s="182"/>
      <c r="G32" s="183"/>
      <c r="H32" s="184"/>
      <c r="I32" s="185"/>
      <c r="J32" s="186"/>
      <c r="K32" s="184"/>
      <c r="L32" s="187"/>
      <c r="M32" s="188"/>
      <c r="N32" s="189"/>
      <c r="O32" s="190"/>
      <c r="P32" s="191"/>
      <c r="Q32" s="161"/>
      <c r="R32" s="161"/>
      <c r="S32" s="162"/>
      <c r="T32" s="162"/>
      <c r="U32" s="163"/>
      <c r="V32" s="163"/>
      <c r="W32" s="164"/>
    </row>
    <row r="33" spans="1:26" ht="12" customHeight="1" x14ac:dyDescent="0.5">
      <c r="A33" s="165"/>
      <c r="B33" s="150"/>
      <c r="C33" s="166"/>
      <c r="D33" s="152"/>
      <c r="E33" s="153"/>
      <c r="F33" s="167"/>
      <c r="G33" s="192"/>
      <c r="H33" s="193"/>
      <c r="I33" s="155"/>
      <c r="J33" s="169"/>
      <c r="K33" s="193"/>
      <c r="L33" s="156"/>
      <c r="M33" s="157"/>
      <c r="N33" s="158"/>
      <c r="O33" s="159"/>
      <c r="P33" s="191"/>
      <c r="Q33" s="161"/>
      <c r="R33" s="161"/>
      <c r="S33" s="162"/>
      <c r="T33" s="162"/>
      <c r="U33" s="163"/>
      <c r="V33" s="163"/>
      <c r="W33" s="164"/>
    </row>
    <row r="34" spans="1:26" ht="12" customHeight="1" x14ac:dyDescent="0.5">
      <c r="A34" s="165"/>
      <c r="B34" s="150"/>
      <c r="C34" s="166"/>
      <c r="D34" s="152"/>
      <c r="E34" s="153"/>
      <c r="F34" s="167"/>
      <c r="G34" s="192"/>
      <c r="H34" s="193"/>
      <c r="I34" s="155"/>
      <c r="J34" s="169"/>
      <c r="K34" s="193"/>
      <c r="L34" s="156"/>
      <c r="M34" s="157"/>
      <c r="N34" s="158"/>
      <c r="O34" s="159"/>
      <c r="P34" s="191"/>
      <c r="Q34" s="161"/>
      <c r="R34" s="161"/>
      <c r="S34" s="162"/>
      <c r="T34" s="162"/>
      <c r="U34" s="163"/>
      <c r="V34" s="163"/>
      <c r="W34" s="164"/>
    </row>
    <row r="35" spans="1:26" ht="12" customHeight="1" x14ac:dyDescent="0.5">
      <c r="A35" s="194"/>
      <c r="B35" s="195"/>
      <c r="C35" s="196"/>
      <c r="D35" s="197"/>
      <c r="E35" s="198"/>
      <c r="F35" s="198"/>
      <c r="G35" s="199"/>
      <c r="H35" s="199"/>
      <c r="I35" s="200"/>
      <c r="J35" s="200"/>
      <c r="K35" s="197"/>
      <c r="L35" s="201"/>
      <c r="M35" s="202"/>
      <c r="N35" s="203"/>
      <c r="O35" s="204"/>
      <c r="P35" s="153"/>
      <c r="Q35" s="205"/>
      <c r="R35" s="205"/>
      <c r="S35" s="206"/>
      <c r="T35" s="207"/>
    </row>
    <row r="36" spans="1:26" ht="23.1" customHeight="1" x14ac:dyDescent="0.5">
      <c r="A36" s="208" t="s">
        <v>32</v>
      </c>
      <c r="C36" s="175"/>
      <c r="D36" s="121" t="s">
        <v>74</v>
      </c>
      <c r="G36" s="209" t="str">
        <f>C5</f>
        <v xml:space="preserve">บริษัท ฟินเทคนิค จำกัด </v>
      </c>
      <c r="K36" s="175"/>
      <c r="L36" s="175"/>
      <c r="M36" s="175"/>
      <c r="N36" s="175"/>
      <c r="O36" s="176"/>
    </row>
    <row r="37" spans="1:26" ht="23.1" customHeight="1" x14ac:dyDescent="0.5">
      <c r="A37" s="210" t="s">
        <v>33</v>
      </c>
      <c r="B37" s="211"/>
      <c r="C37" s="211"/>
      <c r="D37" s="121" t="s">
        <v>75</v>
      </c>
      <c r="E37" s="175"/>
      <c r="F37" s="175"/>
      <c r="G37" s="175"/>
      <c r="H37" s="175"/>
      <c r="I37" s="175"/>
      <c r="J37" s="212"/>
      <c r="N37" s="175"/>
      <c r="O37" s="176"/>
    </row>
    <row r="38" spans="1:26" ht="23.1" customHeight="1" thickBot="1" x14ac:dyDescent="0.55000000000000004">
      <c r="A38" s="213"/>
      <c r="B38" s="214"/>
      <c r="C38" s="215"/>
      <c r="D38" s="214"/>
      <c r="E38" s="215"/>
      <c r="F38" s="215"/>
      <c r="G38" s="215"/>
      <c r="H38" s="215"/>
      <c r="I38" s="215"/>
      <c r="J38" s="216"/>
      <c r="K38" s="217" t="s">
        <v>34</v>
      </c>
      <c r="L38" s="218" t="s">
        <v>76</v>
      </c>
      <c r="M38" s="216"/>
      <c r="N38" s="215"/>
      <c r="O38" s="219"/>
    </row>
    <row r="39" spans="1:26" ht="22.5" thickTop="1" x14ac:dyDescent="0.5">
      <c r="O39" s="220"/>
    </row>
    <row r="40" spans="1:26" ht="23.25" x14ac:dyDescent="0.5">
      <c r="A40" s="151"/>
      <c r="B40" s="151"/>
      <c r="C40" s="151"/>
      <c r="D40" s="206"/>
      <c r="E40" s="207"/>
      <c r="F40" s="207"/>
      <c r="G40" s="221"/>
      <c r="H40" s="221"/>
      <c r="I40" s="168"/>
      <c r="J40" s="168"/>
      <c r="K40" s="221"/>
      <c r="L40" s="175"/>
      <c r="M40" s="212"/>
      <c r="N40" s="175"/>
      <c r="O40" s="151"/>
      <c r="Q40" s="222"/>
      <c r="R40" s="222"/>
      <c r="S40" s="193"/>
      <c r="T40" s="160"/>
      <c r="U40" s="160"/>
      <c r="V40" s="160"/>
      <c r="W40" s="160"/>
      <c r="X40" s="160"/>
      <c r="Y40" s="160"/>
      <c r="Z40" s="175"/>
    </row>
    <row r="41" spans="1:26" x14ac:dyDescent="0.5">
      <c r="A41" s="151"/>
      <c r="B41" s="151"/>
      <c r="C41" s="151"/>
      <c r="D41" s="206"/>
      <c r="E41" s="298" t="s">
        <v>77</v>
      </c>
      <c r="F41" s="298"/>
      <c r="G41" s="221"/>
      <c r="H41" s="221"/>
      <c r="I41" s="168"/>
      <c r="J41" s="168"/>
      <c r="K41" s="221"/>
      <c r="L41" s="151"/>
      <c r="M41" s="151"/>
      <c r="N41" s="221"/>
      <c r="O41" s="151"/>
      <c r="Q41" s="222"/>
      <c r="R41" s="222"/>
      <c r="S41" s="193"/>
      <c r="T41" s="160"/>
      <c r="U41" s="160"/>
      <c r="V41" s="160"/>
      <c r="W41" s="160"/>
      <c r="X41" s="160"/>
      <c r="Y41" s="160"/>
      <c r="Z41" s="175"/>
    </row>
    <row r="42" spans="1:26" x14ac:dyDescent="0.5">
      <c r="A42" s="151"/>
      <c r="B42" s="151"/>
      <c r="C42" s="151"/>
      <c r="E42" s="223">
        <v>3.0999999999999999E-3</v>
      </c>
      <c r="F42" s="223">
        <f>E42</f>
        <v>3.0999999999999999E-3</v>
      </c>
      <c r="G42" s="221"/>
      <c r="H42" s="168" t="s">
        <v>45</v>
      </c>
      <c r="I42" s="168"/>
      <c r="J42" s="168"/>
      <c r="K42" s="221"/>
      <c r="L42" s="151"/>
      <c r="M42" s="151"/>
      <c r="N42" s="221"/>
      <c r="O42" s="151"/>
      <c r="Q42" s="222"/>
      <c r="R42" s="222"/>
      <c r="S42" s="193"/>
      <c r="T42" s="160"/>
      <c r="U42" s="160"/>
      <c r="V42" s="160"/>
      <c r="W42" s="160"/>
      <c r="X42" s="160"/>
      <c r="Y42" s="160"/>
      <c r="Z42" s="175"/>
    </row>
    <row r="43" spans="1:26" x14ac:dyDescent="0.5">
      <c r="A43" s="298" t="s">
        <v>78</v>
      </c>
      <c r="B43" s="298"/>
      <c r="C43" s="121" t="s">
        <v>79</v>
      </c>
      <c r="E43" s="120" t="s">
        <v>53</v>
      </c>
      <c r="F43" s="120" t="s">
        <v>54</v>
      </c>
      <c r="G43" s="148">
        <v>1E-3</v>
      </c>
      <c r="H43" s="120" t="s">
        <v>55</v>
      </c>
      <c r="I43" s="120" t="s">
        <v>50</v>
      </c>
      <c r="J43" s="168"/>
      <c r="K43" s="221"/>
      <c r="L43" s="151"/>
      <c r="M43" s="151"/>
      <c r="N43" s="221"/>
      <c r="O43" s="151"/>
      <c r="Q43" s="222"/>
      <c r="R43" s="222"/>
      <c r="S43" s="193"/>
      <c r="T43" s="160"/>
      <c r="U43" s="160"/>
      <c r="V43" s="160"/>
      <c r="W43" s="160"/>
      <c r="X43" s="160"/>
      <c r="Y43" s="160"/>
      <c r="Z43" s="175"/>
    </row>
    <row r="44" spans="1:26" x14ac:dyDescent="0.5">
      <c r="A44" s="224"/>
      <c r="B44" s="225"/>
      <c r="C44" s="226"/>
      <c r="D44" s="225"/>
      <c r="E44" s="225"/>
      <c r="F44" s="225"/>
      <c r="G44" s="225"/>
      <c r="H44" s="227"/>
      <c r="I44" s="228"/>
      <c r="J44" s="168"/>
      <c r="K44" s="221"/>
      <c r="L44" s="151"/>
      <c r="M44" s="151"/>
      <c r="N44" s="221"/>
      <c r="O44" s="151"/>
      <c r="Q44" s="222"/>
      <c r="R44" s="222"/>
      <c r="S44" s="193"/>
      <c r="T44" s="160"/>
      <c r="U44" s="160"/>
      <c r="V44" s="160"/>
      <c r="W44" s="160"/>
      <c r="X44" s="160"/>
      <c r="Y44" s="160"/>
      <c r="Z44" s="175"/>
    </row>
    <row r="45" spans="1:26" x14ac:dyDescent="0.5">
      <c r="A45" s="224" t="s">
        <v>80</v>
      </c>
      <c r="B45" s="225" t="s">
        <v>59</v>
      </c>
      <c r="C45" s="229">
        <v>0.154</v>
      </c>
      <c r="D45" s="225" t="str">
        <f t="shared" ref="D45" si="35">A45&amp;B45</f>
        <v>Pc WireØ 5</v>
      </c>
      <c r="E45" s="230">
        <f>C45-E42</f>
        <v>0.15090000000000001</v>
      </c>
      <c r="F45" s="230">
        <f>C45+F42</f>
        <v>0.15709999999999999</v>
      </c>
      <c r="G45" s="225">
        <v>28.8</v>
      </c>
      <c r="H45" s="231">
        <v>34.700000000000003</v>
      </c>
      <c r="I45" s="231">
        <v>3.5</v>
      </c>
      <c r="J45" s="168"/>
      <c r="K45" s="221"/>
      <c r="L45" s="151"/>
      <c r="M45" s="151"/>
      <c r="N45" s="221"/>
      <c r="O45" s="151"/>
      <c r="Q45" s="222"/>
      <c r="R45" s="222"/>
      <c r="S45" s="193"/>
      <c r="T45" s="160"/>
      <c r="U45" s="160"/>
      <c r="V45" s="160"/>
      <c r="W45" s="160"/>
      <c r="X45" s="160"/>
      <c r="Y45" s="160"/>
      <c r="Z45" s="175"/>
    </row>
    <row r="46" spans="1:26" x14ac:dyDescent="0.5">
      <c r="A46" s="224"/>
      <c r="B46" s="225"/>
      <c r="C46" s="229"/>
      <c r="D46" s="225"/>
      <c r="E46" s="229"/>
      <c r="F46" s="229"/>
      <c r="G46" s="225"/>
      <c r="H46" s="227"/>
      <c r="I46" s="228"/>
      <c r="J46" s="168"/>
      <c r="K46" s="221"/>
      <c r="L46" s="151"/>
      <c r="M46" s="151"/>
      <c r="N46" s="221"/>
      <c r="O46" s="151"/>
      <c r="Q46" s="222"/>
      <c r="R46" s="222"/>
      <c r="S46" s="193"/>
      <c r="T46" s="160"/>
      <c r="U46" s="160"/>
      <c r="V46" s="160"/>
      <c r="W46" s="160"/>
      <c r="X46" s="160"/>
      <c r="Y46" s="160"/>
      <c r="Z46" s="175"/>
    </row>
    <row r="47" spans="1:26" x14ac:dyDescent="0.5">
      <c r="A47" s="224"/>
      <c r="B47" s="232"/>
      <c r="C47" s="225"/>
      <c r="D47" s="225"/>
      <c r="E47" s="232"/>
      <c r="F47" s="232"/>
      <c r="G47" s="232"/>
      <c r="H47" s="228"/>
      <c r="I47" s="228"/>
      <c r="S47" s="193"/>
      <c r="T47" s="160"/>
      <c r="U47" s="160"/>
      <c r="V47" s="160"/>
      <c r="W47" s="160"/>
      <c r="X47" s="160"/>
      <c r="Y47" s="160"/>
      <c r="Z47" s="175"/>
    </row>
    <row r="48" spans="1:26" x14ac:dyDescent="0.5">
      <c r="A48" s="224"/>
      <c r="B48" s="233"/>
      <c r="C48" s="225"/>
      <c r="D48" s="225"/>
      <c r="E48" s="232"/>
      <c r="F48" s="232"/>
      <c r="G48" s="232"/>
      <c r="H48" s="228"/>
      <c r="I48" s="228"/>
      <c r="J48" s="175"/>
      <c r="K48" s="175"/>
      <c r="L48" s="175"/>
      <c r="M48" s="175"/>
      <c r="N48" s="175"/>
      <c r="S48" s="193"/>
      <c r="T48" s="160"/>
      <c r="U48" s="160"/>
      <c r="V48" s="160"/>
      <c r="W48" s="160"/>
      <c r="X48" s="160"/>
      <c r="Y48" s="160"/>
      <c r="Z48" s="175"/>
    </row>
    <row r="49" spans="1:26" ht="23.25" x14ac:dyDescent="0.5">
      <c r="A49" s="224"/>
      <c r="B49" s="233"/>
      <c r="C49" s="225"/>
      <c r="D49" s="225"/>
      <c r="E49" s="232"/>
      <c r="F49" s="232"/>
      <c r="G49" s="232"/>
      <c r="H49" s="228"/>
      <c r="I49" s="228"/>
      <c r="J49" s="175"/>
      <c r="K49" s="212"/>
      <c r="L49" s="175"/>
      <c r="M49" s="175"/>
      <c r="N49" s="212"/>
      <c r="S49" s="193"/>
      <c r="T49" s="160"/>
      <c r="U49" s="160"/>
      <c r="V49" s="160"/>
      <c r="W49" s="160"/>
      <c r="X49" s="160"/>
      <c r="Y49" s="160"/>
      <c r="Z49" s="175"/>
    </row>
    <row r="50" spans="1:26" x14ac:dyDescent="0.5">
      <c r="A50" s="224"/>
      <c r="B50" s="233"/>
      <c r="C50" s="225"/>
      <c r="D50" s="225"/>
      <c r="E50" s="232"/>
      <c r="F50" s="232"/>
      <c r="G50" s="232"/>
      <c r="H50" s="228"/>
      <c r="I50" s="228"/>
      <c r="S50" s="193"/>
      <c r="T50" s="160"/>
      <c r="U50" s="160"/>
      <c r="V50" s="160"/>
      <c r="W50" s="160"/>
      <c r="X50" s="160"/>
      <c r="Y50" s="160"/>
      <c r="Z50" s="175"/>
    </row>
    <row r="51" spans="1:26" x14ac:dyDescent="0.5">
      <c r="A51" s="224"/>
      <c r="B51" s="233"/>
      <c r="C51" s="225"/>
      <c r="D51" s="225"/>
      <c r="E51" s="232"/>
      <c r="F51" s="232"/>
      <c r="G51" s="232"/>
      <c r="H51" s="228"/>
      <c r="I51" s="228"/>
      <c r="S51" s="193"/>
      <c r="T51" s="160"/>
      <c r="U51" s="160"/>
      <c r="V51" s="160"/>
      <c r="W51" s="160"/>
      <c r="X51" s="160"/>
      <c r="Y51" s="160"/>
      <c r="Z51" s="175"/>
    </row>
    <row r="52" spans="1:26" x14ac:dyDescent="0.5">
      <c r="A52" s="224"/>
      <c r="B52" s="234"/>
      <c r="C52" s="225"/>
      <c r="D52" s="225"/>
      <c r="E52" s="232"/>
      <c r="F52" s="232"/>
      <c r="G52" s="232"/>
      <c r="H52" s="228"/>
      <c r="I52" s="228"/>
      <c r="S52" s="193"/>
      <c r="T52" s="160"/>
      <c r="U52" s="160"/>
      <c r="V52" s="160"/>
      <c r="W52" s="160"/>
      <c r="X52" s="160"/>
      <c r="Y52" s="160"/>
      <c r="Z52" s="175"/>
    </row>
    <row r="53" spans="1:26" x14ac:dyDescent="0.5">
      <c r="A53" s="224"/>
      <c r="B53" s="234"/>
      <c r="C53" s="225"/>
      <c r="D53" s="225"/>
      <c r="E53" s="232"/>
      <c r="F53" s="232"/>
      <c r="G53" s="232"/>
      <c r="H53" s="228"/>
      <c r="I53" s="228"/>
      <c r="S53" s="193"/>
      <c r="T53" s="160"/>
      <c r="U53" s="160"/>
      <c r="V53" s="160"/>
      <c r="W53" s="160"/>
      <c r="X53" s="160"/>
      <c r="Y53" s="160"/>
      <c r="Z53" s="175"/>
    </row>
    <row r="54" spans="1:26" x14ac:dyDescent="0.5">
      <c r="A54" s="224"/>
      <c r="B54" s="234"/>
      <c r="C54" s="225"/>
      <c r="D54" s="225"/>
      <c r="E54" s="232"/>
      <c r="F54" s="232"/>
      <c r="G54" s="232"/>
      <c r="H54" s="228"/>
      <c r="I54" s="228"/>
      <c r="S54" s="193"/>
      <c r="T54" s="160"/>
      <c r="U54" s="160"/>
      <c r="V54" s="160"/>
      <c r="W54" s="160"/>
      <c r="X54" s="160"/>
      <c r="Y54" s="160"/>
      <c r="Z54" s="175"/>
    </row>
    <row r="55" spans="1:26" x14ac:dyDescent="0.5">
      <c r="A55" s="224"/>
      <c r="B55" s="234"/>
      <c r="C55" s="225"/>
      <c r="D55" s="225"/>
      <c r="E55" s="232"/>
      <c r="F55" s="232"/>
      <c r="G55" s="232"/>
      <c r="H55" s="228"/>
      <c r="I55" s="228"/>
      <c r="S55" s="193"/>
      <c r="T55" s="160"/>
      <c r="U55" s="160"/>
      <c r="V55" s="160"/>
      <c r="W55" s="160"/>
      <c r="X55" s="160"/>
      <c r="Y55" s="160"/>
      <c r="Z55" s="175"/>
    </row>
    <row r="56" spans="1:26" x14ac:dyDescent="0.5">
      <c r="A56" s="224"/>
      <c r="B56" s="234"/>
      <c r="C56" s="225"/>
      <c r="D56" s="225"/>
      <c r="E56" s="232"/>
      <c r="F56" s="232"/>
      <c r="G56" s="232"/>
      <c r="H56" s="228"/>
      <c r="I56" s="228"/>
      <c r="S56" s="193"/>
      <c r="T56" s="160"/>
      <c r="U56" s="160"/>
      <c r="V56" s="160"/>
      <c r="W56" s="160"/>
      <c r="X56" s="160"/>
      <c r="Y56" s="160"/>
      <c r="Z56" s="175"/>
    </row>
    <row r="57" spans="1:26" x14ac:dyDescent="0.5">
      <c r="A57" s="224"/>
      <c r="B57" s="234"/>
      <c r="C57" s="225"/>
      <c r="D57" s="225"/>
      <c r="E57" s="232"/>
      <c r="F57" s="232"/>
      <c r="G57" s="232"/>
      <c r="H57" s="228"/>
      <c r="I57" s="228"/>
      <c r="S57" s="193"/>
      <c r="T57" s="160"/>
      <c r="U57" s="160"/>
      <c r="V57" s="160"/>
      <c r="W57" s="160"/>
      <c r="X57" s="160"/>
      <c r="Y57" s="160"/>
      <c r="Z57" s="175"/>
    </row>
    <row r="58" spans="1:26" x14ac:dyDescent="0.5">
      <c r="A58" s="224"/>
      <c r="B58" s="234"/>
      <c r="C58" s="225"/>
      <c r="D58" s="225"/>
      <c r="E58" s="232"/>
      <c r="F58" s="232"/>
      <c r="G58" s="232"/>
      <c r="H58" s="228"/>
      <c r="I58" s="228"/>
      <c r="S58" s="193"/>
      <c r="T58" s="160"/>
      <c r="U58" s="160"/>
      <c r="V58" s="160"/>
      <c r="W58" s="160"/>
      <c r="X58" s="160"/>
      <c r="Y58" s="160"/>
      <c r="Z58" s="175"/>
    </row>
    <row r="59" spans="1:26" x14ac:dyDescent="0.5">
      <c r="A59" s="224"/>
      <c r="B59" s="234"/>
      <c r="C59" s="225"/>
      <c r="D59" s="225"/>
      <c r="E59" s="232"/>
      <c r="F59" s="232"/>
      <c r="G59" s="232"/>
      <c r="H59" s="228"/>
      <c r="I59" s="228"/>
      <c r="S59" s="193"/>
      <c r="T59" s="193"/>
      <c r="U59" s="193"/>
      <c r="V59" s="175"/>
      <c r="W59" s="175"/>
      <c r="X59" s="175"/>
      <c r="Y59" s="175"/>
      <c r="Z59" s="175"/>
    </row>
    <row r="60" spans="1:26" x14ac:dyDescent="0.5">
      <c r="A60" s="224"/>
      <c r="B60" s="234"/>
      <c r="C60" s="225"/>
      <c r="D60" s="225"/>
      <c r="E60" s="232"/>
      <c r="F60" s="232"/>
      <c r="G60" s="232"/>
      <c r="H60" s="228"/>
      <c r="I60" s="228"/>
      <c r="S60" s="193"/>
      <c r="T60" s="193"/>
      <c r="U60" s="193"/>
      <c r="V60" s="175"/>
      <c r="W60" s="175"/>
      <c r="X60" s="175"/>
      <c r="Y60" s="175"/>
      <c r="Z60" s="175"/>
    </row>
    <row r="61" spans="1:26" x14ac:dyDescent="0.5">
      <c r="S61" s="193"/>
      <c r="T61" s="193"/>
      <c r="U61" s="193"/>
    </row>
    <row r="62" spans="1:26" x14ac:dyDescent="0.5">
      <c r="S62" s="193"/>
      <c r="T62" s="193"/>
    </row>
    <row r="63" spans="1:26" x14ac:dyDescent="0.5">
      <c r="S63" s="193"/>
      <c r="T63" s="193"/>
    </row>
    <row r="64" spans="1:26" x14ac:dyDescent="0.5">
      <c r="S64" s="193"/>
      <c r="T64" s="193"/>
    </row>
    <row r="65" spans="19:20" x14ac:dyDescent="0.5">
      <c r="S65" s="193"/>
      <c r="T65" s="193"/>
    </row>
    <row r="66" spans="19:20" x14ac:dyDescent="0.5">
      <c r="S66" s="193"/>
      <c r="T66" s="193"/>
    </row>
    <row r="67" spans="19:20" x14ac:dyDescent="0.5">
      <c r="S67" s="193"/>
      <c r="T67" s="193"/>
    </row>
    <row r="68" spans="19:20" x14ac:dyDescent="0.5">
      <c r="S68" s="193"/>
      <c r="T68" s="193"/>
    </row>
    <row r="69" spans="19:20" x14ac:dyDescent="0.5">
      <c r="S69" s="193"/>
      <c r="T69" s="193"/>
    </row>
    <row r="70" spans="19:20" x14ac:dyDescent="0.5">
      <c r="S70" s="193"/>
      <c r="T70" s="193"/>
    </row>
    <row r="71" spans="19:20" x14ac:dyDescent="0.5">
      <c r="S71" s="193"/>
      <c r="T71" s="193"/>
    </row>
    <row r="72" spans="19:20" x14ac:dyDescent="0.5">
      <c r="S72" s="193"/>
      <c r="T72" s="193"/>
    </row>
  </sheetData>
  <mergeCells count="29">
    <mergeCell ref="C6:E6"/>
    <mergeCell ref="A7:A10"/>
    <mergeCell ref="E7:E10"/>
    <mergeCell ref="F7:F10"/>
    <mergeCell ref="H1:J1"/>
    <mergeCell ref="C4:F4"/>
    <mergeCell ref="K1:O1"/>
    <mergeCell ref="H2:J2"/>
    <mergeCell ref="K2:M2"/>
    <mergeCell ref="M6:O6"/>
    <mergeCell ref="M3:O3"/>
    <mergeCell ref="K4:L5"/>
    <mergeCell ref="M4:O5"/>
    <mergeCell ref="G4:J5"/>
    <mergeCell ref="U8:V8"/>
    <mergeCell ref="E41:F41"/>
    <mergeCell ref="A43:B43"/>
    <mergeCell ref="D7:D10"/>
    <mergeCell ref="B7:C10"/>
    <mergeCell ref="K7:K10"/>
    <mergeCell ref="L7:L10"/>
    <mergeCell ref="M7:O10"/>
    <mergeCell ref="I8:I10"/>
    <mergeCell ref="J8:J10"/>
    <mergeCell ref="N27:O27"/>
    <mergeCell ref="N30:O30"/>
    <mergeCell ref="M20:O21"/>
    <mergeCell ref="M22:O23"/>
    <mergeCell ref="M18:O19"/>
  </mergeCells>
  <conditionalFormatting sqref="F11 F20">
    <cfRule type="cellIs" dxfId="56" priority="218" operator="notBetween">
      <formula>$S$11</formula>
      <formula>$T$11</formula>
    </cfRule>
  </conditionalFormatting>
  <conditionalFormatting sqref="F17 F32:F34">
    <cfRule type="cellIs" dxfId="55" priority="217" operator="notBetween">
      <formula>S17</formula>
      <formula>T17</formula>
    </cfRule>
  </conditionalFormatting>
  <conditionalFormatting sqref="F18">
    <cfRule type="cellIs" dxfId="54" priority="216" operator="notBetween">
      <formula>S18</formula>
      <formula>T18</formula>
    </cfRule>
  </conditionalFormatting>
  <conditionalFormatting sqref="F19">
    <cfRule type="cellIs" dxfId="53" priority="215" operator="notBetween">
      <formula>S19</formula>
      <formula>T19</formula>
    </cfRule>
  </conditionalFormatting>
  <conditionalFormatting sqref="F15">
    <cfRule type="cellIs" dxfId="52" priority="212" operator="notBetween">
      <formula>S15</formula>
      <formula>T15</formula>
    </cfRule>
  </conditionalFormatting>
  <conditionalFormatting sqref="F14">
    <cfRule type="cellIs" dxfId="51" priority="211" operator="notBetween">
      <formula>S14</formula>
      <formula>T14</formula>
    </cfRule>
  </conditionalFormatting>
  <conditionalFormatting sqref="F13">
    <cfRule type="cellIs" dxfId="50" priority="210" operator="notBetween">
      <formula>S13</formula>
      <formula>T13</formula>
    </cfRule>
  </conditionalFormatting>
  <conditionalFormatting sqref="F12">
    <cfRule type="cellIs" dxfId="49" priority="209" operator="notBetween">
      <formula>S12</formula>
      <formula>T12</formula>
    </cfRule>
  </conditionalFormatting>
  <conditionalFormatting sqref="F16">
    <cfRule type="cellIs" dxfId="48" priority="182" operator="notBetween">
      <formula>S16</formula>
      <formula>T16</formula>
    </cfRule>
  </conditionalFormatting>
  <conditionalFormatting sqref="F17">
    <cfRule type="cellIs" dxfId="47" priority="178" operator="notBetween">
      <formula>S17</formula>
      <formula>T17</formula>
    </cfRule>
  </conditionalFormatting>
  <conditionalFormatting sqref="F18">
    <cfRule type="cellIs" dxfId="46" priority="174" operator="notBetween">
      <formula>S18</formula>
      <formula>T18</formula>
    </cfRule>
  </conditionalFormatting>
  <conditionalFormatting sqref="F19">
    <cfRule type="cellIs" dxfId="45" priority="170" operator="notBetween">
      <formula>S19</formula>
      <formula>T19</formula>
    </cfRule>
  </conditionalFormatting>
  <conditionalFormatting sqref="J11 J32:J34">
    <cfRule type="cellIs" dxfId="44" priority="90" operator="lessThanOrEqual">
      <formula>I11</formula>
    </cfRule>
  </conditionalFormatting>
  <conditionalFormatting sqref="J12">
    <cfRule type="cellIs" dxfId="43" priority="89" operator="lessThanOrEqual">
      <formula>I12</formula>
    </cfRule>
  </conditionalFormatting>
  <conditionalFormatting sqref="J13">
    <cfRule type="cellIs" dxfId="42" priority="88" operator="lessThanOrEqual">
      <formula>I13</formula>
    </cfRule>
  </conditionalFormatting>
  <conditionalFormatting sqref="J14">
    <cfRule type="cellIs" dxfId="41" priority="87" operator="lessThanOrEqual">
      <formula>I14</formula>
    </cfRule>
  </conditionalFormatting>
  <conditionalFormatting sqref="J15">
    <cfRule type="cellIs" dxfId="40" priority="86" operator="lessThanOrEqual">
      <formula>I15</formula>
    </cfRule>
  </conditionalFormatting>
  <conditionalFormatting sqref="J16">
    <cfRule type="cellIs" dxfId="39" priority="85" operator="lessThanOrEqual">
      <formula>I16</formula>
    </cfRule>
  </conditionalFormatting>
  <conditionalFormatting sqref="J17">
    <cfRule type="cellIs" dxfId="38" priority="84" operator="lessThanOrEqual">
      <formula>I17</formula>
    </cfRule>
  </conditionalFormatting>
  <conditionalFormatting sqref="J18">
    <cfRule type="cellIs" dxfId="37" priority="83" operator="lessThanOrEqual">
      <formula>I18</formula>
    </cfRule>
  </conditionalFormatting>
  <conditionalFormatting sqref="J19">
    <cfRule type="cellIs" dxfId="36" priority="82" operator="lessThanOrEqual">
      <formula>I19</formula>
    </cfRule>
  </conditionalFormatting>
  <conditionalFormatting sqref="F32">
    <cfRule type="cellIs" dxfId="35" priority="65" operator="notBetween">
      <formula>S32</formula>
      <formula>T32</formula>
    </cfRule>
  </conditionalFormatting>
  <conditionalFormatting sqref="F32">
    <cfRule type="cellIs" dxfId="34" priority="56" operator="notBetween">
      <formula>S32</formula>
      <formula>T32</formula>
    </cfRule>
  </conditionalFormatting>
  <conditionalFormatting sqref="F33">
    <cfRule type="cellIs" dxfId="33" priority="52" operator="notBetween">
      <formula>S33</formula>
      <formula>T33</formula>
    </cfRule>
  </conditionalFormatting>
  <conditionalFormatting sqref="F33">
    <cfRule type="cellIs" dxfId="32" priority="46" operator="notBetween">
      <formula>S33</formula>
      <formula>T33</formula>
    </cfRule>
  </conditionalFormatting>
  <conditionalFormatting sqref="J32">
    <cfRule type="cellIs" dxfId="31" priority="37" operator="lessThanOrEqual">
      <formula>I32</formula>
    </cfRule>
  </conditionalFormatting>
  <conditionalFormatting sqref="J33">
    <cfRule type="cellIs" dxfId="30" priority="36" operator="lessThanOrEqual">
      <formula>I33</formula>
    </cfRule>
  </conditionalFormatting>
  <conditionalFormatting sqref="B7:F10 I8:J10">
    <cfRule type="expression" dxfId="29" priority="33">
      <formula>$P$2=0</formula>
    </cfRule>
  </conditionalFormatting>
  <conditionalFormatting sqref="F26">
    <cfRule type="cellIs" dxfId="28" priority="30" operator="notBetween">
      <formula>S26</formula>
      <formula>T26</formula>
    </cfRule>
  </conditionalFormatting>
  <conditionalFormatting sqref="F27">
    <cfRule type="cellIs" dxfId="27" priority="29" operator="notBetween">
      <formula>S27</formula>
      <formula>T27</formula>
    </cfRule>
  </conditionalFormatting>
  <conditionalFormatting sqref="F28">
    <cfRule type="cellIs" dxfId="26" priority="28" operator="notBetween">
      <formula>S28</formula>
      <formula>T28</formula>
    </cfRule>
  </conditionalFormatting>
  <conditionalFormatting sqref="F24">
    <cfRule type="cellIs" dxfId="25" priority="27" operator="notBetween">
      <formula>S24</formula>
      <formula>T24</formula>
    </cfRule>
  </conditionalFormatting>
  <conditionalFormatting sqref="F23">
    <cfRule type="cellIs" dxfId="24" priority="26" operator="notBetween">
      <formula>S23</formula>
      <formula>T23</formula>
    </cfRule>
  </conditionalFormatting>
  <conditionalFormatting sqref="F22">
    <cfRule type="cellIs" dxfId="23" priority="25" operator="notBetween">
      <formula>S22</formula>
      <formula>T22</formula>
    </cfRule>
  </conditionalFormatting>
  <conditionalFormatting sqref="F21">
    <cfRule type="cellIs" dxfId="22" priority="24" operator="notBetween">
      <formula>S21</formula>
      <formula>T21</formula>
    </cfRule>
  </conditionalFormatting>
  <conditionalFormatting sqref="F25">
    <cfRule type="cellIs" dxfId="21" priority="23" operator="notBetween">
      <formula>S25</formula>
      <formula>T25</formula>
    </cfRule>
  </conditionalFormatting>
  <conditionalFormatting sqref="F26">
    <cfRule type="cellIs" dxfId="20" priority="22" operator="notBetween">
      <formula>S26</formula>
      <formula>T26</formula>
    </cfRule>
  </conditionalFormatting>
  <conditionalFormatting sqref="F27">
    <cfRule type="cellIs" dxfId="19" priority="21" operator="notBetween">
      <formula>S27</formula>
      <formula>T27</formula>
    </cfRule>
  </conditionalFormatting>
  <conditionalFormatting sqref="F28">
    <cfRule type="cellIs" dxfId="18" priority="20" operator="notBetween">
      <formula>S28</formula>
      <formula>T28</formula>
    </cfRule>
  </conditionalFormatting>
  <conditionalFormatting sqref="J20">
    <cfRule type="cellIs" dxfId="17" priority="19" operator="lessThanOrEqual">
      <formula>I20</formula>
    </cfRule>
  </conditionalFormatting>
  <conditionalFormatting sqref="J21">
    <cfRule type="cellIs" dxfId="16" priority="18" operator="lessThanOrEqual">
      <formula>I21</formula>
    </cfRule>
  </conditionalFormatting>
  <conditionalFormatting sqref="J22">
    <cfRule type="cellIs" dxfId="15" priority="17" operator="lessThanOrEqual">
      <formula>I22</formula>
    </cfRule>
  </conditionalFormatting>
  <conditionalFormatting sqref="J23">
    <cfRule type="cellIs" dxfId="14" priority="16" operator="lessThanOrEqual">
      <formula>I23</formula>
    </cfRule>
  </conditionalFormatting>
  <conditionalFormatting sqref="J24">
    <cfRule type="cellIs" dxfId="13" priority="15" operator="lessThanOrEqual">
      <formula>I24</formula>
    </cfRule>
  </conditionalFormatting>
  <conditionalFormatting sqref="J25">
    <cfRule type="cellIs" dxfId="12" priority="14" operator="lessThanOrEqual">
      <formula>I25</formula>
    </cfRule>
  </conditionalFormatting>
  <conditionalFormatting sqref="J26">
    <cfRule type="cellIs" dxfId="11" priority="13" operator="lessThanOrEqual">
      <formula>I26</formula>
    </cfRule>
  </conditionalFormatting>
  <conditionalFormatting sqref="J27">
    <cfRule type="cellIs" dxfId="10" priority="12" operator="lessThanOrEqual">
      <formula>I27</formula>
    </cfRule>
  </conditionalFormatting>
  <conditionalFormatting sqref="J28">
    <cfRule type="cellIs" dxfId="9" priority="11" operator="lessThanOrEqual">
      <formula>I28</formula>
    </cfRule>
  </conditionalFormatting>
  <conditionalFormatting sqref="F29">
    <cfRule type="cellIs" dxfId="8" priority="10" operator="notBetween">
      <formula>S29</formula>
      <formula>T29</formula>
    </cfRule>
  </conditionalFormatting>
  <conditionalFormatting sqref="F30">
    <cfRule type="cellIs" dxfId="7" priority="9" operator="notBetween">
      <formula>S30</formula>
      <formula>T30</formula>
    </cfRule>
  </conditionalFormatting>
  <conditionalFormatting sqref="F31">
    <cfRule type="cellIs" dxfId="6" priority="8" operator="notBetween">
      <formula>S31</formula>
      <formula>T31</formula>
    </cfRule>
  </conditionalFormatting>
  <conditionalFormatting sqref="F29">
    <cfRule type="cellIs" dxfId="5" priority="7" operator="notBetween">
      <formula>S29</formula>
      <formula>T29</formula>
    </cfRule>
  </conditionalFormatting>
  <conditionalFormatting sqref="F30">
    <cfRule type="cellIs" dxfId="4" priority="6" operator="notBetween">
      <formula>S30</formula>
      <formula>T30</formula>
    </cfRule>
  </conditionalFormatting>
  <conditionalFormatting sqref="F31">
    <cfRule type="cellIs" dxfId="3" priority="5" operator="notBetween">
      <formula>S31</formula>
      <formula>T31</formula>
    </cfRule>
  </conditionalFormatting>
  <conditionalFormatting sqref="J29">
    <cfRule type="cellIs" dxfId="2" priority="4" operator="lessThanOrEqual">
      <formula>I29</formula>
    </cfRule>
  </conditionalFormatting>
  <conditionalFormatting sqref="J30">
    <cfRule type="cellIs" dxfId="1" priority="3" operator="lessThanOrEqual">
      <formula>I30</formula>
    </cfRule>
  </conditionalFormatting>
  <conditionalFormatting sqref="J31">
    <cfRule type="cellIs" dxfId="0" priority="2" operator="lessThanOrEqual">
      <formula>I31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orientation="landscape" copies="2" r:id="rId1"/>
  <headerFooter alignWithMargins="0"/>
  <ignoredErrors>
    <ignoredError sqref="S20:V20" formula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097423-58e6-43e3-95b1-27dd6015aaec">
      <Terms xmlns="http://schemas.microsoft.com/office/infopath/2007/PartnerControls"/>
    </lcf76f155ced4ddcb4097134ff3c332f>
    <_x0e27__x0e31__x0e19__x0e17__x0e35__x0e48_ xmlns="7e097423-58e6-43e3-95b1-27dd6015aaec" xsi:nil="true"/>
    <For xmlns="7e097423-58e6-43e3-95b1-27dd6015aaec" xsi:nil="true"/>
    <TaxCatchAll xmlns="a0ac2bfa-2663-43ea-917e-eac1f15ee17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550E935CA92741A5E8AC0B57C5A7C8" ma:contentTypeVersion="20" ma:contentTypeDescription="Create a new document." ma:contentTypeScope="" ma:versionID="d5cda34f0665b0eb33469fea05bfc333">
  <xsd:schema xmlns:xsd="http://www.w3.org/2001/XMLSchema" xmlns:xs="http://www.w3.org/2001/XMLSchema" xmlns:p="http://schemas.microsoft.com/office/2006/metadata/properties" xmlns:ns2="7e097423-58e6-43e3-95b1-27dd6015aaec" xmlns:ns3="a0ac2bfa-2663-43ea-917e-eac1f15ee174" targetNamespace="http://schemas.microsoft.com/office/2006/metadata/properties" ma:root="true" ma:fieldsID="88597348c4d7067656825aaec6c20c53" ns2:_="" ns3:_="">
    <xsd:import namespace="7e097423-58e6-43e3-95b1-27dd6015aaec"/>
    <xsd:import namespace="a0ac2bfa-2663-43ea-917e-eac1f15ee1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2:For" minOccurs="0"/>
                <xsd:element ref="ns2:lcf76f155ced4ddcb4097134ff3c332f" minOccurs="0"/>
                <xsd:element ref="ns3:TaxCatchAll" minOccurs="0"/>
                <xsd:element ref="ns2:_x0e27__x0e31__x0e19__x0e17__x0e35__x0e48_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097423-58e6-43e3-95b1-27dd6015a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For" ma:index="21" nillable="true" ma:displayName="For" ma:format="Dropdown" ma:internalName="For">
      <xsd:simpleType>
        <xsd:restriction base="dms:Text">
          <xsd:maxLength value="255"/>
        </xsd:restriction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0e4009d-798e-4c35-bcc3-592e5b9cc8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x0e27__x0e31__x0e19__x0e17__x0e35__x0e48_" ma:index="25" nillable="true" ma:displayName="วันที่" ma:format="DateOnly" ma:internalName="_x0e27__x0e31__x0e19__x0e17__x0e35__x0e48_">
      <xsd:simpleType>
        <xsd:restriction base="dms:DateTim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c2bfa-2663-43ea-917e-eac1f15ee17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550f49c1-26a1-4307-aa3e-525d8554db95}" ma:internalName="TaxCatchAll" ma:showField="CatchAllData" ma:web="a0ac2bfa-2663-43ea-917e-eac1f15ee1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256A19-D1AE-413F-9062-985E1ACC53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9D382C1-7500-48F7-BD20-FDDF4EF9C124}">
  <ds:schemaRefs>
    <ds:schemaRef ds:uri="http://schemas.microsoft.com/office/2006/metadata/properties"/>
    <ds:schemaRef ds:uri="http://schemas.microsoft.com/office/infopath/2007/PartnerControls"/>
    <ds:schemaRef ds:uri="7e097423-58e6-43e3-95b1-27dd6015aaec"/>
    <ds:schemaRef ds:uri="a0ac2bfa-2663-43ea-917e-eac1f15ee174"/>
  </ds:schemaRefs>
</ds:datastoreItem>
</file>

<file path=customXml/itemProps3.xml><?xml version="1.0" encoding="utf-8"?>
<ds:datastoreItem xmlns:ds="http://schemas.openxmlformats.org/officeDocument/2006/customXml" ds:itemID="{E38B3CD3-2465-4B6E-98E4-C1BC8F3D76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097423-58e6-43e3-95b1-27dd6015aaec"/>
    <ds:schemaRef ds:uri="a0ac2bfa-2663-43ea-917e-eac1f15ee1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2</vt:i4>
      </vt:variant>
      <vt:variant>
        <vt:lpstr>ช่วงที่มีชื่อ</vt:lpstr>
      </vt:variant>
      <vt:variant>
        <vt:i4>2</vt:i4>
      </vt:variant>
    </vt:vector>
  </HeadingPairs>
  <TitlesOfParts>
    <vt:vector size="4" baseType="lpstr">
      <vt:lpstr>ตาราง</vt:lpstr>
      <vt:lpstr>ตัวอย่าง</vt:lpstr>
      <vt:lpstr>ตัวอย่าง!Print_Area</vt:lpstr>
      <vt:lpstr>ตาราง!Print_Area</vt:lpstr>
    </vt:vector>
  </TitlesOfParts>
  <Manager/>
  <Company>weraphan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weraphan</dc:creator>
  <cp:keywords/>
  <dc:description/>
  <cp:lastModifiedBy>satit Hotmail</cp:lastModifiedBy>
  <cp:revision/>
  <cp:lastPrinted>2024-10-18T05:38:15Z</cp:lastPrinted>
  <dcterms:created xsi:type="dcterms:W3CDTF">1998-02-09T07:46:15Z</dcterms:created>
  <dcterms:modified xsi:type="dcterms:W3CDTF">2024-10-18T05:42:08Z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0x01010037550E935CA92741A5E8AC0B57C5A7C8</vt:lpwstr>
  </property>
  <property fmtid="{D5CDD505-2E9C-101B-9397-08002B2CF9AE}" pid="3" name="MediaServiceImageTags">
    <vt:lpwstr/>
  </property>
</Properties>
</file>