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06"/>
  <workbookPr/>
  <mc:AlternateContent xmlns:mc="http://schemas.openxmlformats.org/markup-compatibility/2006">
    <mc:Choice Requires="x15">
      <x15ac:absPath xmlns:x15ac="http://schemas.microsoft.com/office/spreadsheetml/2010/11/ac" url="E:\แบบฟอร์ม  ไม่มีเลขหน้า กวว(11กพ64)\"/>
    </mc:Choice>
  </mc:AlternateContent>
  <xr:revisionPtr revIDLastSave="0" documentId="11_8D2DA737B8DFC4410E59AEA1554EB49BBB6B3E54" xr6:coauthVersionLast="47" xr6:coauthVersionMax="47" xr10:uidLastSave="{00000000-0000-0000-0000-000000000000}"/>
  <bookViews>
    <workbookView xWindow="345" yWindow="2310" windowWidth="9360" windowHeight="3060" firstSheet="1" activeTab="1" xr2:uid="{00000000-000D-0000-FFFF-FFFF00000000}"/>
  </bookViews>
  <sheets>
    <sheet name="กู้คืน_Sheet1" sheetId="1" state="veryHidden" r:id="rId1"/>
    <sheet name="ตาราง" sheetId="27" r:id="rId2"/>
    <sheet name="ตัวอย่าง" sheetId="20" r:id="rId3"/>
  </sheets>
  <definedNames>
    <definedName name="_xlnm.Print_Area" localSheetId="2">ตัวอย่าง!$A$1:$S$33</definedName>
    <definedName name="_xlnm.Print_Area" localSheetId="1">ตาราง!$A$1:$S$34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4" i="27" l="1"/>
  <c r="N12" i="20"/>
  <c r="N16" i="20"/>
  <c r="N20" i="20"/>
  <c r="N24" i="20"/>
  <c r="N9" i="20"/>
  <c r="C26" i="20" l="1"/>
  <c r="AG27" i="20"/>
  <c r="T27" i="20" s="1"/>
  <c r="S27" i="20"/>
  <c r="Q27" i="20"/>
  <c r="H27" i="20"/>
  <c r="G27" i="20"/>
  <c r="AG26" i="20"/>
  <c r="T26" i="20" s="1"/>
  <c r="S26" i="20"/>
  <c r="Q26" i="20"/>
  <c r="H26" i="20"/>
  <c r="G26" i="20"/>
  <c r="AG25" i="20"/>
  <c r="T25" i="20" s="1"/>
  <c r="S25" i="20"/>
  <c r="Q25" i="20"/>
  <c r="H25" i="20"/>
  <c r="G25" i="20"/>
  <c r="V14" i="20" l="1"/>
  <c r="V15" i="20" s="1"/>
  <c r="V18" i="20" s="1"/>
  <c r="V19" i="20" s="1"/>
  <c r="V21" i="20" s="1"/>
  <c r="V22" i="20" s="1"/>
  <c r="V23" i="20" s="1"/>
  <c r="V25" i="20" s="1"/>
  <c r="O25" i="20" s="1"/>
  <c r="V26" i="20" l="1"/>
  <c r="O26" i="20" s="1"/>
  <c r="S10" i="20"/>
  <c r="S11" i="20"/>
  <c r="S13" i="20"/>
  <c r="S14" i="20"/>
  <c r="S15" i="20"/>
  <c r="S17" i="20"/>
  <c r="S18" i="20"/>
  <c r="S19" i="20"/>
  <c r="S21" i="20"/>
  <c r="S22" i="20"/>
  <c r="S23" i="20"/>
  <c r="S9" i="20"/>
  <c r="V27" i="20" l="1"/>
  <c r="O27" i="20" s="1"/>
  <c r="AG23" i="20"/>
  <c r="T23" i="20" s="1"/>
  <c r="Q23" i="20"/>
  <c r="H23" i="20"/>
  <c r="G23" i="20"/>
  <c r="AG22" i="20"/>
  <c r="T22" i="20" s="1"/>
  <c r="Q22" i="20"/>
  <c r="H22" i="20"/>
  <c r="G22" i="20"/>
  <c r="AG21" i="20"/>
  <c r="T21" i="20" s="1"/>
  <c r="Q21" i="20"/>
  <c r="H21" i="20"/>
  <c r="G21" i="20"/>
  <c r="J61" i="20"/>
  <c r="H61" i="20"/>
  <c r="G61" i="20"/>
  <c r="E61" i="20"/>
  <c r="C61" i="20"/>
  <c r="J60" i="20"/>
  <c r="H60" i="20"/>
  <c r="G60" i="20"/>
  <c r="E60" i="20"/>
  <c r="C60" i="20"/>
  <c r="J59" i="20"/>
  <c r="H59" i="20"/>
  <c r="G59" i="20"/>
  <c r="E59" i="20"/>
  <c r="C59" i="20"/>
  <c r="J58" i="20"/>
  <c r="H58" i="20"/>
  <c r="G58" i="20"/>
  <c r="E58" i="20"/>
  <c r="C58" i="20"/>
  <c r="J57" i="20"/>
  <c r="H57" i="20"/>
  <c r="G57" i="20"/>
  <c r="E57" i="20"/>
  <c r="C57" i="20"/>
  <c r="J56" i="20"/>
  <c r="H56" i="20"/>
  <c r="G56" i="20"/>
  <c r="E56" i="20"/>
  <c r="C56" i="20"/>
  <c r="J55" i="20"/>
  <c r="H55" i="20"/>
  <c r="G55" i="20"/>
  <c r="E55" i="20"/>
  <c r="C55" i="20"/>
  <c r="J54" i="20"/>
  <c r="H54" i="20"/>
  <c r="G54" i="20"/>
  <c r="E54" i="20"/>
  <c r="C54" i="20"/>
  <c r="J53" i="20"/>
  <c r="H53" i="20"/>
  <c r="G53" i="20"/>
  <c r="E53" i="20"/>
  <c r="C53" i="20"/>
  <c r="J52" i="20"/>
  <c r="H52" i="20"/>
  <c r="G52" i="20"/>
  <c r="E52" i="20"/>
  <c r="C52" i="20"/>
  <c r="J51" i="20"/>
  <c r="H51" i="20"/>
  <c r="G51" i="20"/>
  <c r="E51" i="20"/>
  <c r="C51" i="20"/>
  <c r="J50" i="20"/>
  <c r="H50" i="20"/>
  <c r="G50" i="20"/>
  <c r="E50" i="20"/>
  <c r="C50" i="20"/>
  <c r="J49" i="20"/>
  <c r="H49" i="20"/>
  <c r="G49" i="20"/>
  <c r="E49" i="20"/>
  <c r="C49" i="20"/>
  <c r="J48" i="20"/>
  <c r="H48" i="20"/>
  <c r="G48" i="20"/>
  <c r="E48" i="20"/>
  <c r="C48" i="20"/>
  <c r="J47" i="20"/>
  <c r="H47" i="20"/>
  <c r="G47" i="20"/>
  <c r="E47" i="20"/>
  <c r="C47" i="20"/>
  <c r="J46" i="20"/>
  <c r="H46" i="20"/>
  <c r="G46" i="20"/>
  <c r="E46" i="20"/>
  <c r="C46" i="20"/>
  <c r="J45" i="20"/>
  <c r="H45" i="20"/>
  <c r="G45" i="20"/>
  <c r="E45" i="20"/>
  <c r="C45" i="20"/>
  <c r="J44" i="20"/>
  <c r="H44" i="20"/>
  <c r="G44" i="20"/>
  <c r="E44" i="20"/>
  <c r="C44" i="20"/>
  <c r="J43" i="20"/>
  <c r="H43" i="20"/>
  <c r="G43" i="20"/>
  <c r="E43" i="20"/>
  <c r="C43" i="20"/>
  <c r="J42" i="20"/>
  <c r="H42" i="20"/>
  <c r="G42" i="20"/>
  <c r="E42" i="20"/>
  <c r="C42" i="20"/>
  <c r="J41" i="20"/>
  <c r="H41" i="20"/>
  <c r="G41" i="20"/>
  <c r="E41" i="20"/>
  <c r="C41" i="20"/>
  <c r="J40" i="20"/>
  <c r="H40" i="20"/>
  <c r="G40" i="20"/>
  <c r="E40" i="20"/>
  <c r="C40" i="20"/>
  <c r="J39" i="20"/>
  <c r="H39" i="20"/>
  <c r="G39" i="20"/>
  <c r="E39" i="20"/>
  <c r="C39" i="20"/>
  <c r="W33" i="20"/>
  <c r="G31" i="20"/>
  <c r="AG19" i="20"/>
  <c r="T19" i="20" s="1"/>
  <c r="Q19" i="20"/>
  <c r="H19" i="20"/>
  <c r="G19" i="20"/>
  <c r="AG18" i="20"/>
  <c r="T18" i="20" s="1"/>
  <c r="Q18" i="20"/>
  <c r="H18" i="20"/>
  <c r="G18" i="20"/>
  <c r="AG17" i="20"/>
  <c r="T17" i="20" s="1"/>
  <c r="Q17" i="20"/>
  <c r="H17" i="20"/>
  <c r="G17" i="20"/>
  <c r="AG15" i="20"/>
  <c r="T15" i="20" s="1"/>
  <c r="Q15" i="20"/>
  <c r="H15" i="20"/>
  <c r="G15" i="20"/>
  <c r="AG14" i="20"/>
  <c r="T14" i="20" s="1"/>
  <c r="Q14" i="20"/>
  <c r="H14" i="20"/>
  <c r="G14" i="20"/>
  <c r="AG13" i="20"/>
  <c r="T13" i="20" s="1"/>
  <c r="Q13" i="20"/>
  <c r="H13" i="20"/>
  <c r="G13" i="20"/>
  <c r="AG11" i="20"/>
  <c r="T11" i="20" s="1"/>
  <c r="Q11" i="20"/>
  <c r="H11" i="20"/>
  <c r="G11" i="20"/>
  <c r="AG10" i="20"/>
  <c r="T10" i="20" s="1"/>
  <c r="V10" i="20"/>
  <c r="V11" i="20" s="1"/>
  <c r="Q10" i="20"/>
  <c r="H10" i="20"/>
  <c r="G10" i="20"/>
  <c r="C10" i="20"/>
  <c r="Z10" i="20" s="1"/>
  <c r="A10" i="20"/>
  <c r="AG9" i="20"/>
  <c r="T9" i="20" s="1"/>
  <c r="Z9" i="20"/>
  <c r="U9" i="20"/>
  <c r="Q9" i="20"/>
  <c r="O9" i="20"/>
  <c r="H9" i="20"/>
  <c r="G9" i="20"/>
  <c r="F9" i="20"/>
  <c r="D9" i="20" s="1"/>
  <c r="T1" i="20"/>
  <c r="A11" i="20" l="1"/>
  <c r="N10" i="20"/>
  <c r="K9" i="20"/>
  <c r="O10" i="20"/>
  <c r="E9" i="20"/>
  <c r="I9" i="20" s="1"/>
  <c r="U10" i="20"/>
  <c r="K10" i="20" s="1"/>
  <c r="C11" i="20"/>
  <c r="Z13" i="20" s="1"/>
  <c r="O11" i="20"/>
  <c r="F11" i="20"/>
  <c r="D11" i="20" s="1"/>
  <c r="E11" i="20" s="1"/>
  <c r="F10" i="20"/>
  <c r="D10" i="20" s="1"/>
  <c r="E10" i="20" s="1"/>
  <c r="I10" i="20" s="1"/>
  <c r="A13" i="20" l="1"/>
  <c r="N11" i="20"/>
  <c r="J9" i="20"/>
  <c r="U11" i="20"/>
  <c r="K11" i="20" s="1"/>
  <c r="U13" i="20"/>
  <c r="K13" i="20" s="1"/>
  <c r="Z11" i="20"/>
  <c r="C14" i="20"/>
  <c r="I11" i="20"/>
  <c r="J11" i="20"/>
  <c r="J10" i="20"/>
  <c r="O13" i="20"/>
  <c r="N13" i="20" l="1"/>
  <c r="A14" i="20"/>
  <c r="F13" i="20"/>
  <c r="D13" i="20" s="1"/>
  <c r="E13" i="20" s="1"/>
  <c r="Z14" i="20"/>
  <c r="C15" i="20"/>
  <c r="O14" i="20"/>
  <c r="I13" i="20" l="1"/>
  <c r="J13" i="20"/>
  <c r="N14" i="20"/>
  <c r="A15" i="20"/>
  <c r="F14" i="20"/>
  <c r="D14" i="20" s="1"/>
  <c r="E14" i="20" s="1"/>
  <c r="J14" i="20" s="1"/>
  <c r="U14" i="20"/>
  <c r="K14" i="20" s="1"/>
  <c r="Z15" i="20"/>
  <c r="C18" i="20"/>
  <c r="C19" i="20" s="1"/>
  <c r="C22" i="20" s="1"/>
  <c r="C23" i="20" s="1"/>
  <c r="U15" i="20"/>
  <c r="K15" i="20" s="1"/>
  <c r="Z17" i="20"/>
  <c r="O15" i="20"/>
  <c r="I14" i="20" l="1"/>
  <c r="N15" i="20"/>
  <c r="A17" i="20"/>
  <c r="F15" i="20"/>
  <c r="D15" i="20" s="1"/>
  <c r="E15" i="20" s="1"/>
  <c r="I15" i="20"/>
  <c r="J15" i="20"/>
  <c r="Z25" i="20"/>
  <c r="Z18" i="20"/>
  <c r="O17" i="20"/>
  <c r="N17" i="20" l="1"/>
  <c r="F17" i="20"/>
  <c r="D17" i="20" s="1"/>
  <c r="E17" i="20" s="1"/>
  <c r="J17" i="20" s="1"/>
  <c r="A18" i="20"/>
  <c r="U17" i="20"/>
  <c r="K17" i="20" s="1"/>
  <c r="I17" i="20"/>
  <c r="Z26" i="20"/>
  <c r="C27" i="20"/>
  <c r="Z21" i="20"/>
  <c r="O18" i="20"/>
  <c r="Z19" i="20"/>
  <c r="N18" i="20" l="1"/>
  <c r="F18" i="20"/>
  <c r="D18" i="20" s="1"/>
  <c r="E18" i="20" s="1"/>
  <c r="I18" i="20" s="1"/>
  <c r="A19" i="20"/>
  <c r="U18" i="20"/>
  <c r="K18" i="20" s="1"/>
  <c r="J18" i="20"/>
  <c r="Z27" i="20"/>
  <c r="Z22" i="20"/>
  <c r="O19" i="20"/>
  <c r="N19" i="20" l="1"/>
  <c r="A21" i="20"/>
  <c r="F19" i="20"/>
  <c r="D19" i="20" s="1"/>
  <c r="E19" i="20" s="1"/>
  <c r="J19" i="20" s="1"/>
  <c r="U19" i="20"/>
  <c r="K19" i="20" s="1"/>
  <c r="Z23" i="20"/>
  <c r="O21" i="20"/>
  <c r="I19" i="20" l="1"/>
  <c r="N21" i="20"/>
  <c r="U21" i="20"/>
  <c r="K21" i="20" s="1"/>
  <c r="F21" i="20"/>
  <c r="D21" i="20" s="1"/>
  <c r="E21" i="20" s="1"/>
  <c r="J21" i="20" s="1"/>
  <c r="A22" i="20"/>
  <c r="O22" i="20"/>
  <c r="I21" i="20" l="1"/>
  <c r="N22" i="20"/>
  <c r="A23" i="20"/>
  <c r="F22" i="20"/>
  <c r="D22" i="20" s="1"/>
  <c r="E22" i="20" s="1"/>
  <c r="U22" i="20"/>
  <c r="K22" i="20" s="1"/>
  <c r="J22" i="20"/>
  <c r="I22" i="20"/>
  <c r="O23" i="20"/>
  <c r="A25" i="20" l="1"/>
  <c r="N23" i="20"/>
  <c r="F23" i="20"/>
  <c r="D23" i="20" s="1"/>
  <c r="E23" i="20" s="1"/>
  <c r="J23" i="20" s="1"/>
  <c r="U23" i="20"/>
  <c r="K23" i="20" s="1"/>
  <c r="I23" i="20"/>
  <c r="N25" i="20" l="1"/>
  <c r="A26" i="20"/>
  <c r="F25" i="20"/>
  <c r="D25" i="20" s="1"/>
  <c r="E25" i="20" s="1"/>
  <c r="I25" i="20" s="1"/>
  <c r="U25" i="20"/>
  <c r="K25" i="20" s="1"/>
  <c r="J25" i="20"/>
  <c r="N26" i="20" l="1"/>
  <c r="A27" i="20"/>
  <c r="F26" i="20"/>
  <c r="D26" i="20" s="1"/>
  <c r="E26" i="20" s="1"/>
  <c r="U26" i="20"/>
  <c r="K26" i="20" s="1"/>
  <c r="I26" i="20"/>
  <c r="J26" i="20"/>
  <c r="N27" i="20" l="1"/>
  <c r="F27" i="20"/>
  <c r="D27" i="20" s="1"/>
  <c r="E27" i="20" s="1"/>
  <c r="J27" i="20" s="1"/>
  <c r="U27" i="20"/>
  <c r="K27" i="20" s="1"/>
  <c r="I27" i="20"/>
</calcChain>
</file>

<file path=xl/sharedStrings.xml><?xml version="1.0" encoding="utf-8"?>
<sst xmlns="http://schemas.openxmlformats.org/spreadsheetml/2006/main" count="272" uniqueCount="131">
  <si>
    <t xml:space="preserve"> โครงการ</t>
  </si>
  <si>
    <t xml:space="preserve"> กองวิเคราะห์วิจัยและทดสอบวัสดุ</t>
  </si>
  <si>
    <t>บฟ.มยผ. 1103</t>
  </si>
  <si>
    <t xml:space="preserve"> สัญญาจ้างเลขที่</t>
  </si>
  <si>
    <t xml:space="preserve"> กรมโยธาธิการและผังเมือง</t>
  </si>
  <si>
    <t xml:space="preserve"> ทะเบียนทดสอบเลขที่  </t>
  </si>
  <si>
    <t>แผ่นที่</t>
  </si>
  <si>
    <t xml:space="preserve"> สถานที่ </t>
  </si>
  <si>
    <t xml:space="preserve"> เจ้าหน้าที่ทดสอบ</t>
  </si>
  <si>
    <t xml:space="preserve"> ชนิดตัวอย่าง</t>
  </si>
  <si>
    <t>ผลการทดสอบเหล็กเส้นเสริมคอนกรีต</t>
  </si>
  <si>
    <t xml:space="preserve"> เจ้าหน้าที่วิเคราะห์ผล</t>
  </si>
  <si>
    <t xml:space="preserve"> ผู้ขอรับบริการ</t>
  </si>
  <si>
    <t xml:space="preserve"> </t>
  </si>
  <si>
    <t xml:space="preserve">    เหล็กกลม</t>
  </si>
  <si>
    <t xml:space="preserve">   เหล็กข้ออ้อย</t>
  </si>
  <si>
    <t xml:space="preserve"> วันที่ทดสอบ</t>
  </si>
  <si>
    <t xml:space="preserve"> เจ้าหน้าที่ตรวจสอบ</t>
  </si>
  <si>
    <t>ลำดับที่</t>
  </si>
  <si>
    <t>ขนาดระบุ
(มม.)</t>
  </si>
  <si>
    <t>ขนาดจริง
(มม.)</t>
  </si>
  <si>
    <r>
      <t>พื้นที่หน้าตัด
(ซม.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</si>
  <si>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น้ำหนัก
(กก./ม.)</t>
  </si>
  <si>
    <t>แรงดึง</t>
  </si>
  <si>
    <t>ความต้านแรงดึง</t>
  </si>
  <si>
    <t>อัตรา</t>
  </si>
  <si>
    <t>เครื่องหมาย
การค้า</t>
  </si>
  <si>
    <t>กรรมวิธีผลิต
วัตถุดิบ</t>
  </si>
  <si>
    <t>ที่จุดคราก</t>
  </si>
  <si>
    <t>ที่จุดสูงสุด</t>
  </si>
  <si>
    <t>ความยืด</t>
  </si>
  <si>
    <t>ชั้นคุณภาพ</t>
  </si>
  <si>
    <t>สัญลักษณ์</t>
  </si>
  <si>
    <t>(กิโลนิวตัน)</t>
  </si>
  <si>
    <r>
      <t>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</si>
  <si>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(%)</t>
  </si>
  <si>
    <t xml:space="preserve"> หมายเหตุ</t>
  </si>
  <si>
    <t xml:space="preserve"> สรุปผลการทดสอบ</t>
  </si>
  <si>
    <t>ผู้นำส่งวัสดุ</t>
  </si>
  <si>
    <t>ก่อสร้างอาคารกองรักษาการณ์ตำรวจราบ</t>
  </si>
  <si>
    <t>พื้นที่ เขาดินวนา กรุงเทพมหานคร</t>
  </si>
  <si>
    <r>
      <t xml:space="preserve"> ทะเบียนทดสอบเลขที่  </t>
    </r>
    <r>
      <rPr>
        <sz val="14"/>
        <rFont val="TH SarabunPSK"/>
        <family val="2"/>
      </rPr>
      <t>กวท1-64-0908</t>
    </r>
  </si>
  <si>
    <t>1/1</t>
  </si>
  <si>
    <t>เหล็กเส้นเสริมคอนกรีต</t>
  </si>
  <si>
    <t>นายวันชัย  สวาฤทธิ์</t>
  </si>
  <si>
    <t xml:space="preserve">บริษัท ฟินเทคนิค จำกัด </t>
  </si>
  <si>
    <t>นายไกรสิทธิ์   โลมรัตน์</t>
  </si>
  <si>
    <t>w</t>
  </si>
  <si>
    <t>l0</t>
  </si>
  <si>
    <t>Fm/
kN</t>
  </si>
  <si>
    <t>FeH/
kN</t>
  </si>
  <si>
    <t>ความยาวพิกัด/
mm</t>
  </si>
  <si>
    <t>Lu/
mm</t>
  </si>
  <si>
    <t xml:space="preserve">RB </t>
  </si>
  <si>
    <t xml:space="preserve"> 6</t>
  </si>
  <si>
    <t>SR  24</t>
  </si>
  <si>
    <t>-</t>
  </si>
  <si>
    <t>18.50</t>
  </si>
  <si>
    <t>16.22</t>
  </si>
  <si>
    <t>30</t>
  </si>
  <si>
    <t>40</t>
  </si>
  <si>
    <t>BO</t>
  </si>
  <si>
    <t>BSBM</t>
  </si>
  <si>
    <t>18.99</t>
  </si>
  <si>
    <t>16.75</t>
  </si>
  <si>
    <t>39</t>
  </si>
  <si>
    <t>18.89</t>
  </si>
  <si>
    <t>16.44</t>
  </si>
  <si>
    <t xml:space="preserve"> 9</t>
  </si>
  <si>
    <t>34.22</t>
  </si>
  <si>
    <t>26.18</t>
  </si>
  <si>
    <t>45</t>
  </si>
  <si>
    <t>60</t>
  </si>
  <si>
    <t>EF</t>
  </si>
  <si>
    <t>TDC</t>
  </si>
  <si>
    <t>34.13</t>
  </si>
  <si>
    <t>25.33</t>
  </si>
  <si>
    <t>61</t>
  </si>
  <si>
    <t>34.16</t>
  </si>
  <si>
    <t>25.47</t>
  </si>
  <si>
    <t xml:space="preserve">DB </t>
  </si>
  <si>
    <t xml:space="preserve"> 12</t>
  </si>
  <si>
    <t>SD  40</t>
  </si>
  <si>
    <t>T</t>
  </si>
  <si>
    <t>64.28</t>
  </si>
  <si>
    <t>53.56</t>
  </si>
  <si>
    <t>74</t>
  </si>
  <si>
    <t>IF</t>
  </si>
  <si>
    <t>SKY</t>
  </si>
  <si>
    <t>65.32</t>
  </si>
  <si>
    <t>54.70</t>
  </si>
  <si>
    <t>75</t>
  </si>
  <si>
    <t>63.52</t>
  </si>
  <si>
    <t>52.89</t>
  </si>
  <si>
    <t xml:space="preserve"> 16</t>
  </si>
  <si>
    <t>127.02</t>
  </si>
  <si>
    <t>105.98</t>
  </si>
  <si>
    <t>80</t>
  </si>
  <si>
    <t>96</t>
  </si>
  <si>
    <t>124.20</t>
  </si>
  <si>
    <t>101.45</t>
  </si>
  <si>
    <t>124.86</t>
  </si>
  <si>
    <t>102.98</t>
  </si>
  <si>
    <t xml:space="preserve"> 20</t>
  </si>
  <si>
    <t>194.13</t>
  </si>
  <si>
    <t>149.19</t>
  </si>
  <si>
    <t>100</t>
  </si>
  <si>
    <t>121</t>
  </si>
  <si>
    <t>BMS</t>
  </si>
  <si>
    <t>195.74</t>
  </si>
  <si>
    <t>151.03</t>
  </si>
  <si>
    <t>120</t>
  </si>
  <si>
    <t>195.07</t>
  </si>
  <si>
    <t>149.73</t>
  </si>
  <si>
    <t>ทดสอบตามใบนำส่งตัวอย่างวัสดุของ</t>
  </si>
  <si>
    <t>ตามตัวอย่างที่นำส่งนี้  เหล็ก  มีคุณสมบัติได้ตามมาตรฐานกรมโยธาธิการและผังเมือง   มยผ.1103-52</t>
  </si>
  <si>
    <t>นายพีรเดช  ทองนวล</t>
  </si>
  <si>
    <t>ขนาด</t>
  </si>
  <si>
    <t>แต่ละเส้น ร้อยละ</t>
  </si>
  <si>
    <t>เฉลี่ย ร้อยละ</t>
  </si>
  <si>
    <t>น้ำหนัก/เมตร</t>
  </si>
  <si>
    <t>min/เส้น</t>
  </si>
  <si>
    <r>
      <t xml:space="preserve">ที่ยอมให้, </t>
    </r>
    <r>
      <rPr>
        <b/>
        <sz val="14"/>
        <rFont val="Angsana New"/>
        <family val="1"/>
      </rPr>
      <t>±</t>
    </r>
    <r>
      <rPr>
        <b/>
        <sz val="14"/>
        <rFont val="TH SarabunPSK"/>
        <family val="2"/>
      </rPr>
      <t xml:space="preserve"> kg</t>
    </r>
  </si>
  <si>
    <t>max/เส้น</t>
  </si>
  <si>
    <t>%min</t>
  </si>
  <si>
    <t>ที่ยอมให้, ± kg</t>
  </si>
  <si>
    <t>%max</t>
  </si>
  <si>
    <t>SR</t>
  </si>
  <si>
    <t>RB</t>
  </si>
  <si>
    <t>SD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</si>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</sst>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0.0"/>
    <numFmt numFmtId="167" formatCode="[$-107041E]d\ mmmm\ yyyy;@"/>
    <numFmt numFmtId="168" formatCode="_-* #,##0_-;\-* #,##0_-;_-* &quot;-&quot;??_-;_-@_-"/>
  </numFmts>
  <fonts count="26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5"/>
      <color indexed="12"/>
      <name val="TH SarabunPSK"/>
      <family val="2"/>
    </font>
    <font>
      <b/>
      <sz val="13"/>
      <color indexed="12"/>
      <name val="TH SarabunPSK"/>
      <family val="2"/>
    </font>
    <font>
      <b/>
      <sz val="14"/>
      <color indexed="12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b/>
      <sz val="12"/>
      <color indexed="12"/>
      <name val="TH SarabunPSK"/>
      <family val="2"/>
    </font>
    <font>
      <b/>
      <sz val="14"/>
      <color rgb="FF0000FF"/>
      <name val="TH SarabunPSK"/>
      <family val="2"/>
    </font>
    <font>
      <sz val="14"/>
      <name val="CordiaUPC"/>
      <family val="2"/>
      <charset val="222"/>
    </font>
    <font>
      <b/>
      <sz val="14"/>
      <color rgb="FFFF0000"/>
      <name val="TH SarabunPSK"/>
      <family val="2"/>
    </font>
    <font>
      <sz val="14"/>
      <name val="CordiaUPC"/>
      <family val="2"/>
      <charset val="222"/>
    </font>
    <font>
      <sz val="13"/>
      <name val="TH SarabunPSK"/>
      <family val="2"/>
    </font>
    <font>
      <b/>
      <sz val="13"/>
      <color rgb="FF0000FF"/>
      <name val="TH SarabunPSK"/>
      <family val="2"/>
    </font>
    <font>
      <sz val="10"/>
      <name val="Arial"/>
      <family val="2"/>
    </font>
    <font>
      <b/>
      <sz val="13"/>
      <color theme="1"/>
      <name val="TH SarabunPSK"/>
      <family val="2"/>
    </font>
    <font>
      <sz val="14"/>
      <name val="CordiaUPC"/>
      <family val="2"/>
    </font>
    <font>
      <b/>
      <sz val="12"/>
      <name val="TH SarabunPSK"/>
      <family val="2"/>
    </font>
    <font>
      <b/>
      <sz val="14"/>
      <name val="Angsana New"/>
      <family val="1"/>
    </font>
    <font>
      <sz val="16"/>
      <name val="TH SarabunPSK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</borders>
  <cellStyleXfs count="4">
    <xf numFmtId="0" fontId="0" fillId="0" borderId="0"/>
    <xf numFmtId="0" fontId="15" fillId="0" borderId="0"/>
    <xf numFmtId="164" fontId="17" fillId="0" borderId="0" applyFont="0" applyFill="0" applyBorder="0" applyAlignment="0" applyProtection="0"/>
    <xf numFmtId="164" fontId="15" fillId="0" borderId="0" applyFont="0" applyFill="0" applyBorder="0" applyAlignment="0" applyProtection="0"/>
  </cellStyleXfs>
  <cellXfs count="235">
    <xf numFmtId="0" fontId="0" fillId="0" borderId="0" xfId="0"/>
    <xf numFmtId="0" fontId="1" fillId="0" borderId="1" xfId="0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Continuous" vertical="center"/>
    </xf>
    <xf numFmtId="0" fontId="5" fillId="0" borderId="1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49" fontId="10" fillId="0" borderId="18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2" fontId="11" fillId="0" borderId="6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166" fontId="16" fillId="0" borderId="0" xfId="0" applyNumberFormat="1" applyFont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2" fontId="10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4" xfId="0" applyFont="1" applyBorder="1" applyAlignment="1">
      <alignment horizontal="left" vertical="center"/>
    </xf>
    <xf numFmtId="167" fontId="10" fillId="0" borderId="12" xfId="0" applyNumberFormat="1" applyFont="1" applyBorder="1" applyAlignment="1">
      <alignment vertical="center"/>
    </xf>
    <xf numFmtId="0" fontId="18" fillId="0" borderId="0" xfId="0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9" fillId="0" borderId="8" xfId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24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49" fontId="11" fillId="0" borderId="0" xfId="0" applyNumberFormat="1" applyFont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165" fontId="11" fillId="0" borderId="2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3" fillId="0" borderId="6" xfId="0" applyFont="1" applyBorder="1"/>
    <xf numFmtId="0" fontId="10" fillId="0" borderId="0" xfId="0" applyFont="1" applyAlignment="1">
      <alignment horizontal="left"/>
    </xf>
    <xf numFmtId="0" fontId="2" fillId="0" borderId="17" xfId="0" applyFont="1" applyBorder="1" applyAlignment="1">
      <alignment horizontal="centerContinuous" vertical="center"/>
    </xf>
    <xf numFmtId="0" fontId="7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9" fillId="0" borderId="6" xfId="0" applyFont="1" applyBorder="1" applyAlignment="1">
      <alignment horizontal="right" vertical="center"/>
    </xf>
    <xf numFmtId="0" fontId="9" fillId="0" borderId="0" xfId="0" quotePrefix="1" applyFont="1" applyAlignment="1">
      <alignment horizontal="left" vertical="center"/>
    </xf>
    <xf numFmtId="165" fontId="11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 wrapText="1" shrinkToFit="1"/>
    </xf>
    <xf numFmtId="166" fontId="5" fillId="0" borderId="0" xfId="0" applyNumberFormat="1" applyFont="1" applyAlignment="1">
      <alignment vertical="center"/>
    </xf>
    <xf numFmtId="166" fontId="19" fillId="0" borderId="0" xfId="0" applyNumberFormat="1" applyFont="1" applyAlignment="1">
      <alignment horizontal="center" vertical="center" wrapText="1" shrinkToFit="1"/>
    </xf>
    <xf numFmtId="165" fontId="11" fillId="0" borderId="31" xfId="0" applyNumberFormat="1" applyFont="1" applyBorder="1" applyAlignment="1">
      <alignment horizontal="center" vertical="center"/>
    </xf>
    <xf numFmtId="166" fontId="19" fillId="0" borderId="24" xfId="0" applyNumberFormat="1" applyFont="1" applyBorder="1" applyAlignment="1">
      <alignment horizontal="center" vertical="center" wrapText="1" shrinkToFit="1"/>
    </xf>
    <xf numFmtId="166" fontId="14" fillId="0" borderId="0" xfId="0" applyNumberFormat="1" applyFont="1" applyAlignment="1">
      <alignment vertical="center"/>
    </xf>
    <xf numFmtId="49" fontId="11" fillId="0" borderId="16" xfId="0" applyNumberFormat="1" applyFont="1" applyBorder="1" applyAlignment="1">
      <alignment horizontal="center" vertical="center"/>
    </xf>
    <xf numFmtId="0" fontId="3" fillId="0" borderId="0" xfId="0" applyFont="1"/>
    <xf numFmtId="0" fontId="10" fillId="0" borderId="0" xfId="0" applyFont="1"/>
    <xf numFmtId="0" fontId="3" fillId="0" borderId="0" xfId="1" applyFont="1" applyAlignment="1">
      <alignment horizontal="left"/>
    </xf>
    <xf numFmtId="0" fontId="3" fillId="0" borderId="0" xfId="0" applyFont="1" applyAlignment="1">
      <alignment horizontal="center"/>
    </xf>
    <xf numFmtId="49" fontId="10" fillId="0" borderId="1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0" fillId="0" borderId="16" xfId="0" applyFont="1" applyBorder="1"/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2" fontId="11" fillId="0" borderId="41" xfId="0" applyNumberFormat="1" applyFont="1" applyBorder="1" applyAlignment="1">
      <alignment horizontal="center" vertical="center"/>
    </xf>
    <xf numFmtId="165" fontId="11" fillId="0" borderId="41" xfId="0" applyNumberFormat="1" applyFont="1" applyBorder="1" applyAlignment="1">
      <alignment horizontal="center" vertical="center"/>
    </xf>
    <xf numFmtId="165" fontId="11" fillId="0" borderId="43" xfId="0" applyNumberFormat="1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166" fontId="11" fillId="0" borderId="23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1" fontId="11" fillId="0" borderId="23" xfId="0" applyNumberFormat="1" applyFont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166" fontId="16" fillId="0" borderId="0" xfId="0" applyNumberFormat="1" applyFont="1" applyAlignment="1">
      <alignment vertical="center"/>
    </xf>
    <xf numFmtId="49" fontId="5" fillId="0" borderId="0" xfId="0" applyNumberFormat="1" applyFont="1" applyAlignment="1">
      <alignment horizontal="center" vertical="center" wrapText="1" shrinkToFit="1"/>
    </xf>
    <xf numFmtId="49" fontId="14" fillId="0" borderId="0" xfId="0" applyNumberFormat="1" applyFont="1" applyAlignment="1">
      <alignment horizontal="center" vertical="center" wrapText="1" shrinkToFit="1"/>
    </xf>
    <xf numFmtId="49" fontId="12" fillId="0" borderId="0" xfId="0" applyNumberFormat="1" applyFont="1" applyAlignment="1">
      <alignment horizontal="center" vertical="center" shrinkToFit="1"/>
    </xf>
    <xf numFmtId="166" fontId="14" fillId="0" borderId="0" xfId="0" applyNumberFormat="1" applyFont="1" applyAlignment="1">
      <alignment horizontal="center" vertical="center"/>
    </xf>
    <xf numFmtId="166" fontId="21" fillId="0" borderId="31" xfId="0" applyNumberFormat="1" applyFont="1" applyBorder="1" applyAlignment="1">
      <alignment horizontal="center" vertical="center" wrapText="1" shrinkToFit="1"/>
    </xf>
    <xf numFmtId="166" fontId="21" fillId="0" borderId="0" xfId="0" applyNumberFormat="1" applyFont="1" applyAlignment="1">
      <alignment horizontal="center" vertical="center" wrapText="1" shrinkToFit="1"/>
    </xf>
    <xf numFmtId="166" fontId="21" fillId="0" borderId="24" xfId="0" applyNumberFormat="1" applyFont="1" applyBorder="1" applyAlignment="1">
      <alignment horizontal="center" vertical="center" wrapText="1" shrinkToFit="1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Continuous" vertical="center"/>
    </xf>
    <xf numFmtId="0" fontId="3" fillId="0" borderId="0" xfId="1" applyFont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49" fontId="10" fillId="0" borderId="16" xfId="0" applyNumberFormat="1" applyFont="1" applyBorder="1" applyAlignment="1">
      <alignment horizontal="center" vertical="center"/>
    </xf>
    <xf numFmtId="168" fontId="12" fillId="0" borderId="0" xfId="2" applyNumberFormat="1" applyFont="1" applyBorder="1" applyAlignment="1">
      <alignment horizontal="center" vertical="center"/>
    </xf>
    <xf numFmtId="1" fontId="11" fillId="0" borderId="41" xfId="0" applyNumberFormat="1" applyFont="1" applyBorder="1" applyAlignment="1">
      <alignment horizontal="center" vertical="center"/>
    </xf>
    <xf numFmtId="166" fontId="11" fillId="0" borderId="11" xfId="0" applyNumberFormat="1" applyFont="1" applyBorder="1" applyAlignment="1">
      <alignment vertical="center"/>
    </xf>
    <xf numFmtId="166" fontId="11" fillId="0" borderId="12" xfId="0" applyNumberFormat="1" applyFont="1" applyBorder="1" applyAlignment="1">
      <alignment vertical="center"/>
    </xf>
    <xf numFmtId="166" fontId="11" fillId="0" borderId="33" xfId="0" applyNumberFormat="1" applyFont="1" applyBorder="1" applyAlignment="1">
      <alignment vertical="center"/>
    </xf>
    <xf numFmtId="1" fontId="11" fillId="0" borderId="6" xfId="0" applyNumberFormat="1" applyFont="1" applyBorder="1" applyAlignment="1">
      <alignment vertical="center"/>
    </xf>
    <xf numFmtId="1" fontId="11" fillId="0" borderId="23" xfId="0" applyNumberFormat="1" applyFont="1" applyBorder="1" applyAlignment="1">
      <alignment vertical="center"/>
    </xf>
    <xf numFmtId="166" fontId="11" fillId="0" borderId="6" xfId="0" applyNumberFormat="1" applyFont="1" applyBorder="1" applyAlignment="1">
      <alignment vertical="center"/>
    </xf>
    <xf numFmtId="166" fontId="11" fillId="0" borderId="0" xfId="0" applyNumberFormat="1" applyFont="1" applyAlignment="1">
      <alignment vertical="center"/>
    </xf>
    <xf numFmtId="166" fontId="11" fillId="0" borderId="23" xfId="0" applyNumberFormat="1" applyFont="1" applyBorder="1" applyAlignment="1">
      <alignment vertical="center"/>
    </xf>
    <xf numFmtId="0" fontId="10" fillId="0" borderId="8" xfId="0" applyFont="1" applyBorder="1"/>
    <xf numFmtId="0" fontId="10" fillId="0" borderId="19" xfId="0" applyFont="1" applyBorder="1"/>
    <xf numFmtId="49" fontId="5" fillId="0" borderId="18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5" fillId="0" borderId="0" xfId="0" applyFont="1"/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right" vertical="center"/>
    </xf>
    <xf numFmtId="0" fontId="11" fillId="0" borderId="0" xfId="0" quotePrefix="1" applyFont="1" applyAlignment="1">
      <alignment horizontal="left" vertical="center"/>
    </xf>
    <xf numFmtId="166" fontId="11" fillId="0" borderId="0" xfId="0" applyNumberFormat="1" applyFont="1" applyAlignment="1">
      <alignment horizontal="center" vertical="center" wrapText="1" shrinkToFit="1"/>
    </xf>
    <xf numFmtId="1" fontId="5" fillId="0" borderId="0" xfId="0" applyNumberFormat="1" applyFont="1" applyAlignment="1">
      <alignment horizontal="center" vertical="center"/>
    </xf>
    <xf numFmtId="166" fontId="11" fillId="0" borderId="24" xfId="0" applyNumberFormat="1" applyFont="1" applyBorder="1" applyAlignment="1">
      <alignment horizontal="center" vertical="center" wrapText="1" shrinkToFit="1"/>
    </xf>
    <xf numFmtId="0" fontId="11" fillId="0" borderId="44" xfId="0" applyFont="1" applyBorder="1" applyAlignment="1">
      <alignment horizontal="center" vertical="center"/>
    </xf>
    <xf numFmtId="0" fontId="11" fillId="0" borderId="41" xfId="0" applyFont="1" applyBorder="1" applyAlignment="1">
      <alignment horizontal="right" vertical="center"/>
    </xf>
    <xf numFmtId="0" fontId="11" fillId="0" borderId="39" xfId="0" quotePrefix="1" applyFont="1" applyBorder="1" applyAlignment="1">
      <alignment horizontal="left" vertical="center"/>
    </xf>
    <xf numFmtId="166" fontId="11" fillId="0" borderId="43" xfId="0" applyNumberFormat="1" applyFont="1" applyBorder="1" applyAlignment="1">
      <alignment horizontal="center" vertical="center" wrapText="1" shrinkToFit="1"/>
    </xf>
    <xf numFmtId="166" fontId="11" fillId="0" borderId="39" xfId="0" applyNumberFormat="1" applyFont="1" applyBorder="1" applyAlignment="1">
      <alignment horizontal="center" vertical="center" wrapText="1" shrinkToFit="1"/>
    </xf>
    <xf numFmtId="0" fontId="11" fillId="0" borderId="12" xfId="0" applyFont="1" applyBorder="1" applyAlignment="1">
      <alignment vertical="center"/>
    </xf>
    <xf numFmtId="167" fontId="5" fillId="0" borderId="12" xfId="0" applyNumberFormat="1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22" fillId="0" borderId="0" xfId="0" applyFont="1"/>
    <xf numFmtId="2" fontId="5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8" xfId="1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49" fontId="11" fillId="0" borderId="0" xfId="0" applyNumberFormat="1" applyFont="1" applyAlignment="1">
      <alignment horizontal="center" vertical="center" wrapText="1" shrinkToFit="1"/>
    </xf>
    <xf numFmtId="0" fontId="23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3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12" xfId="0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0" fontId="12" fillId="0" borderId="0" xfId="0" applyFont="1"/>
    <xf numFmtId="0" fontId="12" fillId="0" borderId="16" xfId="0" applyFont="1" applyBorder="1"/>
    <xf numFmtId="2" fontId="11" fillId="0" borderId="0" xfId="0" applyNumberFormat="1" applyFont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3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/>
    </xf>
    <xf numFmtId="0" fontId="3" fillId="0" borderId="25" xfId="1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horizontal="center" vertical="center"/>
    </xf>
    <xf numFmtId="167" fontId="10" fillId="0" borderId="8" xfId="0" applyNumberFormat="1" applyFont="1" applyBorder="1" applyAlignment="1">
      <alignment horizontal="left" vertical="center"/>
    </xf>
    <xf numFmtId="0" fontId="5" fillId="0" borderId="2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166" fontId="11" fillId="0" borderId="23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1" fontId="11" fillId="0" borderId="23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0" borderId="23" xfId="0" applyNumberFormat="1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 vertical="center"/>
    </xf>
    <xf numFmtId="2" fontId="11" fillId="0" borderId="12" xfId="0" applyNumberFormat="1" applyFont="1" applyBorder="1" applyAlignment="1">
      <alignment horizontal="center" vertical="center"/>
    </xf>
    <xf numFmtId="2" fontId="11" fillId="0" borderId="33" xfId="0" applyNumberFormat="1" applyFont="1" applyBorder="1" applyAlignment="1">
      <alignment horizontal="center" vertical="center"/>
    </xf>
    <xf numFmtId="166" fontId="11" fillId="0" borderId="11" xfId="0" applyNumberFormat="1" applyFont="1" applyBorder="1" applyAlignment="1">
      <alignment horizontal="center" vertical="center"/>
    </xf>
    <xf numFmtId="166" fontId="11" fillId="0" borderId="33" xfId="0" applyNumberFormat="1" applyFont="1" applyBorder="1" applyAlignment="1">
      <alignment horizontal="center" vertical="center"/>
    </xf>
    <xf numFmtId="167" fontId="12" fillId="0" borderId="8" xfId="0" applyNumberFormat="1" applyFont="1" applyBorder="1" applyAlignment="1">
      <alignment horizontal="left" vertical="center"/>
    </xf>
    <xf numFmtId="0" fontId="12" fillId="0" borderId="8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166" fontId="11" fillId="0" borderId="41" xfId="0" applyNumberFormat="1" applyFont="1" applyBorder="1" applyAlignment="1">
      <alignment horizontal="center" vertical="center"/>
    </xf>
    <xf numFmtId="166" fontId="11" fillId="0" borderId="39" xfId="0" applyNumberFormat="1" applyFont="1" applyBorder="1" applyAlignment="1">
      <alignment horizontal="center" vertical="center"/>
    </xf>
    <xf numFmtId="166" fontId="11" fillId="0" borderId="42" xfId="0" applyNumberFormat="1" applyFont="1" applyBorder="1" applyAlignment="1">
      <alignment horizontal="center" vertical="center"/>
    </xf>
    <xf numFmtId="1" fontId="11" fillId="0" borderId="41" xfId="0" applyNumberFormat="1" applyFont="1" applyBorder="1" applyAlignment="1">
      <alignment horizontal="center" vertical="center"/>
    </xf>
    <xf numFmtId="1" fontId="11" fillId="0" borderId="42" xfId="0" applyNumberFormat="1" applyFont="1" applyBorder="1" applyAlignment="1">
      <alignment horizontal="center" vertical="center"/>
    </xf>
    <xf numFmtId="167" fontId="5" fillId="0" borderId="0" xfId="0" applyNumberFormat="1" applyFont="1" applyAlignment="1">
      <alignment horizontal="left" vertical="center"/>
    </xf>
    <xf numFmtId="167" fontId="5" fillId="0" borderId="0" xfId="0" quotePrefix="1" applyNumberFormat="1" applyFont="1" applyAlignment="1">
      <alignment horizontal="left" vertical="center"/>
    </xf>
    <xf numFmtId="166" fontId="11" fillId="0" borderId="0" xfId="0" applyNumberFormat="1" applyFont="1" applyAlignment="1">
      <alignment horizontal="center" vertical="center"/>
    </xf>
    <xf numFmtId="168" fontId="12" fillId="0" borderId="0" xfId="2" applyNumberFormat="1" applyFont="1" applyBorder="1" applyAlignment="1">
      <alignment horizontal="center" vertical="center"/>
    </xf>
    <xf numFmtId="0" fontId="0" fillId="0" borderId="8" xfId="0" applyBorder="1" applyAlignment="1"/>
    <xf numFmtId="0" fontId="22" fillId="0" borderId="8" xfId="0" applyFont="1" applyBorder="1" applyAlignment="1"/>
  </cellXfs>
  <cellStyles count="4">
    <cellStyle name="Comma" xfId="2" builtinId="3"/>
    <cellStyle name="Normal" xfId="0" builtinId="0"/>
    <cellStyle name="เครื่องหมายจุลภาค 2" xfId="3" xr:uid="{00000000-0005-0000-0000-000001000000}"/>
    <cellStyle name="ปกติ 2" xfId="1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42863</xdr:colOff>
      <xdr:row>0</xdr:row>
      <xdr:rowOff>69055</xdr:rowOff>
    </xdr:from>
    <xdr:to>
      <xdr:col>6</xdr:col>
      <xdr:colOff>647701</xdr:colOff>
      <xdr:row>1</xdr:row>
      <xdr:rowOff>309525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6238" y="69055"/>
          <a:ext cx="604838" cy="592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178936</xdr:colOff>
      <xdr:row>33</xdr:row>
      <xdr:rowOff>66819</xdr:rowOff>
    </xdr:from>
    <xdr:to>
      <xdr:col>18</xdr:col>
      <xdr:colOff>613846</xdr:colOff>
      <xdr:row>34</xdr:row>
      <xdr:rowOff>85870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889019" y="7210569"/>
          <a:ext cx="1387410" cy="336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6</xdr:col>
      <xdr:colOff>307098</xdr:colOff>
      <xdr:row>4</xdr:row>
      <xdr:rowOff>104118</xdr:rowOff>
    </xdr:from>
    <xdr:to>
      <xdr:col>6</xdr:col>
      <xdr:colOff>440448</xdr:colOff>
      <xdr:row>4</xdr:row>
      <xdr:rowOff>227943</xdr:rowOff>
    </xdr:to>
    <xdr:sp macro="" textlink="">
      <xdr:nvSpPr>
        <xdr:cNvPr id="5" name="Rectangle 2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4450473" y="116139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219075</xdr:colOff>
      <xdr:row>4</xdr:row>
      <xdr:rowOff>104118</xdr:rowOff>
    </xdr:from>
    <xdr:to>
      <xdr:col>8</xdr:col>
      <xdr:colOff>352425</xdr:colOff>
      <xdr:row>4</xdr:row>
      <xdr:rowOff>227943</xdr:rowOff>
    </xdr:to>
    <xdr:sp macro="" textlink="">
      <xdr:nvSpPr>
        <xdr:cNvPr id="6" name="Rectangle 2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5734050" y="1161393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351379</xdr:colOff>
      <xdr:row>31</xdr:row>
      <xdr:rowOff>66675</xdr:rowOff>
    </xdr:from>
    <xdr:to>
      <xdr:col>18</xdr:col>
      <xdr:colOff>43279</xdr:colOff>
      <xdr:row>33</xdr:row>
      <xdr:rowOff>82425</xdr:rowOff>
    </xdr:to>
    <xdr:sp macro="" textlink="">
      <xdr:nvSpPr>
        <xdr:cNvPr id="10" name="กล่องข้อความ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9061462" y="6575425"/>
          <a:ext cx="644400" cy="650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  <a:r>
            <a:rPr lang="en-US" sz="1100" baseline="0"/>
            <a:t> </a:t>
          </a:r>
        </a:p>
        <a:p>
          <a:pPr algn="ctr"/>
          <a:r>
            <a:rPr lang="en-US" sz="1100" baseline="0"/>
            <a:t>Code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42863</xdr:colOff>
      <xdr:row>0</xdr:row>
      <xdr:rowOff>69055</xdr:rowOff>
    </xdr:from>
    <xdr:to>
      <xdr:col>6</xdr:col>
      <xdr:colOff>647701</xdr:colOff>
      <xdr:row>1</xdr:row>
      <xdr:rowOff>309525</xdr:rowOff>
    </xdr:to>
    <xdr:pic>
      <xdr:nvPicPr>
        <xdr:cNvPr id="2" name="Picture 14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86238" y="69055"/>
          <a:ext cx="604838" cy="5928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210685</xdr:colOff>
      <xdr:row>32</xdr:row>
      <xdr:rowOff>66819</xdr:rowOff>
    </xdr:from>
    <xdr:to>
      <xdr:col>19</xdr:col>
      <xdr:colOff>21178</xdr:colOff>
      <xdr:row>33</xdr:row>
      <xdr:rowOff>85870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931352" y="6861319"/>
          <a:ext cx="1387409" cy="336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 editAs="oneCell">
    <xdr:from>
      <xdr:col>15</xdr:col>
      <xdr:colOff>363214</xdr:colOff>
      <xdr:row>30</xdr:row>
      <xdr:rowOff>70148</xdr:rowOff>
    </xdr:from>
    <xdr:to>
      <xdr:col>18</xdr:col>
      <xdr:colOff>55521</xdr:colOff>
      <xdr:row>32</xdr:row>
      <xdr:rowOff>86305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83881" y="6229648"/>
          <a:ext cx="644807" cy="651157"/>
        </a:xfrm>
        <a:prstGeom prst="rect">
          <a:avLst/>
        </a:prstGeom>
        <a:noFill/>
      </xdr:spPr>
    </xdr:pic>
    <xdr:clientData/>
  </xdr:twoCellAnchor>
  <xdr:twoCellAnchor>
    <xdr:from>
      <xdr:col>6</xdr:col>
      <xdr:colOff>307098</xdr:colOff>
      <xdr:row>3</xdr:row>
      <xdr:rowOff>104118</xdr:rowOff>
    </xdr:from>
    <xdr:to>
      <xdr:col>6</xdr:col>
      <xdr:colOff>440448</xdr:colOff>
      <xdr:row>3</xdr:row>
      <xdr:rowOff>227943</xdr:rowOff>
    </xdr:to>
    <xdr:sp macro="" textlink="">
      <xdr:nvSpPr>
        <xdr:cNvPr id="10" name="Rectangle 2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4450473" y="1361418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219075</xdr:colOff>
      <xdr:row>3</xdr:row>
      <xdr:rowOff>104118</xdr:rowOff>
    </xdr:from>
    <xdr:to>
      <xdr:col>8</xdr:col>
      <xdr:colOff>352425</xdr:colOff>
      <xdr:row>3</xdr:row>
      <xdr:rowOff>227943</xdr:rowOff>
    </xdr:to>
    <xdr:sp macro="" textlink="">
      <xdr:nvSpPr>
        <xdr:cNvPr id="11" name="Rectangle 2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5734050" y="1361418"/>
          <a:ext cx="133350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305267</xdr:colOff>
      <xdr:row>3</xdr:row>
      <xdr:rowOff>119424</xdr:rowOff>
    </xdr:from>
    <xdr:to>
      <xdr:col>6</xdr:col>
      <xdr:colOff>438617</xdr:colOff>
      <xdr:row>3</xdr:row>
      <xdr:rowOff>214674</xdr:rowOff>
    </xdr:to>
    <xdr:sp macro="" textlink="">
      <xdr:nvSpPr>
        <xdr:cNvPr id="9" name="Line 3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 flipV="1">
          <a:off x="4446135" y="1422845"/>
          <a:ext cx="133350" cy="95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302760</xdr:colOff>
      <xdr:row>3</xdr:row>
      <xdr:rowOff>127445</xdr:rowOff>
    </xdr:from>
    <xdr:to>
      <xdr:col>6</xdr:col>
      <xdr:colOff>436110</xdr:colOff>
      <xdr:row>3</xdr:row>
      <xdr:rowOff>222695</xdr:rowOff>
    </xdr:to>
    <xdr:sp macro="" textlink="">
      <xdr:nvSpPr>
        <xdr:cNvPr id="12" name="Line 3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ShapeType="1"/>
        </xdr:cNvSpPr>
      </xdr:nvSpPr>
      <xdr:spPr bwMode="auto">
        <a:xfrm flipV="1">
          <a:off x="4446135" y="1422845"/>
          <a:ext cx="133350" cy="95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217035</xdr:colOff>
      <xdr:row>3</xdr:row>
      <xdr:rowOff>136970</xdr:rowOff>
    </xdr:from>
    <xdr:to>
      <xdr:col>8</xdr:col>
      <xdr:colOff>350385</xdr:colOff>
      <xdr:row>3</xdr:row>
      <xdr:rowOff>232220</xdr:rowOff>
    </xdr:to>
    <xdr:sp macro="" textlink="">
      <xdr:nvSpPr>
        <xdr:cNvPr id="13" name="Line 35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ShapeType="1"/>
        </xdr:cNvSpPr>
      </xdr:nvSpPr>
      <xdr:spPr bwMode="auto">
        <a:xfrm flipV="1">
          <a:off x="5732010" y="1432370"/>
          <a:ext cx="133350" cy="9525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21.7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zoomScale="90" zoomScaleNormal="90" workbookViewId="0">
      <selection activeCell="Z32" sqref="Z32"/>
    </sheetView>
  </sheetViews>
  <sheetFormatPr defaultRowHeight="18.75"/>
  <cols>
    <col min="1" max="1" width="7.5703125" style="15" customWidth="1"/>
    <col min="2" max="3" width="7" style="15" customWidth="1"/>
    <col min="4" max="5" width="12.7109375" style="15" customWidth="1"/>
    <col min="6" max="6" width="15.140625" style="15" customWidth="1"/>
    <col min="7" max="10" width="10.28515625" style="15" customWidth="1"/>
    <col min="11" max="13" width="3.7109375" style="15" customWidth="1"/>
    <col min="14" max="14" width="10.5703125" style="15" customWidth="1"/>
    <col min="15" max="16" width="5.7109375" style="15" customWidth="1"/>
    <col min="17" max="18" width="4.28515625" style="15" customWidth="1"/>
    <col min="19" max="19" width="9.28515625" style="15" customWidth="1"/>
    <col min="20" max="20" width="5.7109375" style="89" customWidth="1"/>
    <col min="21" max="21" width="4.28515625" style="89" customWidth="1"/>
    <col min="22" max="22" width="6.42578125" style="89" bestFit="1" customWidth="1"/>
    <col min="23" max="23" width="4.140625" style="89" customWidth="1"/>
    <col min="24" max="24" width="10.7109375" style="15" customWidth="1"/>
    <col min="25" max="25" width="5.7109375" style="15" customWidth="1"/>
    <col min="26" max="26" width="9" style="15" customWidth="1"/>
    <col min="27" max="16384" width="9.140625" style="15"/>
  </cols>
  <sheetData>
    <row r="1" spans="1:33" ht="27.95" customHeight="1" thickTop="1">
      <c r="A1" s="68" t="s">
        <v>0</v>
      </c>
      <c r="B1" s="42"/>
      <c r="C1" s="42"/>
      <c r="D1" s="13"/>
      <c r="E1" s="69"/>
      <c r="F1" s="55"/>
      <c r="G1" s="1"/>
      <c r="H1" s="61" t="s">
        <v>1</v>
      </c>
      <c r="I1" s="14"/>
      <c r="J1" s="14"/>
      <c r="K1" s="173" t="s">
        <v>2</v>
      </c>
      <c r="L1" s="174"/>
      <c r="M1" s="174"/>
      <c r="N1" s="174"/>
      <c r="O1" s="174"/>
      <c r="P1" s="174"/>
      <c r="Q1" s="174"/>
      <c r="R1" s="174"/>
      <c r="S1" s="175"/>
    </row>
    <row r="2" spans="1:33" ht="27.95" customHeight="1">
      <c r="A2" s="70" t="s">
        <v>3</v>
      </c>
      <c r="B2" s="90"/>
      <c r="C2" s="90"/>
      <c r="D2" s="53"/>
      <c r="E2" s="33"/>
      <c r="F2" s="71"/>
      <c r="G2" s="67"/>
      <c r="H2" s="62" t="s">
        <v>4</v>
      </c>
      <c r="I2" s="8"/>
      <c r="J2" s="8"/>
      <c r="K2" s="176" t="s">
        <v>5</v>
      </c>
      <c r="L2" s="177"/>
      <c r="M2" s="177"/>
      <c r="N2" s="177"/>
      <c r="O2" s="177"/>
      <c r="P2" s="178"/>
      <c r="Q2" s="179" t="s">
        <v>6</v>
      </c>
      <c r="R2" s="180"/>
      <c r="S2" s="27"/>
    </row>
    <row r="3" spans="1:33" ht="27.95" customHeight="1">
      <c r="A3" s="70" t="s">
        <v>7</v>
      </c>
      <c r="B3" s="90"/>
      <c r="C3" s="90"/>
      <c r="D3" s="53"/>
      <c r="E3" s="33"/>
      <c r="F3" s="71"/>
      <c r="G3" s="115"/>
      <c r="H3" s="116"/>
      <c r="I3" s="117"/>
      <c r="J3" s="117"/>
      <c r="K3" s="65" t="s">
        <v>8</v>
      </c>
      <c r="L3" s="118"/>
      <c r="M3" s="118"/>
      <c r="N3" s="118"/>
      <c r="O3" s="118"/>
      <c r="P3" s="118"/>
      <c r="Q3" s="105"/>
      <c r="R3" s="119"/>
      <c r="S3" s="120"/>
    </row>
    <row r="4" spans="1:33" ht="27.95" customHeight="1">
      <c r="A4" s="10" t="s">
        <v>9</v>
      </c>
      <c r="B4" s="90"/>
      <c r="C4" s="53"/>
      <c r="D4" s="53"/>
      <c r="E4" s="53"/>
      <c r="F4" s="19"/>
      <c r="G4" s="181" t="s">
        <v>10</v>
      </c>
      <c r="H4" s="182"/>
      <c r="I4" s="182"/>
      <c r="J4" s="183"/>
      <c r="K4" s="187" t="s">
        <v>11</v>
      </c>
      <c r="L4" s="188"/>
      <c r="M4" s="188"/>
      <c r="N4" s="188"/>
      <c r="O4" s="84"/>
      <c r="P4" s="66"/>
      <c r="Q4" s="85"/>
      <c r="R4" s="85"/>
      <c r="S4" s="86"/>
    </row>
    <row r="5" spans="1:33" ht="27.95" customHeight="1">
      <c r="A5" s="10" t="s">
        <v>12</v>
      </c>
      <c r="B5" s="2"/>
      <c r="C5" s="63"/>
      <c r="D5" s="63"/>
      <c r="E5" s="16"/>
      <c r="F5" s="19" t="s">
        <v>13</v>
      </c>
      <c r="G5" s="184" t="s">
        <v>14</v>
      </c>
      <c r="H5" s="185"/>
      <c r="I5" s="185" t="s">
        <v>15</v>
      </c>
      <c r="J5" s="186"/>
      <c r="K5" s="187"/>
      <c r="L5" s="188"/>
      <c r="M5" s="188"/>
      <c r="N5" s="188"/>
      <c r="O5" s="87"/>
      <c r="P5" s="83"/>
      <c r="Q5" s="83"/>
      <c r="R5" s="83"/>
      <c r="S5" s="88"/>
    </row>
    <row r="6" spans="1:33" ht="27.95" customHeight="1" thickBot="1">
      <c r="A6" s="32" t="s">
        <v>16</v>
      </c>
      <c r="B6" s="3"/>
      <c r="C6" s="205"/>
      <c r="D6" s="233"/>
      <c r="E6" s="233"/>
      <c r="F6" s="19"/>
      <c r="G6" s="64"/>
      <c r="H6" s="18"/>
      <c r="I6" s="204"/>
      <c r="J6" s="206"/>
      <c r="K6" s="65" t="s">
        <v>17</v>
      </c>
      <c r="L6" s="82"/>
      <c r="M6" s="82"/>
      <c r="N6" s="83"/>
      <c r="O6" s="83"/>
      <c r="P6" s="131"/>
      <c r="Q6" s="131"/>
      <c r="R6" s="131"/>
      <c r="S6" s="132"/>
      <c r="U6" s="53"/>
      <c r="V6" s="53"/>
      <c r="W6" s="53"/>
    </row>
    <row r="7" spans="1:33" ht="24" customHeight="1" thickTop="1">
      <c r="A7" s="189" t="s">
        <v>18</v>
      </c>
      <c r="B7" s="192" t="s">
        <v>19</v>
      </c>
      <c r="C7" s="193"/>
      <c r="D7" s="196" t="s">
        <v>20</v>
      </c>
      <c r="E7" s="196" t="s">
        <v>21</v>
      </c>
      <c r="F7" s="196" t="s">
        <v>22</v>
      </c>
      <c r="G7" s="7" t="s">
        <v>23</v>
      </c>
      <c r="H7" s="8"/>
      <c r="I7" s="7" t="s">
        <v>24</v>
      </c>
      <c r="J7" s="8"/>
      <c r="K7" s="207" t="s">
        <v>25</v>
      </c>
      <c r="L7" s="208"/>
      <c r="M7" s="193"/>
      <c r="N7" s="196" t="s">
        <v>26</v>
      </c>
      <c r="O7" s="91"/>
      <c r="P7" s="55"/>
      <c r="Q7" s="24"/>
      <c r="R7" s="55"/>
      <c r="S7" s="199" t="s">
        <v>27</v>
      </c>
    </row>
    <row r="8" spans="1:33" ht="24" customHeight="1">
      <c r="A8" s="190"/>
      <c r="B8" s="184"/>
      <c r="C8" s="186"/>
      <c r="D8" s="197"/>
      <c r="E8" s="197"/>
      <c r="F8" s="197"/>
      <c r="G8" s="5" t="s">
        <v>28</v>
      </c>
      <c r="H8" s="5" t="s">
        <v>29</v>
      </c>
      <c r="I8" s="5" t="s">
        <v>28</v>
      </c>
      <c r="J8" s="50" t="s">
        <v>29</v>
      </c>
      <c r="K8" s="184" t="s">
        <v>30</v>
      </c>
      <c r="L8" s="185"/>
      <c r="M8" s="186"/>
      <c r="N8" s="197"/>
      <c r="O8" s="184" t="s">
        <v>31</v>
      </c>
      <c r="P8" s="186"/>
      <c r="Q8" s="185" t="s">
        <v>32</v>
      </c>
      <c r="R8" s="185"/>
      <c r="S8" s="200"/>
    </row>
    <row r="9" spans="1:33" ht="24" customHeight="1">
      <c r="A9" s="191"/>
      <c r="B9" s="194"/>
      <c r="C9" s="195"/>
      <c r="D9" s="198"/>
      <c r="E9" s="198"/>
      <c r="F9" s="198"/>
      <c r="G9" s="93" t="s">
        <v>33</v>
      </c>
      <c r="H9" s="92" t="s">
        <v>33</v>
      </c>
      <c r="I9" s="57" t="s">
        <v>34</v>
      </c>
      <c r="J9" s="57" t="s">
        <v>34</v>
      </c>
      <c r="K9" s="194" t="s">
        <v>35</v>
      </c>
      <c r="L9" s="202"/>
      <c r="M9" s="195"/>
      <c r="N9" s="198"/>
      <c r="O9" s="94"/>
      <c r="P9" s="56"/>
      <c r="Q9" s="9"/>
      <c r="R9" s="56"/>
      <c r="S9" s="201"/>
      <c r="X9" s="89"/>
      <c r="Y9" s="89"/>
      <c r="AA9" s="110"/>
      <c r="AB9" s="110"/>
      <c r="AC9" s="110"/>
      <c r="AD9" s="110"/>
    </row>
    <row r="10" spans="1:33" ht="12.75" customHeight="1">
      <c r="A10" s="34"/>
      <c r="B10" s="72"/>
      <c r="C10" s="73"/>
      <c r="D10" s="30"/>
      <c r="E10" s="31"/>
      <c r="F10" s="78"/>
      <c r="G10" s="112"/>
      <c r="H10" s="113"/>
      <c r="I10" s="102"/>
      <c r="J10" s="102"/>
      <c r="K10" s="123"/>
      <c r="L10" s="124"/>
      <c r="M10" s="125"/>
      <c r="N10" s="54"/>
      <c r="O10" s="123"/>
      <c r="P10" s="125"/>
      <c r="Q10" s="126"/>
      <c r="R10" s="127"/>
      <c r="S10" s="81"/>
      <c r="T10" s="107"/>
      <c r="U10" s="20"/>
      <c r="V10" s="111"/>
      <c r="W10" s="19"/>
      <c r="X10" s="47"/>
      <c r="Y10" s="47"/>
      <c r="Z10" s="49"/>
      <c r="AA10" s="109"/>
      <c r="AB10" s="109"/>
      <c r="AC10" s="109"/>
      <c r="AD10" s="109"/>
      <c r="AE10" s="109"/>
      <c r="AF10" s="109"/>
      <c r="AG10" s="106"/>
    </row>
    <row r="11" spans="1:33" ht="12.75" customHeight="1">
      <c r="A11" s="34"/>
      <c r="B11" s="72"/>
      <c r="C11" s="73"/>
      <c r="D11" s="30"/>
      <c r="E11" s="31"/>
      <c r="F11" s="60"/>
      <c r="G11" s="114"/>
      <c r="H11" s="113"/>
      <c r="I11" s="102"/>
      <c r="J11" s="102"/>
      <c r="K11" s="128"/>
      <c r="L11" s="129"/>
      <c r="M11" s="130"/>
      <c r="N11" s="54"/>
      <c r="O11" s="128"/>
      <c r="P11" s="130"/>
      <c r="Q11" s="126"/>
      <c r="R11" s="127"/>
      <c r="S11" s="81"/>
      <c r="T11" s="107"/>
      <c r="U11" s="20"/>
      <c r="V11" s="111"/>
      <c r="W11" s="19"/>
      <c r="X11" s="47"/>
      <c r="Y11" s="47"/>
      <c r="Z11" s="49"/>
      <c r="AA11" s="109"/>
      <c r="AB11" s="109"/>
      <c r="AC11" s="109"/>
      <c r="AD11" s="109"/>
      <c r="AE11" s="109"/>
      <c r="AF11" s="109"/>
      <c r="AG11" s="106"/>
    </row>
    <row r="12" spans="1:33" ht="12.75" customHeight="1">
      <c r="A12" s="34"/>
      <c r="B12" s="72"/>
      <c r="C12" s="73"/>
      <c r="D12" s="30"/>
      <c r="E12" s="31"/>
      <c r="F12" s="60"/>
      <c r="G12" s="114"/>
      <c r="H12" s="113"/>
      <c r="I12" s="102"/>
      <c r="J12" s="102"/>
      <c r="K12" s="128"/>
      <c r="L12" s="129"/>
      <c r="M12" s="130"/>
      <c r="N12" s="54"/>
      <c r="O12" s="128"/>
      <c r="P12" s="130"/>
      <c r="Q12" s="126"/>
      <c r="R12" s="127"/>
      <c r="S12" s="81"/>
      <c r="T12" s="107"/>
      <c r="U12" s="20"/>
      <c r="V12" s="111"/>
      <c r="W12" s="19"/>
      <c r="X12" s="47"/>
      <c r="Y12" s="47"/>
      <c r="Z12" s="49"/>
      <c r="AA12" s="109"/>
      <c r="AB12" s="109"/>
      <c r="AC12" s="109"/>
      <c r="AD12" s="109"/>
      <c r="AE12" s="109"/>
      <c r="AF12" s="109"/>
      <c r="AG12" s="106"/>
    </row>
    <row r="13" spans="1:33" ht="12.75" customHeight="1">
      <c r="A13" s="34"/>
      <c r="B13" s="72"/>
      <c r="C13" s="73"/>
      <c r="D13" s="30"/>
      <c r="E13" s="31"/>
      <c r="F13" s="60"/>
      <c r="G13" s="114"/>
      <c r="H13" s="113"/>
      <c r="I13" s="102"/>
      <c r="J13" s="102"/>
      <c r="K13" s="100"/>
      <c r="L13" s="104"/>
      <c r="M13" s="101"/>
      <c r="N13" s="54"/>
      <c r="O13" s="100"/>
      <c r="P13" s="101"/>
      <c r="Q13" s="102"/>
      <c r="R13" s="103"/>
      <c r="S13" s="81"/>
      <c r="T13" s="107"/>
      <c r="U13" s="20"/>
      <c r="V13" s="111"/>
      <c r="W13" s="19"/>
      <c r="X13" s="47"/>
      <c r="Y13" s="47"/>
      <c r="Z13" s="49"/>
      <c r="AA13" s="109"/>
      <c r="AB13" s="109"/>
      <c r="AC13" s="109"/>
      <c r="AD13" s="109"/>
      <c r="AE13" s="109"/>
      <c r="AF13" s="109"/>
      <c r="AG13" s="106"/>
    </row>
    <row r="14" spans="1:33" ht="12.75" customHeight="1">
      <c r="A14" s="34"/>
      <c r="B14" s="72"/>
      <c r="C14" s="73"/>
      <c r="D14" s="30"/>
      <c r="E14" s="31"/>
      <c r="F14" s="60"/>
      <c r="G14" s="114"/>
      <c r="H14" s="113"/>
      <c r="I14" s="102"/>
      <c r="J14" s="102"/>
      <c r="K14" s="128"/>
      <c r="L14" s="129"/>
      <c r="M14" s="130"/>
      <c r="N14" s="54"/>
      <c r="O14" s="128"/>
      <c r="P14" s="130"/>
      <c r="Q14" s="126"/>
      <c r="R14" s="127"/>
      <c r="S14" s="81"/>
      <c r="T14" s="107"/>
      <c r="U14" s="20"/>
      <c r="V14" s="111"/>
      <c r="W14" s="19"/>
      <c r="X14" s="47"/>
      <c r="Y14" s="47"/>
      <c r="Z14" s="49"/>
      <c r="AA14" s="109"/>
      <c r="AB14" s="109"/>
      <c r="AC14" s="109"/>
      <c r="AD14" s="109"/>
      <c r="AE14" s="109"/>
      <c r="AF14" s="109"/>
      <c r="AG14" s="106"/>
    </row>
    <row r="15" spans="1:33" ht="12.75" customHeight="1">
      <c r="A15" s="34"/>
      <c r="B15" s="72"/>
      <c r="C15" s="73"/>
      <c r="D15" s="30"/>
      <c r="E15" s="31"/>
      <c r="F15" s="60"/>
      <c r="G15" s="114"/>
      <c r="H15" s="113"/>
      <c r="I15" s="102"/>
      <c r="J15" s="102"/>
      <c r="K15" s="128"/>
      <c r="L15" s="129"/>
      <c r="M15" s="130"/>
      <c r="N15" s="54"/>
      <c r="O15" s="128"/>
      <c r="P15" s="130"/>
      <c r="Q15" s="126"/>
      <c r="R15" s="127"/>
      <c r="S15" s="81"/>
      <c r="T15" s="107"/>
      <c r="U15" s="20"/>
      <c r="V15" s="111"/>
      <c r="W15" s="19"/>
      <c r="X15" s="47"/>
      <c r="Y15" s="47"/>
      <c r="Z15" s="49"/>
      <c r="AA15" s="109"/>
      <c r="AB15" s="109"/>
      <c r="AC15" s="109"/>
      <c r="AD15" s="109"/>
      <c r="AE15" s="109"/>
      <c r="AF15" s="109"/>
      <c r="AG15" s="106"/>
    </row>
    <row r="16" spans="1:33" ht="12.75" customHeight="1">
      <c r="A16" s="34"/>
      <c r="B16" s="72"/>
      <c r="C16" s="73"/>
      <c r="D16" s="30"/>
      <c r="E16" s="31"/>
      <c r="F16" s="60"/>
      <c r="G16" s="114"/>
      <c r="H16" s="113"/>
      <c r="I16" s="102"/>
      <c r="J16" s="102"/>
      <c r="K16" s="128"/>
      <c r="L16" s="129"/>
      <c r="M16" s="130"/>
      <c r="N16" s="54"/>
      <c r="O16" s="128"/>
      <c r="P16" s="130"/>
      <c r="Q16" s="126"/>
      <c r="R16" s="127"/>
      <c r="S16" s="81"/>
      <c r="T16" s="107"/>
      <c r="U16" s="20"/>
      <c r="V16" s="111"/>
      <c r="W16" s="19"/>
      <c r="X16" s="47"/>
      <c r="Y16" s="47"/>
      <c r="Z16" s="49"/>
      <c r="AA16" s="109"/>
      <c r="AB16" s="109"/>
      <c r="AC16" s="109"/>
      <c r="AD16" s="109"/>
      <c r="AE16" s="109"/>
      <c r="AF16" s="109"/>
      <c r="AG16" s="106"/>
    </row>
    <row r="17" spans="1:33" ht="12.75" customHeight="1">
      <c r="A17" s="34"/>
      <c r="B17" s="72"/>
      <c r="C17" s="73"/>
      <c r="D17" s="30"/>
      <c r="E17" s="31"/>
      <c r="F17" s="60"/>
      <c r="G17" s="114"/>
      <c r="H17" s="113"/>
      <c r="I17" s="102"/>
      <c r="J17" s="102"/>
      <c r="K17" s="100"/>
      <c r="L17" s="104"/>
      <c r="M17" s="101"/>
      <c r="N17" s="54"/>
      <c r="O17" s="100"/>
      <c r="P17" s="101"/>
      <c r="Q17" s="102"/>
      <c r="R17" s="103"/>
      <c r="S17" s="81"/>
      <c r="T17" s="107"/>
      <c r="U17" s="20"/>
      <c r="V17" s="111"/>
      <c r="W17" s="19"/>
      <c r="X17" s="47"/>
      <c r="Y17" s="47"/>
      <c r="Z17" s="49"/>
      <c r="AA17" s="109"/>
      <c r="AB17" s="109"/>
      <c r="AC17" s="109"/>
      <c r="AD17" s="109"/>
      <c r="AE17" s="109"/>
      <c r="AF17" s="109"/>
      <c r="AG17" s="106"/>
    </row>
    <row r="18" spans="1:33" ht="12.75" customHeight="1">
      <c r="A18" s="34"/>
      <c r="B18" s="72"/>
      <c r="C18" s="73"/>
      <c r="D18" s="30"/>
      <c r="E18" s="31"/>
      <c r="F18" s="60"/>
      <c r="G18" s="114"/>
      <c r="H18" s="113"/>
      <c r="I18" s="102"/>
      <c r="J18" s="102"/>
      <c r="K18" s="128"/>
      <c r="L18" s="129"/>
      <c r="M18" s="130"/>
      <c r="N18" s="54"/>
      <c r="O18" s="128"/>
      <c r="P18" s="130"/>
      <c r="Q18" s="126"/>
      <c r="R18" s="127"/>
      <c r="S18" s="81"/>
      <c r="T18" s="107"/>
      <c r="U18" s="20"/>
      <c r="V18" s="111"/>
      <c r="W18" s="19"/>
      <c r="X18" s="47"/>
      <c r="Y18" s="47"/>
      <c r="Z18" s="49"/>
      <c r="AA18" s="109"/>
      <c r="AB18" s="109"/>
      <c r="AC18" s="109"/>
      <c r="AD18" s="109"/>
      <c r="AE18" s="109"/>
      <c r="AF18" s="109"/>
      <c r="AG18" s="106"/>
    </row>
    <row r="19" spans="1:33" ht="12.75" customHeight="1">
      <c r="A19" s="34"/>
      <c r="B19" s="72"/>
      <c r="C19" s="73"/>
      <c r="D19" s="30"/>
      <c r="E19" s="31"/>
      <c r="F19" s="60"/>
      <c r="G19" s="114"/>
      <c r="H19" s="113"/>
      <c r="I19" s="102"/>
      <c r="J19" s="102"/>
      <c r="K19" s="128"/>
      <c r="L19" s="129"/>
      <c r="M19" s="130"/>
      <c r="N19" s="54"/>
      <c r="O19" s="128"/>
      <c r="P19" s="130"/>
      <c r="Q19" s="126"/>
      <c r="R19" s="127"/>
      <c r="S19" s="81"/>
      <c r="T19" s="107"/>
      <c r="U19" s="20"/>
      <c r="V19" s="111"/>
      <c r="W19" s="19"/>
      <c r="X19" s="47"/>
      <c r="Y19" s="47"/>
      <c r="Z19" s="49"/>
      <c r="AA19" s="109"/>
      <c r="AB19" s="109"/>
      <c r="AC19" s="109"/>
      <c r="AD19" s="109"/>
      <c r="AE19" s="109"/>
      <c r="AF19" s="109"/>
      <c r="AG19" s="106"/>
    </row>
    <row r="20" spans="1:33" ht="12.75" customHeight="1">
      <c r="A20" s="34"/>
      <c r="B20" s="72"/>
      <c r="C20" s="73"/>
      <c r="D20" s="30"/>
      <c r="E20" s="31"/>
      <c r="F20" s="60"/>
      <c r="G20" s="114"/>
      <c r="H20" s="113"/>
      <c r="I20" s="102"/>
      <c r="J20" s="102"/>
      <c r="K20" s="128"/>
      <c r="L20" s="129"/>
      <c r="M20" s="130"/>
      <c r="N20" s="54"/>
      <c r="O20" s="128"/>
      <c r="P20" s="130"/>
      <c r="Q20" s="126"/>
      <c r="R20" s="127"/>
      <c r="S20" s="81"/>
      <c r="T20" s="107"/>
      <c r="U20" s="20"/>
      <c r="V20" s="111"/>
      <c r="W20" s="19"/>
      <c r="X20" s="47"/>
      <c r="Y20" s="47"/>
      <c r="Z20" s="49"/>
      <c r="AA20" s="109"/>
      <c r="AB20" s="109"/>
      <c r="AC20" s="109"/>
      <c r="AD20" s="109"/>
      <c r="AE20" s="109"/>
      <c r="AF20" s="109"/>
      <c r="AG20" s="106"/>
    </row>
    <row r="21" spans="1:33" ht="12.75" customHeight="1">
      <c r="A21" s="34"/>
      <c r="B21" s="72"/>
      <c r="C21" s="73"/>
      <c r="D21" s="30"/>
      <c r="E21" s="31"/>
      <c r="F21" s="60"/>
      <c r="G21" s="114"/>
      <c r="H21" s="113"/>
      <c r="I21" s="102"/>
      <c r="J21" s="102"/>
      <c r="K21" s="100"/>
      <c r="L21" s="104"/>
      <c r="M21" s="101"/>
      <c r="N21" s="54"/>
      <c r="O21" s="100"/>
      <c r="P21" s="101"/>
      <c r="Q21" s="102"/>
      <c r="R21" s="103"/>
      <c r="S21" s="81"/>
      <c r="T21" s="107"/>
      <c r="U21" s="20"/>
      <c r="V21" s="111"/>
      <c r="W21" s="19"/>
      <c r="X21" s="47"/>
      <c r="Y21" s="47"/>
      <c r="Z21" s="49"/>
      <c r="AA21" s="109"/>
      <c r="AB21" s="109"/>
      <c r="AC21" s="109"/>
      <c r="AD21" s="109"/>
      <c r="AE21" s="109"/>
      <c r="AF21" s="109"/>
      <c r="AG21" s="106"/>
    </row>
    <row r="22" spans="1:33" ht="12.75" customHeight="1">
      <c r="A22" s="34"/>
      <c r="B22" s="72"/>
      <c r="C22" s="73"/>
      <c r="D22" s="30"/>
      <c r="E22" s="31"/>
      <c r="F22" s="60"/>
      <c r="G22" s="114"/>
      <c r="H22" s="113"/>
      <c r="I22" s="102"/>
      <c r="J22" s="102"/>
      <c r="K22" s="128"/>
      <c r="L22" s="129"/>
      <c r="M22" s="130"/>
      <c r="N22" s="54"/>
      <c r="O22" s="128"/>
      <c r="P22" s="130"/>
      <c r="Q22" s="126"/>
      <c r="R22" s="127"/>
      <c r="S22" s="81"/>
      <c r="T22" s="107"/>
      <c r="U22" s="20"/>
      <c r="V22" s="111"/>
      <c r="W22" s="19"/>
      <c r="X22" s="47"/>
      <c r="Y22" s="47"/>
      <c r="Z22" s="49"/>
      <c r="AA22" s="109"/>
      <c r="AB22" s="109"/>
      <c r="AC22" s="109"/>
      <c r="AD22" s="109"/>
      <c r="AE22" s="109"/>
      <c r="AF22" s="109"/>
      <c r="AG22" s="106"/>
    </row>
    <row r="23" spans="1:33" ht="12.75" customHeight="1">
      <c r="A23" s="34"/>
      <c r="B23" s="72"/>
      <c r="C23" s="73"/>
      <c r="D23" s="30"/>
      <c r="E23" s="31"/>
      <c r="F23" s="60"/>
      <c r="G23" s="114"/>
      <c r="H23" s="113"/>
      <c r="I23" s="102"/>
      <c r="J23" s="102"/>
      <c r="K23" s="128"/>
      <c r="L23" s="129"/>
      <c r="M23" s="130"/>
      <c r="N23" s="54"/>
      <c r="O23" s="128"/>
      <c r="P23" s="130"/>
      <c r="Q23" s="126"/>
      <c r="R23" s="127"/>
      <c r="S23" s="81"/>
      <c r="T23" s="107"/>
      <c r="U23" s="20"/>
      <c r="V23" s="111"/>
      <c r="W23" s="19"/>
      <c r="X23" s="47"/>
      <c r="Y23" s="47"/>
      <c r="Z23" s="49"/>
      <c r="AA23" s="109"/>
      <c r="AB23" s="109"/>
      <c r="AC23" s="109"/>
      <c r="AD23" s="109"/>
      <c r="AE23" s="109"/>
      <c r="AF23" s="109"/>
      <c r="AG23" s="106"/>
    </row>
    <row r="24" spans="1:33" ht="12.75" customHeight="1">
      <c r="A24" s="34"/>
      <c r="B24" s="72"/>
      <c r="C24" s="73"/>
      <c r="D24" s="30"/>
      <c r="E24" s="31"/>
      <c r="F24" s="60"/>
      <c r="G24" s="114"/>
      <c r="H24" s="113"/>
      <c r="I24" s="102"/>
      <c r="J24" s="102"/>
      <c r="K24" s="128"/>
      <c r="L24" s="129"/>
      <c r="M24" s="130"/>
      <c r="N24" s="54"/>
      <c r="O24" s="128"/>
      <c r="P24" s="130"/>
      <c r="Q24" s="126"/>
      <c r="R24" s="127"/>
      <c r="S24" s="81"/>
      <c r="T24" s="107"/>
      <c r="U24" s="20"/>
      <c r="V24" s="111"/>
      <c r="W24" s="19"/>
      <c r="X24" s="47"/>
      <c r="Y24" s="47"/>
      <c r="Z24" s="49"/>
      <c r="AA24" s="109"/>
      <c r="AB24" s="109"/>
      <c r="AC24" s="109"/>
      <c r="AD24" s="109"/>
      <c r="AE24" s="109"/>
      <c r="AF24" s="109"/>
      <c r="AG24" s="106"/>
    </row>
    <row r="25" spans="1:33" ht="12.75" customHeight="1">
      <c r="A25" s="34"/>
      <c r="B25" s="72"/>
      <c r="C25" s="73"/>
      <c r="D25" s="30"/>
      <c r="E25" s="31"/>
      <c r="F25" s="60"/>
      <c r="G25" s="114"/>
      <c r="H25" s="113"/>
      <c r="I25" s="102"/>
      <c r="J25" s="102"/>
      <c r="K25" s="128"/>
      <c r="L25" s="129"/>
      <c r="M25" s="130"/>
      <c r="N25" s="54"/>
      <c r="O25" s="128"/>
      <c r="P25" s="130"/>
      <c r="Q25" s="126"/>
      <c r="R25" s="127"/>
      <c r="S25" s="81"/>
      <c r="T25" s="107"/>
      <c r="U25" s="20"/>
      <c r="V25" s="111"/>
      <c r="W25" s="19"/>
      <c r="X25" s="47"/>
      <c r="Y25" s="47"/>
      <c r="Z25" s="49"/>
      <c r="AA25" s="109"/>
      <c r="AB25" s="109"/>
      <c r="AC25" s="109"/>
      <c r="AD25" s="109"/>
      <c r="AE25" s="109"/>
      <c r="AF25" s="109"/>
      <c r="AG25" s="106"/>
    </row>
    <row r="26" spans="1:33" ht="12.75" customHeight="1">
      <c r="A26" s="34"/>
      <c r="B26" s="72"/>
      <c r="C26" s="73"/>
      <c r="D26" s="30"/>
      <c r="E26" s="31"/>
      <c r="F26" s="60"/>
      <c r="G26" s="114"/>
      <c r="H26" s="113"/>
      <c r="I26" s="102"/>
      <c r="J26" s="102"/>
      <c r="K26" s="128"/>
      <c r="L26" s="129"/>
      <c r="M26" s="130"/>
      <c r="N26" s="54"/>
      <c r="O26" s="128"/>
      <c r="P26" s="130"/>
      <c r="Q26" s="126"/>
      <c r="R26" s="127"/>
      <c r="S26" s="81"/>
      <c r="T26" s="107"/>
      <c r="U26" s="20"/>
      <c r="V26" s="111"/>
      <c r="W26" s="19"/>
      <c r="X26" s="47"/>
      <c r="Y26" s="47"/>
      <c r="Z26" s="49"/>
      <c r="AA26" s="109"/>
      <c r="AB26" s="109"/>
      <c r="AC26" s="109"/>
      <c r="AD26" s="109"/>
      <c r="AE26" s="109"/>
      <c r="AF26" s="109"/>
      <c r="AG26" s="106"/>
    </row>
    <row r="27" spans="1:33" ht="12.75" customHeight="1">
      <c r="A27" s="34"/>
      <c r="B27" s="72"/>
      <c r="C27" s="73"/>
      <c r="D27" s="30"/>
      <c r="E27" s="31"/>
      <c r="F27" s="60"/>
      <c r="G27" s="114"/>
      <c r="H27" s="113"/>
      <c r="I27" s="102"/>
      <c r="J27" s="102"/>
      <c r="K27" s="128"/>
      <c r="L27" s="129"/>
      <c r="M27" s="130"/>
      <c r="N27" s="54"/>
      <c r="O27" s="128"/>
      <c r="P27" s="130"/>
      <c r="Q27" s="126"/>
      <c r="R27" s="127"/>
      <c r="S27" s="81"/>
      <c r="T27" s="107"/>
      <c r="U27" s="20"/>
      <c r="V27" s="111"/>
      <c r="W27" s="19"/>
      <c r="X27" s="47"/>
      <c r="Y27" s="47"/>
      <c r="Z27" s="49"/>
      <c r="AA27" s="109"/>
      <c r="AB27" s="109"/>
      <c r="AC27" s="109"/>
      <c r="AD27" s="109"/>
      <c r="AE27" s="109"/>
      <c r="AF27" s="109"/>
      <c r="AG27" s="106"/>
    </row>
    <row r="28" spans="1:33" ht="12.75" customHeight="1">
      <c r="A28" s="34"/>
      <c r="B28" s="72"/>
      <c r="C28" s="73"/>
      <c r="D28" s="30"/>
      <c r="E28" s="31"/>
      <c r="F28" s="60"/>
      <c r="G28" s="114"/>
      <c r="H28" s="113"/>
      <c r="I28" s="102"/>
      <c r="J28" s="102"/>
      <c r="K28" s="128"/>
      <c r="L28" s="129"/>
      <c r="M28" s="130"/>
      <c r="N28" s="54"/>
      <c r="O28" s="128"/>
      <c r="P28" s="130"/>
      <c r="Q28" s="126"/>
      <c r="R28" s="127"/>
      <c r="S28" s="81"/>
      <c r="T28" s="107"/>
      <c r="U28" s="20"/>
      <c r="V28" s="111"/>
      <c r="W28" s="19"/>
      <c r="X28" s="47"/>
      <c r="Y28" s="47"/>
      <c r="Z28" s="49"/>
      <c r="AA28" s="109"/>
      <c r="AB28" s="109"/>
      <c r="AC28" s="109"/>
      <c r="AD28" s="109"/>
      <c r="AE28" s="109"/>
      <c r="AF28" s="109"/>
      <c r="AG28" s="106"/>
    </row>
    <row r="29" spans="1:33" ht="12.75" customHeight="1">
      <c r="A29" s="34"/>
      <c r="B29" s="72"/>
      <c r="C29" s="73"/>
      <c r="D29" s="30"/>
      <c r="E29" s="31"/>
      <c r="F29" s="60"/>
      <c r="G29" s="79"/>
      <c r="H29" s="77"/>
      <c r="I29" s="102"/>
      <c r="J29" s="102"/>
      <c r="K29" s="128"/>
      <c r="L29" s="129"/>
      <c r="M29" s="130"/>
      <c r="N29" s="54"/>
      <c r="O29" s="128"/>
      <c r="P29" s="130"/>
      <c r="Q29" s="126"/>
      <c r="R29" s="127"/>
      <c r="S29" s="81"/>
      <c r="T29" s="80"/>
      <c r="U29" s="20"/>
      <c r="V29" s="35"/>
      <c r="W29" s="19"/>
      <c r="X29" s="47"/>
      <c r="Y29" s="47"/>
      <c r="Z29" s="49"/>
      <c r="AA29" s="108"/>
      <c r="AB29" s="108"/>
      <c r="AC29" s="108"/>
      <c r="AD29" s="108"/>
      <c r="AE29" s="108"/>
      <c r="AF29" s="108"/>
    </row>
    <row r="30" spans="1:33" ht="12.75" customHeight="1">
      <c r="A30" s="34"/>
      <c r="B30" s="72"/>
      <c r="C30" s="73"/>
      <c r="D30" s="30"/>
      <c r="E30" s="31"/>
      <c r="F30" s="60"/>
      <c r="G30" s="79"/>
      <c r="H30" s="77"/>
      <c r="I30" s="102"/>
      <c r="J30" s="102"/>
      <c r="K30" s="100"/>
      <c r="L30" s="104"/>
      <c r="M30" s="101"/>
      <c r="N30" s="54"/>
      <c r="O30" s="100"/>
      <c r="P30" s="101"/>
      <c r="Q30" s="102"/>
      <c r="R30" s="103"/>
      <c r="S30" s="81"/>
      <c r="T30" s="80"/>
      <c r="U30" s="20"/>
      <c r="V30" s="35"/>
      <c r="W30" s="19"/>
      <c r="X30" s="47"/>
      <c r="Y30" s="47"/>
      <c r="Z30" s="49"/>
      <c r="AA30" s="75"/>
      <c r="AB30" s="75"/>
      <c r="AC30" s="75"/>
      <c r="AD30" s="75"/>
      <c r="AE30" s="75"/>
      <c r="AF30" s="75"/>
    </row>
    <row r="31" spans="1:33" ht="12.75" customHeight="1">
      <c r="A31" s="34"/>
      <c r="B31" s="72"/>
      <c r="C31" s="73"/>
      <c r="D31" s="30"/>
      <c r="E31" s="31"/>
      <c r="F31" s="60"/>
      <c r="G31" s="79"/>
      <c r="H31" s="77"/>
      <c r="I31" s="102"/>
      <c r="J31" s="102"/>
      <c r="K31" s="128"/>
      <c r="L31" s="129"/>
      <c r="M31" s="130"/>
      <c r="N31" s="54"/>
      <c r="O31" s="128"/>
      <c r="P31" s="130"/>
      <c r="Q31" s="126"/>
      <c r="R31" s="127"/>
      <c r="S31" s="81"/>
      <c r="T31" s="80"/>
      <c r="U31" s="20"/>
      <c r="V31" s="35"/>
      <c r="W31" s="19"/>
      <c r="X31" s="47"/>
      <c r="Y31" s="47"/>
      <c r="Z31" s="49"/>
      <c r="AA31" s="75"/>
      <c r="AB31" s="75"/>
      <c r="AC31" s="75"/>
      <c r="AD31" s="75"/>
      <c r="AE31" s="75"/>
      <c r="AF31" s="75"/>
    </row>
    <row r="32" spans="1:33" ht="24.75" customHeight="1">
      <c r="A32" s="36" t="s">
        <v>36</v>
      </c>
      <c r="B32" s="4"/>
      <c r="C32" s="37"/>
      <c r="D32" s="38"/>
      <c r="E32" s="37"/>
      <c r="F32" s="37"/>
      <c r="G32" s="43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9"/>
      <c r="T32" s="6"/>
      <c r="U32"/>
      <c r="V32"/>
      <c r="W32" s="28"/>
      <c r="Z32" s="89"/>
    </row>
    <row r="33" spans="1:28" ht="24.75" customHeight="1">
      <c r="A33" s="10" t="s">
        <v>37</v>
      </c>
      <c r="B33" s="29"/>
      <c r="C33" s="29"/>
      <c r="D33" s="53"/>
      <c r="E33" s="53"/>
      <c r="F33" s="16"/>
      <c r="G33" s="16"/>
      <c r="H33" s="16"/>
      <c r="I33" s="16"/>
      <c r="J33" s="11"/>
      <c r="K33" s="53"/>
      <c r="L33" s="53"/>
      <c r="M33" s="53" t="s">
        <v>13</v>
      </c>
      <c r="N33" s="40"/>
      <c r="O33" s="40"/>
      <c r="P33" s="40"/>
      <c r="Q33" s="40"/>
      <c r="R33" s="41"/>
      <c r="S33" s="21"/>
      <c r="T33" s="6"/>
      <c r="U33"/>
    </row>
    <row r="34" spans="1:28" ht="24.75" customHeight="1" thickBot="1">
      <c r="A34" s="22"/>
      <c r="B34" s="18"/>
      <c r="C34" s="12"/>
      <c r="D34" s="17"/>
      <c r="E34" s="12"/>
      <c r="F34" s="12"/>
      <c r="G34" s="12"/>
      <c r="H34" s="52"/>
      <c r="I34" s="18"/>
      <c r="J34" s="203" t="s">
        <v>38</v>
      </c>
      <c r="K34" s="203"/>
      <c r="L34" s="204"/>
      <c r="M34" s="204"/>
      <c r="N34" s="204"/>
      <c r="O34" s="204"/>
      <c r="P34" s="18"/>
      <c r="Q34" s="51"/>
      <c r="R34" s="48"/>
      <c r="S34" s="23"/>
      <c r="U34"/>
      <c r="W34" s="89" t="str">
        <f>IF(A34=0,"  ",W33)</f>
        <v xml:space="preserve">  </v>
      </c>
      <c r="Z34" s="76"/>
      <c r="AA34" s="90"/>
      <c r="AB34" s="53"/>
    </row>
    <row r="35" spans="1:28" ht="19.5" thickTop="1">
      <c r="S35" s="24"/>
      <c r="X35" s="74"/>
      <c r="AA35" s="59"/>
      <c r="AB35" s="41"/>
    </row>
    <row r="36" spans="1:28" ht="20.100000000000001" customHeight="1">
      <c r="A36" s="25"/>
      <c r="B36" s="29"/>
      <c r="C36" s="29"/>
      <c r="D36" s="53"/>
      <c r="E36" s="53"/>
      <c r="F36" s="16"/>
      <c r="G36" s="16"/>
      <c r="H36" s="16"/>
      <c r="I36" s="16"/>
      <c r="J36" s="11"/>
      <c r="K36" s="53"/>
      <c r="L36" s="53"/>
      <c r="M36" s="53"/>
      <c r="N36" s="40"/>
      <c r="O36" s="40"/>
      <c r="P36" s="40"/>
      <c r="Q36" s="40"/>
      <c r="R36" s="41"/>
      <c r="S36" s="16"/>
      <c r="V36"/>
      <c r="X36" s="74"/>
      <c r="AA36" s="59"/>
      <c r="AB36" s="41"/>
    </row>
  </sheetData>
  <mergeCells count="23">
    <mergeCell ref="J34:K34"/>
    <mergeCell ref="L34:O34"/>
    <mergeCell ref="C6:E6"/>
    <mergeCell ref="I6:J6"/>
    <mergeCell ref="K7:M7"/>
    <mergeCell ref="N7:N9"/>
    <mergeCell ref="S7:S9"/>
    <mergeCell ref="K8:M8"/>
    <mergeCell ref="O8:P8"/>
    <mergeCell ref="Q8:R8"/>
    <mergeCell ref="K9:M9"/>
    <mergeCell ref="A7:A9"/>
    <mergeCell ref="B7:C9"/>
    <mergeCell ref="D7:D9"/>
    <mergeCell ref="E7:E9"/>
    <mergeCell ref="F7:F9"/>
    <mergeCell ref="K1:S1"/>
    <mergeCell ref="K2:P2"/>
    <mergeCell ref="Q2:R2"/>
    <mergeCell ref="G4:J4"/>
    <mergeCell ref="G5:H5"/>
    <mergeCell ref="I5:J5"/>
    <mergeCell ref="K4:N5"/>
  </mergeCells>
  <printOptions horizontalCentered="1" verticalCentered="1"/>
  <pageMargins left="0.15748031496062992" right="0.19685039370078741" top="0.19685039370078741" bottom="0.19685039370078741" header="0" footer="0"/>
  <pageSetup paperSize="9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G61"/>
  <sheetViews>
    <sheetView zoomScale="90" zoomScaleNormal="90" workbookViewId="0">
      <selection activeCell="V32" sqref="V32"/>
    </sheetView>
  </sheetViews>
  <sheetFormatPr defaultRowHeight="18.75"/>
  <cols>
    <col min="1" max="1" width="7.5703125" style="15" customWidth="1"/>
    <col min="2" max="3" width="7" style="15" customWidth="1"/>
    <col min="4" max="5" width="12.7109375" style="15" customWidth="1"/>
    <col min="6" max="6" width="15.140625" style="15" customWidth="1"/>
    <col min="7" max="10" width="10.28515625" style="15" customWidth="1"/>
    <col min="11" max="13" width="3.7109375" style="15" customWidth="1"/>
    <col min="14" max="14" width="10.7109375" style="15" customWidth="1"/>
    <col min="15" max="16" width="5.7109375" style="15" customWidth="1"/>
    <col min="17" max="18" width="4.28515625" style="15" customWidth="1"/>
    <col min="19" max="19" width="9.28515625" style="15" customWidth="1"/>
    <col min="20" max="20" width="5.7109375" style="89" customWidth="1"/>
    <col min="21" max="21" width="4.28515625" style="89" customWidth="1"/>
    <col min="22" max="22" width="6.42578125" style="89" bestFit="1" customWidth="1"/>
    <col min="23" max="23" width="4.140625" style="89" customWidth="1"/>
    <col min="24" max="24" width="10.7109375" style="15" customWidth="1"/>
    <col min="25" max="25" width="5.7109375" style="15" customWidth="1"/>
    <col min="26" max="26" width="9" style="15" customWidth="1"/>
    <col min="27" max="16384" width="9.140625" style="15"/>
  </cols>
  <sheetData>
    <row r="1" spans="1:33" ht="27.95" customHeight="1" thickTop="1">
      <c r="A1" s="68" t="s">
        <v>0</v>
      </c>
      <c r="B1" s="69"/>
      <c r="C1" s="161" t="s">
        <v>39</v>
      </c>
      <c r="D1" s="162"/>
      <c r="E1" s="161"/>
      <c r="F1" s="55"/>
      <c r="G1" s="1"/>
      <c r="H1" s="61" t="s">
        <v>1</v>
      </c>
      <c r="I1" s="14"/>
      <c r="J1" s="14"/>
      <c r="K1" s="173" t="s">
        <v>2</v>
      </c>
      <c r="L1" s="174"/>
      <c r="M1" s="174"/>
      <c r="N1" s="174"/>
      <c r="O1" s="174"/>
      <c r="P1" s="174"/>
      <c r="Q1" s="174"/>
      <c r="R1" s="174"/>
      <c r="S1" s="175"/>
      <c r="T1" s="89">
        <f>PI()</f>
        <v>3.1415926535897931</v>
      </c>
    </row>
    <row r="2" spans="1:33" ht="27.95" customHeight="1">
      <c r="A2" s="70" t="s">
        <v>7</v>
      </c>
      <c r="B2" s="33"/>
      <c r="C2" s="163" t="s">
        <v>40</v>
      </c>
      <c r="D2" s="29"/>
      <c r="E2" s="163"/>
      <c r="F2" s="71"/>
      <c r="G2" s="67"/>
      <c r="H2" s="62" t="s">
        <v>4</v>
      </c>
      <c r="I2" s="8"/>
      <c r="J2" s="8"/>
      <c r="K2" s="176" t="s">
        <v>41</v>
      </c>
      <c r="L2" s="177"/>
      <c r="M2" s="177"/>
      <c r="N2" s="177"/>
      <c r="O2" s="177"/>
      <c r="P2" s="178"/>
      <c r="Q2" s="179" t="s">
        <v>6</v>
      </c>
      <c r="R2" s="180"/>
      <c r="S2" s="133" t="s">
        <v>42</v>
      </c>
    </row>
    <row r="3" spans="1:33" ht="27.95" customHeight="1">
      <c r="A3" s="10" t="s">
        <v>9</v>
      </c>
      <c r="B3" s="33"/>
      <c r="C3" s="29" t="s">
        <v>43</v>
      </c>
      <c r="D3" s="29"/>
      <c r="E3" s="29" t="s">
        <v>13</v>
      </c>
      <c r="F3" s="89"/>
      <c r="G3" s="181" t="s">
        <v>10</v>
      </c>
      <c r="H3" s="182"/>
      <c r="I3" s="182"/>
      <c r="J3" s="183"/>
      <c r="K3" s="65" t="s">
        <v>8</v>
      </c>
      <c r="L3" s="84"/>
      <c r="M3" s="84"/>
      <c r="N3" s="84"/>
      <c r="O3" s="84"/>
      <c r="P3" s="165" t="s">
        <v>44</v>
      </c>
      <c r="Q3" s="166"/>
      <c r="R3" s="167"/>
      <c r="S3" s="168"/>
    </row>
    <row r="4" spans="1:33" ht="27.95" customHeight="1">
      <c r="A4" s="10" t="s">
        <v>12</v>
      </c>
      <c r="B4" s="2"/>
      <c r="C4" s="163" t="s">
        <v>45</v>
      </c>
      <c r="D4" s="163"/>
      <c r="E4" s="164"/>
      <c r="F4" s="89" t="s">
        <v>13</v>
      </c>
      <c r="G4" s="184" t="s">
        <v>14</v>
      </c>
      <c r="H4" s="185"/>
      <c r="I4" s="185" t="s">
        <v>15</v>
      </c>
      <c r="J4" s="186"/>
      <c r="K4" s="65" t="s">
        <v>11</v>
      </c>
      <c r="L4" s="82"/>
      <c r="M4" s="82"/>
      <c r="N4" s="82"/>
      <c r="O4" s="87"/>
      <c r="P4" s="169" t="s">
        <v>46</v>
      </c>
      <c r="Q4" s="169"/>
      <c r="R4" s="169"/>
      <c r="S4" s="170"/>
    </row>
    <row r="5" spans="1:33" ht="27.95" customHeight="1" thickBot="1">
      <c r="A5" s="32" t="s">
        <v>16</v>
      </c>
      <c r="B5" s="3"/>
      <c r="C5" s="221">
        <v>44214</v>
      </c>
      <c r="D5" s="234"/>
      <c r="E5" s="234"/>
      <c r="F5" s="89"/>
      <c r="G5" s="64"/>
      <c r="H5" s="18"/>
      <c r="I5" s="204"/>
      <c r="J5" s="206"/>
      <c r="K5" s="65" t="s">
        <v>17</v>
      </c>
      <c r="L5" s="82"/>
      <c r="M5" s="82"/>
      <c r="N5" s="135"/>
      <c r="O5" s="135"/>
      <c r="P5" s="222" t="s">
        <v>46</v>
      </c>
      <c r="Q5" s="222"/>
      <c r="R5" s="222"/>
      <c r="S5" s="223"/>
      <c r="U5" s="15"/>
      <c r="V5" s="15"/>
      <c r="W5" s="15"/>
    </row>
    <row r="6" spans="1:33" ht="24" customHeight="1" thickTop="1">
      <c r="A6" s="189" t="s">
        <v>18</v>
      </c>
      <c r="B6" s="192" t="s">
        <v>19</v>
      </c>
      <c r="C6" s="193"/>
      <c r="D6" s="196" t="s">
        <v>20</v>
      </c>
      <c r="E6" s="196" t="s">
        <v>21</v>
      </c>
      <c r="F6" s="196" t="s">
        <v>22</v>
      </c>
      <c r="G6" s="7" t="s">
        <v>23</v>
      </c>
      <c r="H6" s="8"/>
      <c r="I6" s="7" t="s">
        <v>24</v>
      </c>
      <c r="J6" s="8"/>
      <c r="K6" s="207" t="s">
        <v>25</v>
      </c>
      <c r="L6" s="208"/>
      <c r="M6" s="193"/>
      <c r="N6" s="196" t="s">
        <v>26</v>
      </c>
      <c r="O6" s="91"/>
      <c r="P6" s="55"/>
      <c r="Q6" s="24"/>
      <c r="R6" s="55"/>
      <c r="S6" s="199" t="s">
        <v>27</v>
      </c>
    </row>
    <row r="7" spans="1:33" ht="24" customHeight="1">
      <c r="A7" s="190"/>
      <c r="B7" s="184"/>
      <c r="C7" s="186"/>
      <c r="D7" s="197"/>
      <c r="E7" s="197"/>
      <c r="F7" s="197"/>
      <c r="G7" s="5" t="s">
        <v>28</v>
      </c>
      <c r="H7" s="5" t="s">
        <v>29</v>
      </c>
      <c r="I7" s="5" t="s">
        <v>28</v>
      </c>
      <c r="J7" s="50" t="s">
        <v>29</v>
      </c>
      <c r="K7" s="184" t="s">
        <v>30</v>
      </c>
      <c r="L7" s="185"/>
      <c r="M7" s="186"/>
      <c r="N7" s="197"/>
      <c r="O7" s="184" t="s">
        <v>31</v>
      </c>
      <c r="P7" s="186"/>
      <c r="Q7" s="185" t="s">
        <v>32</v>
      </c>
      <c r="R7" s="185"/>
      <c r="S7" s="200"/>
    </row>
    <row r="8" spans="1:33" ht="24" customHeight="1">
      <c r="A8" s="191"/>
      <c r="B8" s="194"/>
      <c r="C8" s="195"/>
      <c r="D8" s="198"/>
      <c r="E8" s="198"/>
      <c r="F8" s="198"/>
      <c r="G8" s="93" t="s">
        <v>33</v>
      </c>
      <c r="H8" s="92" t="s">
        <v>33</v>
      </c>
      <c r="I8" s="57" t="s">
        <v>34</v>
      </c>
      <c r="J8" s="57" t="s">
        <v>34</v>
      </c>
      <c r="K8" s="194" t="s">
        <v>35</v>
      </c>
      <c r="L8" s="202"/>
      <c r="M8" s="195"/>
      <c r="N8" s="198"/>
      <c r="O8" s="94"/>
      <c r="P8" s="56"/>
      <c r="Q8" s="9"/>
      <c r="R8" s="56"/>
      <c r="S8" s="201"/>
      <c r="X8" s="89" t="s">
        <v>47</v>
      </c>
      <c r="Y8" s="89" t="s">
        <v>48</v>
      </c>
      <c r="AA8" s="110" t="s">
        <v>49</v>
      </c>
      <c r="AB8" s="110" t="s">
        <v>50</v>
      </c>
      <c r="AC8" s="110" t="s">
        <v>51</v>
      </c>
      <c r="AD8" s="110" t="s">
        <v>52</v>
      </c>
    </row>
    <row r="9" spans="1:33" ht="12.75" customHeight="1">
      <c r="A9" s="136">
        <v>1</v>
      </c>
      <c r="B9" s="137" t="s">
        <v>53</v>
      </c>
      <c r="C9" s="138" t="s">
        <v>54</v>
      </c>
      <c r="D9" s="30">
        <f t="shared" ref="D9:D19" si="0">IF(A9=0,"  ",SQRT(F9)*12.73)</f>
        <v>5.8523438026438965</v>
      </c>
      <c r="E9" s="31">
        <f t="shared" ref="E9:E19" si="1">IF(A9=0,"  ",(D9*D9*$T$1)/4/100)</f>
        <v>0.26899830535398978</v>
      </c>
      <c r="F9" s="78">
        <f>IF(A9=0,"  ",X9/Y9)</f>
        <v>0.21135029354207435</v>
      </c>
      <c r="G9" s="78" t="str">
        <f>AB9</f>
        <v>16.22</v>
      </c>
      <c r="H9" s="78" t="str">
        <f>AA9</f>
        <v>18.50</v>
      </c>
      <c r="I9" s="30">
        <f t="shared" ref="I9:I19" si="2">IF(A9=0,"  ",G9*1000/9.807/E9)</f>
        <v>6148.4427075980129</v>
      </c>
      <c r="J9" s="30">
        <f t="shared" ref="J9:J19" si="3">IF(A9=0,"  ",H9*1000/9.807/E9)</f>
        <v>7012.7120894305335</v>
      </c>
      <c r="K9" s="216">
        <f>IF(A9=0,"  ",T9/U9*100)</f>
        <v>33.333333333333329</v>
      </c>
      <c r="L9" s="217"/>
      <c r="M9" s="218"/>
      <c r="N9" s="54" t="str">
        <f t="shared" ref="N9:N27" si="4">IF(A9=0,"  ",AF9)</f>
        <v>BSBM</v>
      </c>
      <c r="O9" s="219" t="str">
        <f t="shared" ref="O9:O19" si="5">V9</f>
        <v>SR  24</v>
      </c>
      <c r="P9" s="220"/>
      <c r="Q9" s="211" t="str">
        <f>W9</f>
        <v>-</v>
      </c>
      <c r="R9" s="212"/>
      <c r="S9" s="81" t="str">
        <f>AE9</f>
        <v>BO</v>
      </c>
      <c r="T9" s="76">
        <f>AG9*0.1</f>
        <v>1</v>
      </c>
      <c r="U9" s="20">
        <f>IF(A9=0,"  ",C9*0.5)</f>
        <v>3</v>
      </c>
      <c r="V9" s="20" t="s">
        <v>55</v>
      </c>
      <c r="W9" s="89" t="s">
        <v>56</v>
      </c>
      <c r="X9" s="140">
        <v>216</v>
      </c>
      <c r="Y9" s="140">
        <v>1022</v>
      </c>
      <c r="Z9" s="89" t="str">
        <f>B9&amp;C9</f>
        <v>RB  6</v>
      </c>
      <c r="AA9" s="108" t="s">
        <v>57</v>
      </c>
      <c r="AB9" s="108" t="s">
        <v>58</v>
      </c>
      <c r="AC9" s="108" t="s">
        <v>59</v>
      </c>
      <c r="AD9" s="108" t="s">
        <v>60</v>
      </c>
      <c r="AE9" s="108" t="s">
        <v>61</v>
      </c>
      <c r="AF9" s="108" t="s">
        <v>62</v>
      </c>
      <c r="AG9" s="15">
        <f>AD9-AC9</f>
        <v>10</v>
      </c>
    </row>
    <row r="10" spans="1:33" ht="12.75" customHeight="1">
      <c r="A10" s="136">
        <f t="shared" ref="A10:A23" si="6">A9+1</f>
        <v>2</v>
      </c>
      <c r="B10" s="137" t="s">
        <v>53</v>
      </c>
      <c r="C10" s="138" t="str">
        <f>C9</f>
        <v xml:space="preserve"> 6</v>
      </c>
      <c r="D10" s="30">
        <f t="shared" si="0"/>
        <v>5.872489624021183</v>
      </c>
      <c r="E10" s="31">
        <f t="shared" si="1"/>
        <v>0.27085346608056904</v>
      </c>
      <c r="F10" s="60">
        <f>IF(A10=0,"  ",X10/Y10)</f>
        <v>0.21280788177339902</v>
      </c>
      <c r="G10" s="60" t="str">
        <f t="shared" ref="G10:G19" si="7">AB10</f>
        <v>16.75</v>
      </c>
      <c r="H10" s="60" t="str">
        <f t="shared" ref="H10:H19" si="8">AA10</f>
        <v>18.99</v>
      </c>
      <c r="I10" s="30">
        <f t="shared" si="2"/>
        <v>6305.8587512789363</v>
      </c>
      <c r="J10" s="30">
        <f t="shared" si="3"/>
        <v>7149.1497126439999</v>
      </c>
      <c r="K10" s="213">
        <f>IF(A10=0,"  ",T10/U10*100)</f>
        <v>30</v>
      </c>
      <c r="L10" s="214"/>
      <c r="M10" s="215"/>
      <c r="N10" s="54" t="str">
        <f t="shared" si="4"/>
        <v>BSBM</v>
      </c>
      <c r="O10" s="209" t="str">
        <f t="shared" si="5"/>
        <v>SR  24</v>
      </c>
      <c r="P10" s="210"/>
      <c r="Q10" s="211" t="str">
        <f>W10</f>
        <v>-</v>
      </c>
      <c r="R10" s="212"/>
      <c r="S10" s="81" t="str">
        <f t="shared" ref="S10:S23" si="9">AE10</f>
        <v>BO</v>
      </c>
      <c r="T10" s="76">
        <f>AG10*0.1</f>
        <v>0.9</v>
      </c>
      <c r="U10" s="20">
        <f>IF(A10=0,"  ",C10*0.5)</f>
        <v>3</v>
      </c>
      <c r="V10" s="20" t="str">
        <f>V9</f>
        <v>SR  24</v>
      </c>
      <c r="W10" s="89" t="s">
        <v>56</v>
      </c>
      <c r="X10" s="140">
        <v>216</v>
      </c>
      <c r="Y10" s="140">
        <v>1015</v>
      </c>
      <c r="Z10" s="89" t="str">
        <f>B10&amp;C10</f>
        <v>RB  6</v>
      </c>
      <c r="AA10" s="108" t="s">
        <v>63</v>
      </c>
      <c r="AB10" s="108" t="s">
        <v>64</v>
      </c>
      <c r="AC10" s="108" t="s">
        <v>59</v>
      </c>
      <c r="AD10" s="108" t="s">
        <v>65</v>
      </c>
      <c r="AE10" s="108" t="s">
        <v>61</v>
      </c>
      <c r="AF10" s="108" t="s">
        <v>62</v>
      </c>
      <c r="AG10" s="15">
        <f>AD10-AC10</f>
        <v>9</v>
      </c>
    </row>
    <row r="11" spans="1:33" ht="12.75" customHeight="1">
      <c r="A11" s="136">
        <f t="shared" si="6"/>
        <v>3</v>
      </c>
      <c r="B11" s="137" t="s">
        <v>53</v>
      </c>
      <c r="C11" s="138" t="str">
        <f>C10</f>
        <v xml:space="preserve"> 6</v>
      </c>
      <c r="D11" s="30">
        <f t="shared" si="0"/>
        <v>5.8765012599057194</v>
      </c>
      <c r="E11" s="31">
        <f t="shared" si="1"/>
        <v>0.27122364523210374</v>
      </c>
      <c r="F11" s="60">
        <f>IF(A11=0,"  ",X11/Y11)</f>
        <v>0.21309872922776149</v>
      </c>
      <c r="G11" s="60" t="str">
        <f t="shared" si="7"/>
        <v>16.44</v>
      </c>
      <c r="H11" s="60" t="str">
        <f t="shared" si="8"/>
        <v>18.89</v>
      </c>
      <c r="I11" s="30">
        <f t="shared" si="2"/>
        <v>6180.7060498991405</v>
      </c>
      <c r="J11" s="30">
        <f t="shared" si="3"/>
        <v>7101.7966716906803</v>
      </c>
      <c r="K11" s="213">
        <f>IF(A11=0,"  ",T11/U11*100)</f>
        <v>33.333333333333329</v>
      </c>
      <c r="L11" s="214"/>
      <c r="M11" s="215"/>
      <c r="N11" s="54" t="str">
        <f t="shared" si="4"/>
        <v>BSBM</v>
      </c>
      <c r="O11" s="209" t="str">
        <f t="shared" si="5"/>
        <v>SR  24</v>
      </c>
      <c r="P11" s="210"/>
      <c r="Q11" s="211" t="str">
        <f>W11</f>
        <v>-</v>
      </c>
      <c r="R11" s="212"/>
      <c r="S11" s="81" t="str">
        <f t="shared" si="9"/>
        <v>BO</v>
      </c>
      <c r="T11" s="76">
        <f>AG11*0.1</f>
        <v>1</v>
      </c>
      <c r="U11" s="20">
        <f>IF(A11=0,"  ",C11*0.5)</f>
        <v>3</v>
      </c>
      <c r="V11" s="20" t="str">
        <f t="shared" ref="V11:V23" si="10">V10</f>
        <v>SR  24</v>
      </c>
      <c r="W11" s="89" t="s">
        <v>56</v>
      </c>
      <c r="X11" s="140">
        <v>218</v>
      </c>
      <c r="Y11" s="140">
        <v>1023</v>
      </c>
      <c r="Z11" s="89" t="str">
        <f>B11&amp;C11</f>
        <v>RB  6</v>
      </c>
      <c r="AA11" s="108" t="s">
        <v>66</v>
      </c>
      <c r="AB11" s="108" t="s">
        <v>67</v>
      </c>
      <c r="AC11" s="108" t="s">
        <v>59</v>
      </c>
      <c r="AD11" s="108" t="s">
        <v>60</v>
      </c>
      <c r="AE11" s="108" t="s">
        <v>61</v>
      </c>
      <c r="AF11" s="108" t="s">
        <v>62</v>
      </c>
      <c r="AG11" s="15">
        <f>AD11-AC11</f>
        <v>10</v>
      </c>
    </row>
    <row r="12" spans="1:33" ht="12.75" customHeight="1">
      <c r="A12" s="136"/>
      <c r="B12" s="137"/>
      <c r="C12" s="138"/>
      <c r="D12" s="30"/>
      <c r="E12" s="31"/>
      <c r="F12" s="60"/>
      <c r="G12" s="60"/>
      <c r="H12" s="60"/>
      <c r="I12" s="30"/>
      <c r="J12" s="30"/>
      <c r="K12" s="30"/>
      <c r="L12" s="171"/>
      <c r="M12" s="172"/>
      <c r="N12" s="54" t="str">
        <f t="shared" si="4"/>
        <v xml:space="preserve">  </v>
      </c>
      <c r="O12" s="100"/>
      <c r="P12" s="101"/>
      <c r="Q12" s="102"/>
      <c r="R12" s="103"/>
      <c r="S12" s="81"/>
      <c r="T12" s="76"/>
      <c r="U12" s="20"/>
      <c r="V12" s="20"/>
      <c r="X12" s="140"/>
      <c r="Y12" s="140"/>
      <c r="Z12" s="89"/>
      <c r="AA12" s="108"/>
      <c r="AB12" s="108"/>
      <c r="AC12" s="108"/>
      <c r="AD12" s="108"/>
      <c r="AE12" s="108"/>
      <c r="AF12" s="108"/>
    </row>
    <row r="13" spans="1:33" ht="12.75" customHeight="1">
      <c r="A13" s="136">
        <f>A11+1</f>
        <v>4</v>
      </c>
      <c r="B13" s="137" t="s">
        <v>53</v>
      </c>
      <c r="C13" s="138" t="s">
        <v>68</v>
      </c>
      <c r="D13" s="30">
        <f t="shared" si="0"/>
        <v>8.8615532874697927</v>
      </c>
      <c r="E13" s="31">
        <f t="shared" si="1"/>
        <v>0.616750610608788</v>
      </c>
      <c r="F13" s="60">
        <f>IF(A13=0,"  ",X13/Y13)</f>
        <v>0.48457711442786072</v>
      </c>
      <c r="G13" s="60" t="str">
        <f t="shared" si="7"/>
        <v>26.18</v>
      </c>
      <c r="H13" s="60" t="str">
        <f t="shared" si="8"/>
        <v>34.22</v>
      </c>
      <c r="I13" s="30">
        <f t="shared" si="2"/>
        <v>4328.3650218507473</v>
      </c>
      <c r="J13" s="30">
        <f t="shared" si="3"/>
        <v>5657.6260904405108</v>
      </c>
      <c r="K13" s="213">
        <f>IF(A13=0,"  ",T13/U13*100)</f>
        <v>33.333333333333329</v>
      </c>
      <c r="L13" s="214"/>
      <c r="M13" s="215"/>
      <c r="N13" s="54" t="str">
        <f t="shared" si="4"/>
        <v>TDC</v>
      </c>
      <c r="O13" s="209" t="str">
        <f t="shared" si="5"/>
        <v>SR  24</v>
      </c>
      <c r="P13" s="210"/>
      <c r="Q13" s="211" t="str">
        <f>W13</f>
        <v>-</v>
      </c>
      <c r="R13" s="212"/>
      <c r="S13" s="81" t="str">
        <f t="shared" si="9"/>
        <v>EF</v>
      </c>
      <c r="T13" s="76">
        <f>AG13*0.1</f>
        <v>1.5</v>
      </c>
      <c r="U13" s="20">
        <f>IF(A13=0,"  ",C13*0.5)</f>
        <v>4.5</v>
      </c>
      <c r="V13" s="20" t="s">
        <v>55</v>
      </c>
      <c r="W13" s="89" t="s">
        <v>56</v>
      </c>
      <c r="X13" s="140">
        <v>487</v>
      </c>
      <c r="Y13" s="140">
        <v>1005</v>
      </c>
      <c r="Z13" s="89" t="str">
        <f>B13&amp;C13</f>
        <v>RB  9</v>
      </c>
      <c r="AA13" s="108" t="s">
        <v>69</v>
      </c>
      <c r="AB13" s="108" t="s">
        <v>70</v>
      </c>
      <c r="AC13" s="108" t="s">
        <v>71</v>
      </c>
      <c r="AD13" s="108" t="s">
        <v>72</v>
      </c>
      <c r="AE13" s="108" t="s">
        <v>73</v>
      </c>
      <c r="AF13" s="108" t="s">
        <v>74</v>
      </c>
      <c r="AG13" s="15">
        <f>AD13-AC13</f>
        <v>15</v>
      </c>
    </row>
    <row r="14" spans="1:33" ht="12.75" customHeight="1">
      <c r="A14" s="136">
        <f t="shared" si="6"/>
        <v>5</v>
      </c>
      <c r="B14" s="137" t="s">
        <v>53</v>
      </c>
      <c r="C14" s="138" t="str">
        <f t="shared" ref="C14:C23" si="11">C13</f>
        <v xml:space="preserve"> 9</v>
      </c>
      <c r="D14" s="30">
        <f t="shared" si="0"/>
        <v>8.8615532874697927</v>
      </c>
      <c r="E14" s="31">
        <f t="shared" si="1"/>
        <v>0.616750610608788</v>
      </c>
      <c r="F14" s="60">
        <f>IF(A14=0,"  ",X14/Y14)</f>
        <v>0.48457711442786072</v>
      </c>
      <c r="G14" s="60" t="str">
        <f t="shared" si="7"/>
        <v>25.33</v>
      </c>
      <c r="H14" s="60" t="str">
        <f t="shared" si="8"/>
        <v>34.13</v>
      </c>
      <c r="I14" s="30">
        <f t="shared" si="2"/>
        <v>4187.8336899724763</v>
      </c>
      <c r="J14" s="30">
        <f t="shared" si="3"/>
        <v>5642.7463023592818</v>
      </c>
      <c r="K14" s="213">
        <f>IF(A14=0,"  ",T14/U14*100)</f>
        <v>35.555555555555557</v>
      </c>
      <c r="L14" s="214"/>
      <c r="M14" s="215"/>
      <c r="N14" s="54" t="str">
        <f t="shared" si="4"/>
        <v>TDC</v>
      </c>
      <c r="O14" s="209" t="str">
        <f t="shared" si="5"/>
        <v>SR  24</v>
      </c>
      <c r="P14" s="210"/>
      <c r="Q14" s="211" t="str">
        <f>W14</f>
        <v>-</v>
      </c>
      <c r="R14" s="212"/>
      <c r="S14" s="81" t="str">
        <f t="shared" si="9"/>
        <v>EF</v>
      </c>
      <c r="T14" s="76">
        <f>AG14*0.1</f>
        <v>1.6</v>
      </c>
      <c r="U14" s="20">
        <f>IF(A14=0,"  ",C14*0.5)</f>
        <v>4.5</v>
      </c>
      <c r="V14" s="20" t="str">
        <f>V13</f>
        <v>SR  24</v>
      </c>
      <c r="W14" s="89" t="s">
        <v>56</v>
      </c>
      <c r="X14" s="140">
        <v>487</v>
      </c>
      <c r="Y14" s="140">
        <v>1005</v>
      </c>
      <c r="Z14" s="89" t="str">
        <f>B14&amp;C14</f>
        <v>RB  9</v>
      </c>
      <c r="AA14" s="108" t="s">
        <v>75</v>
      </c>
      <c r="AB14" s="108" t="s">
        <v>76</v>
      </c>
      <c r="AC14" s="108" t="s">
        <v>71</v>
      </c>
      <c r="AD14" s="108" t="s">
        <v>77</v>
      </c>
      <c r="AE14" s="108" t="s">
        <v>73</v>
      </c>
      <c r="AF14" s="108" t="s">
        <v>74</v>
      </c>
      <c r="AG14" s="15">
        <f>AD14-AC14</f>
        <v>16</v>
      </c>
    </row>
    <row r="15" spans="1:33" ht="12.75" customHeight="1">
      <c r="A15" s="136">
        <f t="shared" si="6"/>
        <v>6</v>
      </c>
      <c r="B15" s="137" t="s">
        <v>53</v>
      </c>
      <c r="C15" s="138" t="str">
        <f t="shared" si="11"/>
        <v xml:space="preserve"> 9</v>
      </c>
      <c r="D15" s="30">
        <f t="shared" si="0"/>
        <v>8.870646725765452</v>
      </c>
      <c r="E15" s="31">
        <f t="shared" si="1"/>
        <v>0.61801703896732751</v>
      </c>
      <c r="F15" s="60">
        <f>IF(A15=0,"  ",X15/Y15)</f>
        <v>0.48557213930348259</v>
      </c>
      <c r="G15" s="60" t="str">
        <f t="shared" si="7"/>
        <v>25.47</v>
      </c>
      <c r="H15" s="60" t="str">
        <f t="shared" si="8"/>
        <v>34.16</v>
      </c>
      <c r="I15" s="30">
        <f t="shared" si="2"/>
        <v>4202.3509695553694</v>
      </c>
      <c r="J15" s="30">
        <f t="shared" si="3"/>
        <v>5636.1330632120698</v>
      </c>
      <c r="K15" s="213">
        <f>IF(A15=0,"  ",T15/U15*100)</f>
        <v>33.333333333333329</v>
      </c>
      <c r="L15" s="214"/>
      <c r="M15" s="215"/>
      <c r="N15" s="54" t="str">
        <f t="shared" si="4"/>
        <v>TDC</v>
      </c>
      <c r="O15" s="209" t="str">
        <f t="shared" si="5"/>
        <v>SR  24</v>
      </c>
      <c r="P15" s="210"/>
      <c r="Q15" s="211" t="str">
        <f>W15</f>
        <v>-</v>
      </c>
      <c r="R15" s="212"/>
      <c r="S15" s="81" t="str">
        <f t="shared" si="9"/>
        <v>EF</v>
      </c>
      <c r="T15" s="76">
        <f>AG15*0.1</f>
        <v>1.5</v>
      </c>
      <c r="U15" s="20">
        <f>IF(A15=0,"  ",C15*0.5)</f>
        <v>4.5</v>
      </c>
      <c r="V15" s="20" t="str">
        <f t="shared" si="10"/>
        <v>SR  24</v>
      </c>
      <c r="W15" s="89" t="s">
        <v>56</v>
      </c>
      <c r="X15" s="140">
        <v>488</v>
      </c>
      <c r="Y15" s="140">
        <v>1005</v>
      </c>
      <c r="Z15" s="89" t="str">
        <f>B15&amp;C15</f>
        <v>RB  9</v>
      </c>
      <c r="AA15" s="108" t="s">
        <v>78</v>
      </c>
      <c r="AB15" s="108" t="s">
        <v>79</v>
      </c>
      <c r="AC15" s="108" t="s">
        <v>71</v>
      </c>
      <c r="AD15" s="108" t="s">
        <v>72</v>
      </c>
      <c r="AE15" s="108" t="s">
        <v>73</v>
      </c>
      <c r="AF15" s="108" t="s">
        <v>74</v>
      </c>
      <c r="AG15" s="15">
        <f>AD15-AC15</f>
        <v>15</v>
      </c>
    </row>
    <row r="16" spans="1:33" ht="12.75" customHeight="1">
      <c r="A16" s="136"/>
      <c r="B16" s="137"/>
      <c r="C16" s="138"/>
      <c r="D16" s="30"/>
      <c r="E16" s="31"/>
      <c r="F16" s="60"/>
      <c r="G16" s="60"/>
      <c r="H16" s="60"/>
      <c r="I16" s="30"/>
      <c r="J16" s="30"/>
      <c r="K16" s="30"/>
      <c r="L16" s="171"/>
      <c r="M16" s="172"/>
      <c r="N16" s="54" t="str">
        <f t="shared" si="4"/>
        <v xml:space="preserve">  </v>
      </c>
      <c r="O16" s="100"/>
      <c r="P16" s="101"/>
      <c r="Q16" s="102"/>
      <c r="R16" s="103"/>
      <c r="S16" s="81"/>
      <c r="T16" s="76"/>
      <c r="U16" s="20"/>
      <c r="V16" s="20"/>
      <c r="X16" s="140"/>
      <c r="Y16" s="140"/>
      <c r="Z16" s="89"/>
      <c r="AA16" s="108"/>
      <c r="AB16" s="108"/>
      <c r="AC16" s="108"/>
      <c r="AD16" s="108"/>
      <c r="AE16" s="108"/>
      <c r="AF16" s="108"/>
    </row>
    <row r="17" spans="1:33" ht="12.75" customHeight="1">
      <c r="A17" s="136">
        <f>A15+1</f>
        <v>7</v>
      </c>
      <c r="B17" s="137" t="s">
        <v>80</v>
      </c>
      <c r="C17" s="138" t="s">
        <v>81</v>
      </c>
      <c r="D17" s="30">
        <f t="shared" si="0"/>
        <v>11.699759118326057</v>
      </c>
      <c r="E17" s="31">
        <f t="shared" si="1"/>
        <v>1.0750872763327974</v>
      </c>
      <c r="F17" s="60">
        <f>IF(A17=0,"  ",X17/Y17)</f>
        <v>0.84468937875751504</v>
      </c>
      <c r="G17" s="60" t="str">
        <f t="shared" si="7"/>
        <v>53.56</v>
      </c>
      <c r="H17" s="60" t="str">
        <f t="shared" si="8"/>
        <v>64.28</v>
      </c>
      <c r="I17" s="30">
        <f t="shared" si="2"/>
        <v>5079.9644261645044</v>
      </c>
      <c r="J17" s="30">
        <f t="shared" si="3"/>
        <v>6096.7160812892889</v>
      </c>
      <c r="K17" s="213">
        <f>IF(A17=0,"  ",T17/U17*100)</f>
        <v>23.333333333333336</v>
      </c>
      <c r="L17" s="214"/>
      <c r="M17" s="215"/>
      <c r="N17" s="54" t="str">
        <f t="shared" si="4"/>
        <v>SKY</v>
      </c>
      <c r="O17" s="209" t="str">
        <f t="shared" si="5"/>
        <v>SD  40</v>
      </c>
      <c r="P17" s="210"/>
      <c r="Q17" s="211" t="str">
        <f>W17</f>
        <v>T</v>
      </c>
      <c r="R17" s="212"/>
      <c r="S17" s="81" t="str">
        <f t="shared" si="9"/>
        <v>IF</v>
      </c>
      <c r="T17" s="76">
        <f t="shared" ref="T17:T23" si="12">AG17*0.1</f>
        <v>1.4000000000000001</v>
      </c>
      <c r="U17" s="20">
        <f>IF(A17=0,"  ",C17*0.5)</f>
        <v>6</v>
      </c>
      <c r="V17" s="20" t="s">
        <v>82</v>
      </c>
      <c r="W17" s="89" t="s">
        <v>83</v>
      </c>
      <c r="X17" s="140">
        <v>843</v>
      </c>
      <c r="Y17" s="140">
        <v>998</v>
      </c>
      <c r="Z17" s="89" t="str">
        <f>B17&amp;C17</f>
        <v>DB  12</v>
      </c>
      <c r="AA17" s="108" t="s">
        <v>84</v>
      </c>
      <c r="AB17" s="108" t="s">
        <v>85</v>
      </c>
      <c r="AC17" s="108" t="s">
        <v>72</v>
      </c>
      <c r="AD17" s="108" t="s">
        <v>86</v>
      </c>
      <c r="AE17" s="108" t="s">
        <v>87</v>
      </c>
      <c r="AF17" s="108" t="s">
        <v>88</v>
      </c>
      <c r="AG17" s="15">
        <f>AD17-AC17</f>
        <v>14</v>
      </c>
    </row>
    <row r="18" spans="1:33" ht="12.75" customHeight="1">
      <c r="A18" s="136">
        <f t="shared" si="6"/>
        <v>8</v>
      </c>
      <c r="B18" s="137" t="s">
        <v>80</v>
      </c>
      <c r="C18" s="138" t="str">
        <f t="shared" si="11"/>
        <v xml:space="preserve"> 12</v>
      </c>
      <c r="D18" s="30">
        <f t="shared" si="0"/>
        <v>11.734762602342382</v>
      </c>
      <c r="E18" s="31">
        <f t="shared" si="1"/>
        <v>1.0815298181928232</v>
      </c>
      <c r="F18" s="60">
        <f>IF(A18=0,"  ",X18/Y18)</f>
        <v>0.84975124378109457</v>
      </c>
      <c r="G18" s="60" t="str">
        <f t="shared" si="7"/>
        <v>54.70</v>
      </c>
      <c r="H18" s="60" t="str">
        <f t="shared" si="8"/>
        <v>65.32</v>
      </c>
      <c r="I18" s="30">
        <f t="shared" si="2"/>
        <v>5157.1843184626996</v>
      </c>
      <c r="J18" s="30">
        <f t="shared" si="3"/>
        <v>6158.4511824859874</v>
      </c>
      <c r="K18" s="213">
        <f>IF(A18=0,"  ",T18/U18*100)</f>
        <v>25</v>
      </c>
      <c r="L18" s="214"/>
      <c r="M18" s="215"/>
      <c r="N18" s="54" t="str">
        <f t="shared" si="4"/>
        <v>SKY</v>
      </c>
      <c r="O18" s="209" t="str">
        <f t="shared" si="5"/>
        <v>SD  40</v>
      </c>
      <c r="P18" s="210"/>
      <c r="Q18" s="211" t="str">
        <f>W18</f>
        <v>T</v>
      </c>
      <c r="R18" s="212"/>
      <c r="S18" s="81" t="str">
        <f t="shared" si="9"/>
        <v>IF</v>
      </c>
      <c r="T18" s="76">
        <f t="shared" si="12"/>
        <v>1.5</v>
      </c>
      <c r="U18" s="20">
        <f>IF(A18=0,"  ",C18*0.5)</f>
        <v>6</v>
      </c>
      <c r="V18" s="20" t="str">
        <f t="shared" si="10"/>
        <v>SD  40</v>
      </c>
      <c r="W18" s="89" t="s">
        <v>83</v>
      </c>
      <c r="X18" s="140">
        <v>854</v>
      </c>
      <c r="Y18" s="140">
        <v>1005</v>
      </c>
      <c r="Z18" s="89" t="str">
        <f>B18&amp;C18</f>
        <v>DB  12</v>
      </c>
      <c r="AA18" s="108" t="s">
        <v>89</v>
      </c>
      <c r="AB18" s="108" t="s">
        <v>90</v>
      </c>
      <c r="AC18" s="108" t="s">
        <v>72</v>
      </c>
      <c r="AD18" s="108" t="s">
        <v>91</v>
      </c>
      <c r="AE18" s="108" t="s">
        <v>87</v>
      </c>
      <c r="AF18" s="108" t="s">
        <v>88</v>
      </c>
      <c r="AG18" s="15">
        <f>AD18-AC18</f>
        <v>15</v>
      </c>
    </row>
    <row r="19" spans="1:33" ht="12.75" customHeight="1">
      <c r="A19" s="136">
        <f t="shared" si="6"/>
        <v>9</v>
      </c>
      <c r="B19" s="137" t="s">
        <v>80</v>
      </c>
      <c r="C19" s="138" t="str">
        <f t="shared" si="11"/>
        <v xml:space="preserve"> 12</v>
      </c>
      <c r="D19" s="30">
        <f t="shared" si="0"/>
        <v>11.731656080503621</v>
      </c>
      <c r="E19" s="31">
        <f t="shared" si="1"/>
        <v>1.0809572712403097</v>
      </c>
      <c r="F19" s="60">
        <f>IF(A19=0,"  ",X19/Y19)</f>
        <v>0.84930139720558884</v>
      </c>
      <c r="G19" s="60" t="str">
        <f t="shared" si="7"/>
        <v>52.89</v>
      </c>
      <c r="H19" s="60" t="str">
        <f t="shared" si="8"/>
        <v>63.52</v>
      </c>
      <c r="I19" s="30">
        <f t="shared" si="2"/>
        <v>4989.1764589627483</v>
      </c>
      <c r="J19" s="30">
        <f t="shared" si="3"/>
        <v>5991.9169724581916</v>
      </c>
      <c r="K19" s="213">
        <f>IF(A19=0,"  ",T19/U19*100)</f>
        <v>25</v>
      </c>
      <c r="L19" s="214"/>
      <c r="M19" s="215"/>
      <c r="N19" s="54" t="str">
        <f t="shared" si="4"/>
        <v>SKY</v>
      </c>
      <c r="O19" s="209" t="str">
        <f t="shared" si="5"/>
        <v>SD  40</v>
      </c>
      <c r="P19" s="210"/>
      <c r="Q19" s="211" t="str">
        <f>W19</f>
        <v>T</v>
      </c>
      <c r="R19" s="212"/>
      <c r="S19" s="81" t="str">
        <f t="shared" si="9"/>
        <v>IF</v>
      </c>
      <c r="T19" s="76">
        <f t="shared" si="12"/>
        <v>1.5</v>
      </c>
      <c r="U19" s="20">
        <f>IF(A19=0,"  ",C19*0.5)</f>
        <v>6</v>
      </c>
      <c r="V19" s="20" t="str">
        <f t="shared" si="10"/>
        <v>SD  40</v>
      </c>
      <c r="W19" s="89" t="s">
        <v>83</v>
      </c>
      <c r="X19" s="140">
        <v>851</v>
      </c>
      <c r="Y19" s="140">
        <v>1002</v>
      </c>
      <c r="Z19" s="89" t="str">
        <f>B19&amp;C19</f>
        <v>DB  12</v>
      </c>
      <c r="AA19" s="108" t="s">
        <v>92</v>
      </c>
      <c r="AB19" s="108" t="s">
        <v>93</v>
      </c>
      <c r="AC19" s="108" t="s">
        <v>72</v>
      </c>
      <c r="AD19" s="108" t="s">
        <v>91</v>
      </c>
      <c r="AE19" s="108" t="s">
        <v>87</v>
      </c>
      <c r="AF19" s="108" t="s">
        <v>88</v>
      </c>
      <c r="AG19" s="15">
        <f>AD19-AC19</f>
        <v>15</v>
      </c>
    </row>
    <row r="20" spans="1:33" ht="12.75" customHeight="1">
      <c r="A20" s="136"/>
      <c r="B20" s="137"/>
      <c r="C20" s="138"/>
      <c r="D20" s="30"/>
      <c r="E20" s="31"/>
      <c r="F20" s="60"/>
      <c r="G20" s="60"/>
      <c r="H20" s="60"/>
      <c r="I20" s="30"/>
      <c r="J20" s="30"/>
      <c r="K20" s="30"/>
      <c r="L20" s="171"/>
      <c r="M20" s="172"/>
      <c r="N20" s="54" t="str">
        <f t="shared" si="4"/>
        <v xml:space="preserve">  </v>
      </c>
      <c r="O20" s="100"/>
      <c r="P20" s="101"/>
      <c r="Q20" s="102"/>
      <c r="R20" s="103"/>
      <c r="S20" s="81"/>
      <c r="T20" s="76"/>
      <c r="U20" s="20"/>
      <c r="V20" s="20"/>
      <c r="X20" s="140"/>
      <c r="Y20" s="140"/>
      <c r="Z20" s="89"/>
      <c r="AA20" s="108"/>
      <c r="AB20" s="108"/>
      <c r="AC20" s="108"/>
      <c r="AD20" s="108"/>
      <c r="AE20" s="108"/>
      <c r="AF20" s="108"/>
    </row>
    <row r="21" spans="1:33" ht="12.75" customHeight="1">
      <c r="A21" s="136">
        <f>A19+1</f>
        <v>10</v>
      </c>
      <c r="B21" s="137" t="s">
        <v>80</v>
      </c>
      <c r="C21" s="138" t="s">
        <v>94</v>
      </c>
      <c r="D21" s="30">
        <f t="shared" ref="D21:D23" si="13">IF(A21=0,"  ",SQRT(F21)*12.73)</f>
        <v>15.814585557589716</v>
      </c>
      <c r="E21" s="31">
        <f t="shared" ref="E21:E23" si="14">IF(A21=0,"  ",(D21*D21*$T$1)/4/100)</f>
        <v>1.9642895745148012</v>
      </c>
      <c r="F21" s="60">
        <f>IF(A21=0,"  ",X21/Y21)</f>
        <v>1.5433300876338851</v>
      </c>
      <c r="G21" s="60" t="str">
        <f t="shared" ref="G21:G23" si="15">AB21</f>
        <v>105.98</v>
      </c>
      <c r="H21" s="60" t="str">
        <f t="shared" ref="H21:H23" si="16">AA21</f>
        <v>127.02</v>
      </c>
      <c r="I21" s="30">
        <f t="shared" ref="I21:I23" si="17">IF(A21=0,"  ",G21*1000/9.807/E21)</f>
        <v>5501.5140732056179</v>
      </c>
      <c r="J21" s="30">
        <f t="shared" ref="J21:J23" si="18">IF(A21=0,"  ",H21*1000/9.807/E21)</f>
        <v>6593.7187920228116</v>
      </c>
      <c r="K21" s="213">
        <f>IF(A21=0,"  ",T21/U21*100)</f>
        <v>20</v>
      </c>
      <c r="L21" s="214"/>
      <c r="M21" s="215"/>
      <c r="N21" s="54" t="str">
        <f t="shared" si="4"/>
        <v>SKY</v>
      </c>
      <c r="O21" s="209" t="str">
        <f t="shared" ref="O21:O23" si="19">V21</f>
        <v>SD  40</v>
      </c>
      <c r="P21" s="210"/>
      <c r="Q21" s="211" t="str">
        <f>W21</f>
        <v>T</v>
      </c>
      <c r="R21" s="212"/>
      <c r="S21" s="81" t="str">
        <f t="shared" si="9"/>
        <v>IF</v>
      </c>
      <c r="T21" s="76">
        <f t="shared" si="12"/>
        <v>1.6</v>
      </c>
      <c r="U21" s="20">
        <f>IF(A21=0,"  ",C21*0.5)</f>
        <v>8</v>
      </c>
      <c r="V21" s="20" t="str">
        <f>V19</f>
        <v>SD  40</v>
      </c>
      <c r="W21" s="89" t="s">
        <v>83</v>
      </c>
      <c r="X21" s="140">
        <v>1585</v>
      </c>
      <c r="Y21" s="140">
        <v>1027</v>
      </c>
      <c r="Z21" s="89" t="str">
        <f>B21&amp;C21</f>
        <v>DB  16</v>
      </c>
      <c r="AA21" s="108" t="s">
        <v>95</v>
      </c>
      <c r="AB21" s="108" t="s">
        <v>96</v>
      </c>
      <c r="AC21" s="108" t="s">
        <v>97</v>
      </c>
      <c r="AD21" s="108" t="s">
        <v>98</v>
      </c>
      <c r="AE21" s="108" t="s">
        <v>87</v>
      </c>
      <c r="AF21" s="108" t="s">
        <v>88</v>
      </c>
      <c r="AG21" s="15">
        <f>AD21-AC21</f>
        <v>16</v>
      </c>
    </row>
    <row r="22" spans="1:33" ht="12.75" customHeight="1">
      <c r="A22" s="136">
        <f t="shared" si="6"/>
        <v>11</v>
      </c>
      <c r="B22" s="137" t="s">
        <v>80</v>
      </c>
      <c r="C22" s="138" t="str">
        <f t="shared" si="11"/>
        <v xml:space="preserve"> 16</v>
      </c>
      <c r="D22" s="30">
        <f t="shared" si="13"/>
        <v>15.722148507875879</v>
      </c>
      <c r="E22" s="31">
        <f t="shared" si="14"/>
        <v>1.9413939405653557</v>
      </c>
      <c r="F22" s="60">
        <f>IF(A22=0,"  ",X22/Y22)</f>
        <v>1.5253411306042886</v>
      </c>
      <c r="G22" s="60" t="str">
        <f t="shared" si="15"/>
        <v>101.45</v>
      </c>
      <c r="H22" s="60" t="str">
        <f t="shared" si="16"/>
        <v>124.20</v>
      </c>
      <c r="I22" s="30">
        <f t="shared" si="17"/>
        <v>5328.4660898492384</v>
      </c>
      <c r="J22" s="30">
        <f t="shared" si="18"/>
        <v>6523.3660754980328</v>
      </c>
      <c r="K22" s="213">
        <f>IF(A22=0,"  ",T22/U22*100)</f>
        <v>20</v>
      </c>
      <c r="L22" s="214"/>
      <c r="M22" s="215"/>
      <c r="N22" s="54" t="str">
        <f t="shared" si="4"/>
        <v>SKY</v>
      </c>
      <c r="O22" s="209" t="str">
        <f t="shared" si="19"/>
        <v>SD  40</v>
      </c>
      <c r="P22" s="210"/>
      <c r="Q22" s="211" t="str">
        <f>W22</f>
        <v>T</v>
      </c>
      <c r="R22" s="212"/>
      <c r="S22" s="81" t="str">
        <f t="shared" si="9"/>
        <v>IF</v>
      </c>
      <c r="T22" s="76">
        <f t="shared" si="12"/>
        <v>1.6</v>
      </c>
      <c r="U22" s="20">
        <f>IF(A22=0,"  ",C22*0.5)</f>
        <v>8</v>
      </c>
      <c r="V22" s="20" t="str">
        <f t="shared" si="10"/>
        <v>SD  40</v>
      </c>
      <c r="W22" s="89" t="s">
        <v>83</v>
      </c>
      <c r="X22" s="140">
        <v>1565</v>
      </c>
      <c r="Y22" s="140">
        <v>1026</v>
      </c>
      <c r="Z22" s="89" t="str">
        <f>B22&amp;C22</f>
        <v>DB  16</v>
      </c>
      <c r="AA22" s="108" t="s">
        <v>99</v>
      </c>
      <c r="AB22" s="108" t="s">
        <v>100</v>
      </c>
      <c r="AC22" s="108" t="s">
        <v>97</v>
      </c>
      <c r="AD22" s="108" t="s">
        <v>98</v>
      </c>
      <c r="AE22" s="108" t="s">
        <v>87</v>
      </c>
      <c r="AF22" s="108" t="s">
        <v>88</v>
      </c>
      <c r="AG22" s="15">
        <f>AD22-AC22</f>
        <v>16</v>
      </c>
    </row>
    <row r="23" spans="1:33" ht="12.75" customHeight="1">
      <c r="A23" s="136">
        <f t="shared" si="6"/>
        <v>12</v>
      </c>
      <c r="B23" s="137" t="s">
        <v>80</v>
      </c>
      <c r="C23" s="138" t="str">
        <f t="shared" si="11"/>
        <v xml:space="preserve"> 16</v>
      </c>
      <c r="D23" s="30">
        <f t="shared" si="13"/>
        <v>15.704889790861589</v>
      </c>
      <c r="E23" s="31">
        <f t="shared" si="14"/>
        <v>1.9371340166347968</v>
      </c>
      <c r="F23" s="60">
        <f>IF(A23=0,"  ",X23/Y23)</f>
        <v>1.5219941348973607</v>
      </c>
      <c r="G23" s="60" t="str">
        <f t="shared" si="15"/>
        <v>102.98</v>
      </c>
      <c r="H23" s="60" t="str">
        <f t="shared" si="16"/>
        <v>124.86</v>
      </c>
      <c r="I23" s="30">
        <f t="shared" si="17"/>
        <v>5420.7208699608582</v>
      </c>
      <c r="J23" s="30">
        <f t="shared" si="18"/>
        <v>6572.4529794456485</v>
      </c>
      <c r="K23" s="213">
        <f>IF(A23=0,"  ",T23/U23*100)</f>
        <v>20</v>
      </c>
      <c r="L23" s="214"/>
      <c r="M23" s="215"/>
      <c r="N23" s="54" t="str">
        <f t="shared" si="4"/>
        <v>SKY</v>
      </c>
      <c r="O23" s="209" t="str">
        <f t="shared" si="19"/>
        <v>SD  40</v>
      </c>
      <c r="P23" s="210"/>
      <c r="Q23" s="211" t="str">
        <f>W23</f>
        <v>T</v>
      </c>
      <c r="R23" s="212"/>
      <c r="S23" s="81" t="str">
        <f t="shared" si="9"/>
        <v>IF</v>
      </c>
      <c r="T23" s="76">
        <f t="shared" si="12"/>
        <v>1.6</v>
      </c>
      <c r="U23" s="20">
        <f>IF(A23=0,"  ",C23*0.5)</f>
        <v>8</v>
      </c>
      <c r="V23" s="20" t="str">
        <f t="shared" si="10"/>
        <v>SD  40</v>
      </c>
      <c r="W23" s="89" t="s">
        <v>83</v>
      </c>
      <c r="X23" s="140">
        <v>1557</v>
      </c>
      <c r="Y23" s="140">
        <v>1023</v>
      </c>
      <c r="Z23" s="89" t="str">
        <f>B23&amp;C23</f>
        <v>DB  16</v>
      </c>
      <c r="AA23" s="108" t="s">
        <v>101</v>
      </c>
      <c r="AB23" s="108" t="s">
        <v>102</v>
      </c>
      <c r="AC23" s="108" t="s">
        <v>97</v>
      </c>
      <c r="AD23" s="108" t="s">
        <v>98</v>
      </c>
      <c r="AE23" s="108" t="s">
        <v>87</v>
      </c>
      <c r="AF23" s="108" t="s">
        <v>88</v>
      </c>
      <c r="AG23" s="15">
        <f>AD23-AC23</f>
        <v>16</v>
      </c>
    </row>
    <row r="24" spans="1:33" ht="12.75" customHeight="1">
      <c r="A24" s="136"/>
      <c r="B24" s="137"/>
      <c r="C24" s="138"/>
      <c r="D24" s="30"/>
      <c r="E24" s="31"/>
      <c r="F24" s="60"/>
      <c r="G24" s="60"/>
      <c r="H24" s="60"/>
      <c r="I24" s="30"/>
      <c r="J24" s="30"/>
      <c r="K24" s="213"/>
      <c r="L24" s="214"/>
      <c r="M24" s="215"/>
      <c r="N24" s="54" t="str">
        <f t="shared" si="4"/>
        <v xml:space="preserve">  </v>
      </c>
      <c r="O24" s="209"/>
      <c r="P24" s="210"/>
      <c r="Q24" s="211"/>
      <c r="R24" s="212"/>
      <c r="S24" s="81"/>
      <c r="T24" s="76"/>
      <c r="U24" s="20"/>
      <c r="V24" s="20"/>
      <c r="X24" s="140"/>
      <c r="Y24" s="140"/>
      <c r="Z24" s="89"/>
      <c r="AA24" s="108"/>
      <c r="AB24" s="108"/>
      <c r="AC24" s="108"/>
      <c r="AD24" s="108"/>
      <c r="AE24" s="108"/>
      <c r="AF24" s="108"/>
    </row>
    <row r="25" spans="1:33" ht="12.75" customHeight="1">
      <c r="A25" s="136">
        <f>A23+1</f>
        <v>13</v>
      </c>
      <c r="B25" s="137" t="s">
        <v>80</v>
      </c>
      <c r="C25" s="138" t="s">
        <v>103</v>
      </c>
      <c r="D25" s="30">
        <f t="shared" ref="D25:D27" si="20">IF(A25=0,"  ",SQRT(F25)*12.73)</f>
        <v>19.587122290897003</v>
      </c>
      <c r="E25" s="31">
        <f t="shared" ref="E25:E27" si="21">IF(A25=0,"  ",(D25*D25*$T$1)/4/100)</f>
        <v>3.0132221483770802</v>
      </c>
      <c r="F25" s="60">
        <f>IF(A25=0,"  ",X25/Y25)</f>
        <v>2.3674698795180724</v>
      </c>
      <c r="G25" s="60" t="str">
        <f t="shared" ref="G25:G27" si="22">AB25</f>
        <v>149.19</v>
      </c>
      <c r="H25" s="60" t="str">
        <f t="shared" ref="H25:H27" si="23">AA25</f>
        <v>194.13</v>
      </c>
      <c r="I25" s="30">
        <f t="shared" ref="I25:I27" si="24">IF(A25=0,"  ",G25*1000/9.807/E25)</f>
        <v>5048.616561767717</v>
      </c>
      <c r="J25" s="30">
        <f t="shared" ref="J25:J27" si="25">IF(A25=0,"  ",H25*1000/9.807/E25)</f>
        <v>6569.3942833699775</v>
      </c>
      <c r="K25" s="213">
        <f>IF(A25=0,"  ",T25/U25*100)</f>
        <v>21.000000000000004</v>
      </c>
      <c r="L25" s="214"/>
      <c r="M25" s="215"/>
      <c r="N25" s="54" t="str">
        <f t="shared" si="4"/>
        <v>BMS</v>
      </c>
      <c r="O25" s="209" t="str">
        <f t="shared" ref="O25:O27" si="26">V25</f>
        <v>SD  40</v>
      </c>
      <c r="P25" s="210"/>
      <c r="Q25" s="211" t="str">
        <f>W25</f>
        <v>T</v>
      </c>
      <c r="R25" s="212"/>
      <c r="S25" s="81" t="str">
        <f t="shared" ref="S25:S27" si="27">AE25</f>
        <v>IF</v>
      </c>
      <c r="T25" s="76">
        <f t="shared" ref="T25:T27" si="28">AG25*0.1</f>
        <v>2.1</v>
      </c>
      <c r="U25" s="20">
        <f>IF(A25=0,"  ",C25*0.5)</f>
        <v>10</v>
      </c>
      <c r="V25" s="20" t="str">
        <f>V23</f>
        <v>SD  40</v>
      </c>
      <c r="W25" s="89" t="s">
        <v>83</v>
      </c>
      <c r="X25" s="140">
        <v>2358</v>
      </c>
      <c r="Y25" s="140">
        <v>996</v>
      </c>
      <c r="Z25" s="89" t="str">
        <f>B25&amp;C25</f>
        <v>DB  20</v>
      </c>
      <c r="AA25" s="108" t="s">
        <v>104</v>
      </c>
      <c r="AB25" s="108" t="s">
        <v>105</v>
      </c>
      <c r="AC25" s="108" t="s">
        <v>106</v>
      </c>
      <c r="AD25" s="108" t="s">
        <v>107</v>
      </c>
      <c r="AE25" s="108" t="s">
        <v>87</v>
      </c>
      <c r="AF25" s="108" t="s">
        <v>108</v>
      </c>
      <c r="AG25" s="15">
        <f t="shared" ref="AG25:AG27" si="29">AD25-AC25</f>
        <v>21</v>
      </c>
    </row>
    <row r="26" spans="1:33" ht="12.75" customHeight="1">
      <c r="A26" s="136">
        <f t="shared" ref="A26:A27" si="30">A25+1</f>
        <v>14</v>
      </c>
      <c r="B26" s="137" t="s">
        <v>80</v>
      </c>
      <c r="C26" s="138" t="str">
        <f t="shared" ref="C26:C27" si="31">C25</f>
        <v xml:space="preserve"> 20</v>
      </c>
      <c r="D26" s="30">
        <f t="shared" si="20"/>
        <v>19.584761829347407</v>
      </c>
      <c r="E26" s="31">
        <f t="shared" si="21"/>
        <v>3.0124959399689812</v>
      </c>
      <c r="F26" s="60">
        <f>IF(A26=0,"  ",X26/Y26)</f>
        <v>2.366899302093719</v>
      </c>
      <c r="G26" s="60" t="str">
        <f t="shared" si="22"/>
        <v>151.03</v>
      </c>
      <c r="H26" s="60" t="str">
        <f t="shared" si="23"/>
        <v>195.74</v>
      </c>
      <c r="I26" s="30">
        <f t="shared" si="24"/>
        <v>5112.1145510055321</v>
      </c>
      <c r="J26" s="30">
        <f t="shared" si="25"/>
        <v>6625.4737615958611</v>
      </c>
      <c r="K26" s="213">
        <f>IF(A26=0,"  ",T26/U26*100)</f>
        <v>20</v>
      </c>
      <c r="L26" s="214"/>
      <c r="M26" s="215"/>
      <c r="N26" s="54" t="str">
        <f t="shared" si="4"/>
        <v>BMS</v>
      </c>
      <c r="O26" s="209" t="str">
        <f t="shared" si="26"/>
        <v>SD  40</v>
      </c>
      <c r="P26" s="210"/>
      <c r="Q26" s="211" t="str">
        <f>W26</f>
        <v>T</v>
      </c>
      <c r="R26" s="212"/>
      <c r="S26" s="81" t="str">
        <f t="shared" si="27"/>
        <v>IF</v>
      </c>
      <c r="T26" s="76">
        <f t="shared" si="28"/>
        <v>2</v>
      </c>
      <c r="U26" s="20">
        <f>IF(A26=0,"  ",C26*0.5)</f>
        <v>10</v>
      </c>
      <c r="V26" s="20" t="str">
        <f t="shared" ref="V26:V27" si="32">V25</f>
        <v>SD  40</v>
      </c>
      <c r="W26" s="89" t="s">
        <v>83</v>
      </c>
      <c r="X26" s="140">
        <v>2374</v>
      </c>
      <c r="Y26" s="140">
        <v>1003</v>
      </c>
      <c r="Z26" s="89" t="str">
        <f>B26&amp;C26</f>
        <v>DB  20</v>
      </c>
      <c r="AA26" s="108" t="s">
        <v>109</v>
      </c>
      <c r="AB26" s="108" t="s">
        <v>110</v>
      </c>
      <c r="AC26" s="108" t="s">
        <v>106</v>
      </c>
      <c r="AD26" s="108" t="s">
        <v>111</v>
      </c>
      <c r="AE26" s="108" t="s">
        <v>87</v>
      </c>
      <c r="AF26" s="108" t="s">
        <v>108</v>
      </c>
      <c r="AG26" s="15">
        <f t="shared" si="29"/>
        <v>20</v>
      </c>
    </row>
    <row r="27" spans="1:33" ht="12.75" customHeight="1">
      <c r="A27" s="136">
        <f t="shared" si="30"/>
        <v>15</v>
      </c>
      <c r="B27" s="137" t="s">
        <v>80</v>
      </c>
      <c r="C27" s="138" t="str">
        <f t="shared" si="31"/>
        <v xml:space="preserve"> 20</v>
      </c>
      <c r="D27" s="30">
        <f t="shared" si="20"/>
        <v>19.591701914159493</v>
      </c>
      <c r="E27" s="31">
        <f t="shared" si="21"/>
        <v>3.0146313431783915</v>
      </c>
      <c r="F27" s="60">
        <f>IF(A27=0,"  ",X27/Y27)</f>
        <v>2.3685770750988144</v>
      </c>
      <c r="G27" s="60" t="str">
        <f t="shared" si="22"/>
        <v>149.73</v>
      </c>
      <c r="H27" s="60" t="str">
        <f t="shared" si="23"/>
        <v>195.07</v>
      </c>
      <c r="I27" s="30">
        <f t="shared" si="24"/>
        <v>5064.5217324629011</v>
      </c>
      <c r="J27" s="30">
        <f t="shared" si="25"/>
        <v>6598.11830863246</v>
      </c>
      <c r="K27" s="213">
        <f>IF(A27=0,"  ",T27/U27*100)</f>
        <v>20</v>
      </c>
      <c r="L27" s="214"/>
      <c r="M27" s="215"/>
      <c r="N27" s="54" t="str">
        <f t="shared" si="4"/>
        <v>BMS</v>
      </c>
      <c r="O27" s="209" t="str">
        <f t="shared" si="26"/>
        <v>SD  40</v>
      </c>
      <c r="P27" s="210"/>
      <c r="Q27" s="211" t="str">
        <f>W27</f>
        <v>T</v>
      </c>
      <c r="R27" s="212"/>
      <c r="S27" s="81" t="str">
        <f t="shared" si="27"/>
        <v>IF</v>
      </c>
      <c r="T27" s="76">
        <f t="shared" si="28"/>
        <v>2</v>
      </c>
      <c r="U27" s="20">
        <f>IF(A27=0,"  ",C27*0.5)</f>
        <v>10</v>
      </c>
      <c r="V27" s="20" t="str">
        <f t="shared" si="32"/>
        <v>SD  40</v>
      </c>
      <c r="W27" s="89" t="s">
        <v>83</v>
      </c>
      <c r="X27" s="140">
        <v>2397</v>
      </c>
      <c r="Y27" s="140">
        <v>1012</v>
      </c>
      <c r="Z27" s="89" t="str">
        <f>B27&amp;C27</f>
        <v>DB  20</v>
      </c>
      <c r="AA27" s="108" t="s">
        <v>112</v>
      </c>
      <c r="AB27" s="108" t="s">
        <v>113</v>
      </c>
      <c r="AC27" s="108" t="s">
        <v>106</v>
      </c>
      <c r="AD27" s="108" t="s">
        <v>111</v>
      </c>
      <c r="AE27" s="108" t="s">
        <v>87</v>
      </c>
      <c r="AF27" s="108" t="s">
        <v>108</v>
      </c>
      <c r="AG27" s="15">
        <f t="shared" si="29"/>
        <v>20</v>
      </c>
    </row>
    <row r="28" spans="1:33" ht="12.75" customHeight="1">
      <c r="A28" s="142"/>
      <c r="B28" s="143"/>
      <c r="C28" s="144"/>
      <c r="D28" s="97"/>
      <c r="E28" s="98"/>
      <c r="F28" s="99"/>
      <c r="G28" s="145"/>
      <c r="H28" s="146"/>
      <c r="I28" s="122"/>
      <c r="J28" s="122"/>
      <c r="K28" s="224"/>
      <c r="L28" s="225"/>
      <c r="M28" s="226"/>
      <c r="N28" s="96"/>
      <c r="O28" s="224"/>
      <c r="P28" s="226"/>
      <c r="Q28" s="227"/>
      <c r="R28" s="228"/>
      <c r="S28" s="95"/>
      <c r="T28" s="76"/>
      <c r="U28" s="20"/>
      <c r="V28" s="20"/>
      <c r="X28" s="140"/>
      <c r="Y28" s="140"/>
      <c r="Z28" s="89"/>
      <c r="AA28" s="108"/>
      <c r="AB28" s="108"/>
      <c r="AC28" s="108"/>
      <c r="AD28" s="108"/>
      <c r="AE28" s="108"/>
      <c r="AF28" s="108"/>
    </row>
    <row r="29" spans="1:33" ht="12.75" customHeight="1">
      <c r="A29" s="136"/>
      <c r="B29" s="137"/>
      <c r="C29" s="138"/>
      <c r="D29" s="30"/>
      <c r="E29" s="31"/>
      <c r="F29" s="60"/>
      <c r="G29" s="141"/>
      <c r="H29" s="139"/>
      <c r="I29" s="102"/>
      <c r="J29" s="102"/>
      <c r="K29" s="100"/>
      <c r="L29" s="104"/>
      <c r="M29" s="101"/>
      <c r="N29" s="54"/>
      <c r="O29" s="100"/>
      <c r="P29" s="101"/>
      <c r="Q29" s="102"/>
      <c r="R29" s="103"/>
      <c r="S29" s="81"/>
      <c r="T29" s="76"/>
      <c r="U29" s="20"/>
      <c r="V29" s="20"/>
      <c r="X29" s="140"/>
      <c r="Y29" s="140"/>
      <c r="Z29" s="89"/>
      <c r="AA29" s="75"/>
      <c r="AB29" s="75"/>
      <c r="AC29" s="75"/>
      <c r="AD29" s="75"/>
      <c r="AE29" s="75"/>
      <c r="AF29" s="75"/>
    </row>
    <row r="30" spans="1:33" ht="12.75" customHeight="1">
      <c r="A30" s="136"/>
      <c r="B30" s="137"/>
      <c r="C30" s="138"/>
      <c r="D30" s="30"/>
      <c r="E30" s="31"/>
      <c r="F30" s="60"/>
      <c r="G30" s="141"/>
      <c r="H30" s="139"/>
      <c r="I30" s="102"/>
      <c r="J30" s="102"/>
      <c r="K30" s="209"/>
      <c r="L30" s="231"/>
      <c r="M30" s="210"/>
      <c r="N30" s="54"/>
      <c r="O30" s="209"/>
      <c r="P30" s="210"/>
      <c r="Q30" s="211"/>
      <c r="R30" s="212"/>
      <c r="S30" s="81"/>
      <c r="T30" s="76"/>
      <c r="U30" s="20"/>
      <c r="V30" s="20"/>
      <c r="X30" s="140"/>
      <c r="Y30" s="140"/>
      <c r="Z30" s="89"/>
      <c r="AA30" s="75"/>
      <c r="AB30" s="75"/>
      <c r="AC30" s="75"/>
      <c r="AD30" s="75"/>
      <c r="AE30" s="75"/>
      <c r="AF30" s="75"/>
    </row>
    <row r="31" spans="1:33" ht="24.75" customHeight="1">
      <c r="A31" s="36" t="s">
        <v>36</v>
      </c>
      <c r="B31" s="4"/>
      <c r="C31" s="147"/>
      <c r="D31" s="4" t="s">
        <v>114</v>
      </c>
      <c r="E31" s="147"/>
      <c r="F31" s="147"/>
      <c r="G31" s="148" t="str">
        <f>C4</f>
        <v xml:space="preserve">บริษัท ฟินเทคนิค จำกัด </v>
      </c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9"/>
      <c r="T31" s="6"/>
      <c r="U31" s="150"/>
      <c r="V31" s="150"/>
      <c r="W31" s="28"/>
      <c r="Z31" s="89"/>
    </row>
    <row r="32" spans="1:33" ht="24.75" customHeight="1">
      <c r="A32" s="10" t="s">
        <v>37</v>
      </c>
      <c r="B32" s="29"/>
      <c r="C32" s="29"/>
      <c r="D32" s="15" t="s">
        <v>115</v>
      </c>
      <c r="F32" s="134"/>
      <c r="G32" s="134"/>
      <c r="H32" s="134"/>
      <c r="I32" s="134"/>
      <c r="J32" s="25"/>
      <c r="M32" s="15" t="s">
        <v>13</v>
      </c>
      <c r="N32" s="151"/>
      <c r="O32" s="151"/>
      <c r="P32" s="151"/>
      <c r="Q32" s="151"/>
      <c r="R32" s="152"/>
      <c r="S32" s="153"/>
      <c r="T32" s="6"/>
      <c r="U32" s="150"/>
    </row>
    <row r="33" spans="1:30" ht="24.75" customHeight="1" thickBot="1">
      <c r="A33" s="22"/>
      <c r="B33" s="18"/>
      <c r="C33" s="154"/>
      <c r="D33" s="18"/>
      <c r="E33" s="154"/>
      <c r="F33" s="154"/>
      <c r="G33" s="154"/>
      <c r="H33" s="52"/>
      <c r="I33" s="18"/>
      <c r="J33" s="203" t="s">
        <v>38</v>
      </c>
      <c r="K33" s="203"/>
      <c r="L33" s="204" t="s">
        <v>116</v>
      </c>
      <c r="M33" s="204"/>
      <c r="N33" s="204"/>
      <c r="O33" s="204"/>
      <c r="P33" s="18"/>
      <c r="Q33" s="18"/>
      <c r="R33" s="155"/>
      <c r="S33" s="156"/>
      <c r="U33" s="150"/>
      <c r="W33" s="89" t="str">
        <f>IF(A33=0,"  ",W32)</f>
        <v xml:space="preserve">  </v>
      </c>
      <c r="Z33" s="76"/>
      <c r="AA33" s="33"/>
    </row>
    <row r="34" spans="1:30" ht="19.5" thickTop="1">
      <c r="S34" s="24"/>
      <c r="X34" s="74"/>
      <c r="AA34" s="58"/>
      <c r="AB34" s="152"/>
    </row>
    <row r="35" spans="1:30" ht="20.100000000000001" customHeight="1">
      <c r="A35" s="25"/>
      <c r="B35" s="29"/>
      <c r="C35" s="29"/>
      <c r="F35" s="134"/>
      <c r="G35" s="134"/>
      <c r="H35" s="134"/>
      <c r="I35" s="134"/>
      <c r="J35" s="25"/>
      <c r="N35" s="151"/>
      <c r="O35" s="151"/>
      <c r="P35" s="151"/>
      <c r="Q35" s="151"/>
      <c r="R35" s="152"/>
      <c r="S35" s="134"/>
      <c r="V35" s="150"/>
      <c r="X35" s="74"/>
      <c r="AA35" s="58"/>
      <c r="AB35" s="152"/>
    </row>
    <row r="36" spans="1:30" ht="19.5">
      <c r="A36" s="25"/>
      <c r="C36" s="134"/>
      <c r="E36" s="134"/>
      <c r="F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X36" s="157"/>
      <c r="Y36" s="157"/>
      <c r="AA36" s="58"/>
      <c r="AB36" s="152"/>
    </row>
    <row r="37" spans="1:30" ht="21.75" customHeight="1">
      <c r="A37" s="185" t="s">
        <v>117</v>
      </c>
      <c r="B37" s="185"/>
      <c r="C37" s="185"/>
      <c r="E37" s="185" t="s">
        <v>118</v>
      </c>
      <c r="F37" s="185"/>
      <c r="G37" s="185"/>
      <c r="H37" s="185" t="s">
        <v>119</v>
      </c>
      <c r="I37" s="185"/>
      <c r="J37" s="185"/>
      <c r="V37" s="157"/>
      <c r="X37" s="157"/>
      <c r="AA37" s="58"/>
    </row>
    <row r="38" spans="1:30" ht="19.5" customHeight="1">
      <c r="A38" s="185"/>
      <c r="B38" s="185"/>
      <c r="C38" s="185"/>
      <c r="D38" s="89" t="s">
        <v>120</v>
      </c>
      <c r="E38" s="89" t="s">
        <v>121</v>
      </c>
      <c r="F38" s="89" t="s">
        <v>122</v>
      </c>
      <c r="G38" s="89" t="s">
        <v>123</v>
      </c>
      <c r="H38" s="89" t="s">
        <v>124</v>
      </c>
      <c r="I38" s="158" t="s">
        <v>125</v>
      </c>
      <c r="J38" s="89" t="s">
        <v>126</v>
      </c>
      <c r="K38" s="89" t="s">
        <v>127</v>
      </c>
      <c r="L38" s="89"/>
      <c r="M38" s="89"/>
      <c r="N38" s="121">
        <v>2400</v>
      </c>
      <c r="O38" s="121"/>
      <c r="P38" s="121"/>
      <c r="Q38" s="232">
        <v>3900</v>
      </c>
      <c r="R38" s="232"/>
      <c r="S38" s="28">
        <v>21</v>
      </c>
      <c r="V38" s="157"/>
      <c r="X38" s="157"/>
      <c r="AA38" s="58"/>
      <c r="AB38" s="159"/>
    </row>
    <row r="39" spans="1:30" ht="19.5" customHeight="1">
      <c r="A39" s="28" t="s">
        <v>128</v>
      </c>
      <c r="B39" s="28">
        <v>6</v>
      </c>
      <c r="C39" s="28" t="str">
        <f>A39&amp;B39</f>
        <v>RB6</v>
      </c>
      <c r="D39" s="45">
        <v>0.222</v>
      </c>
      <c r="E39" s="45">
        <f>D39*(100-F39)/100</f>
        <v>0.19980000000000001</v>
      </c>
      <c r="F39" s="46">
        <v>10</v>
      </c>
      <c r="G39" s="45">
        <f>D39*(100+F39)/100</f>
        <v>0.24420000000000003</v>
      </c>
      <c r="H39" s="45">
        <f>D39*(100-I39)/100</f>
        <v>0.2109</v>
      </c>
      <c r="I39" s="46">
        <v>5</v>
      </c>
      <c r="J39" s="45">
        <f>D39*(100+I39)/100</f>
        <v>0.23309999999999997</v>
      </c>
      <c r="K39" s="89" t="s">
        <v>129</v>
      </c>
      <c r="L39" s="89"/>
      <c r="M39" s="89"/>
      <c r="N39" s="121">
        <v>3000</v>
      </c>
      <c r="O39" s="121"/>
      <c r="P39" s="121"/>
      <c r="Q39" s="232">
        <v>4900</v>
      </c>
      <c r="R39" s="232"/>
      <c r="S39" s="28">
        <v>17</v>
      </c>
      <c r="V39" s="157"/>
      <c r="X39" s="157"/>
      <c r="AA39" s="58"/>
      <c r="AB39" s="33"/>
      <c r="AC39" s="160"/>
    </row>
    <row r="40" spans="1:30" ht="19.5" customHeight="1">
      <c r="A40" s="28" t="s">
        <v>128</v>
      </c>
      <c r="B40" s="44">
        <v>8</v>
      </c>
      <c r="C40" s="28" t="str">
        <f t="shared" ref="C40:C61" si="33">A40&amp;B40</f>
        <v>RB8</v>
      </c>
      <c r="D40" s="45">
        <v>0.39500000000000002</v>
      </c>
      <c r="E40" s="45">
        <f>D40*(100-F40)/100</f>
        <v>0.37130000000000002</v>
      </c>
      <c r="F40" s="46">
        <v>6</v>
      </c>
      <c r="G40" s="45">
        <f>D40*(100+F40)/100</f>
        <v>0.41870000000000007</v>
      </c>
      <c r="H40" s="45">
        <f t="shared" ref="H40:H61" si="34">D40*(100-I40)/100</f>
        <v>0.38117499999999999</v>
      </c>
      <c r="I40" s="46">
        <v>3.5</v>
      </c>
      <c r="J40" s="45">
        <f t="shared" ref="J40:J61" si="35">D40*(100+I40)/100</f>
        <v>0.40882499999999999</v>
      </c>
      <c r="K40" s="89" t="s">
        <v>129</v>
      </c>
      <c r="L40" s="89"/>
      <c r="M40" s="89"/>
      <c r="N40" s="121">
        <v>4000</v>
      </c>
      <c r="O40" s="121"/>
      <c r="P40" s="121"/>
      <c r="Q40" s="232">
        <v>5700</v>
      </c>
      <c r="R40" s="232"/>
      <c r="S40" s="28">
        <v>15</v>
      </c>
      <c r="V40" s="157"/>
      <c r="X40" s="157"/>
      <c r="AA40" s="58"/>
      <c r="AB40" s="33"/>
      <c r="AC40" s="160"/>
      <c r="AD40" s="152"/>
    </row>
    <row r="41" spans="1:30" ht="19.5" customHeight="1">
      <c r="A41" s="28" t="s">
        <v>128</v>
      </c>
      <c r="B41" s="28">
        <v>9</v>
      </c>
      <c r="C41" s="28" t="str">
        <f t="shared" si="33"/>
        <v>RB9</v>
      </c>
      <c r="D41" s="45">
        <v>0.499</v>
      </c>
      <c r="E41" s="45">
        <f t="shared" ref="E41:E49" si="36">D41*(100-F41)/100</f>
        <v>0.46905999999999998</v>
      </c>
      <c r="F41" s="46">
        <v>6</v>
      </c>
      <c r="G41" s="45">
        <f t="shared" ref="G41:G49" si="37">D41*(100+F41)/100</f>
        <v>0.52893999999999997</v>
      </c>
      <c r="H41" s="45">
        <f t="shared" si="34"/>
        <v>0.48153499999999999</v>
      </c>
      <c r="I41" s="46">
        <v>3.5</v>
      </c>
      <c r="J41" s="45">
        <f t="shared" si="35"/>
        <v>0.51646500000000006</v>
      </c>
      <c r="K41" s="89" t="s">
        <v>129</v>
      </c>
      <c r="L41" s="89"/>
      <c r="M41" s="89"/>
      <c r="N41" s="121">
        <v>5000</v>
      </c>
      <c r="O41" s="121"/>
      <c r="P41" s="121"/>
      <c r="Q41" s="232">
        <v>6300</v>
      </c>
      <c r="R41" s="232"/>
      <c r="S41" s="28">
        <v>13</v>
      </c>
      <c r="V41" s="157"/>
      <c r="X41" s="157"/>
      <c r="AA41" s="58"/>
      <c r="AB41" s="33"/>
      <c r="AC41" s="33"/>
      <c r="AD41" s="152"/>
    </row>
    <row r="42" spans="1:30" ht="19.5" customHeight="1">
      <c r="A42" s="28" t="s">
        <v>128</v>
      </c>
      <c r="B42" s="44">
        <v>10</v>
      </c>
      <c r="C42" s="28" t="str">
        <f t="shared" si="33"/>
        <v>RB10</v>
      </c>
      <c r="D42" s="45">
        <v>0.61599999999999999</v>
      </c>
      <c r="E42" s="45">
        <f t="shared" si="36"/>
        <v>0.57904</v>
      </c>
      <c r="F42" s="46">
        <v>6</v>
      </c>
      <c r="G42" s="45">
        <f t="shared" si="37"/>
        <v>0.65295999999999987</v>
      </c>
      <c r="H42" s="45">
        <f t="shared" si="34"/>
        <v>0.59444000000000008</v>
      </c>
      <c r="I42" s="46">
        <v>3.5</v>
      </c>
      <c r="J42" s="45">
        <f t="shared" si="35"/>
        <v>0.63756000000000002</v>
      </c>
      <c r="K42" s="89" t="s">
        <v>129</v>
      </c>
      <c r="L42" s="89"/>
      <c r="M42" s="89"/>
      <c r="N42" s="121">
        <v>4000</v>
      </c>
      <c r="O42" s="121"/>
      <c r="P42" s="121"/>
      <c r="Q42" s="232">
        <v>5700</v>
      </c>
      <c r="R42" s="232"/>
      <c r="S42" s="28">
        <v>15</v>
      </c>
      <c r="U42" s="20"/>
      <c r="V42" s="157"/>
      <c r="X42" s="157"/>
      <c r="AA42" s="58"/>
      <c r="AB42" s="33"/>
      <c r="AC42" s="33"/>
      <c r="AD42" s="152"/>
    </row>
    <row r="43" spans="1:30" ht="19.5" customHeight="1">
      <c r="A43" s="28" t="s">
        <v>128</v>
      </c>
      <c r="B43" s="44">
        <v>12</v>
      </c>
      <c r="C43" s="28" t="str">
        <f t="shared" si="33"/>
        <v>RB12</v>
      </c>
      <c r="D43" s="45">
        <v>0.88800000000000001</v>
      </c>
      <c r="E43" s="45">
        <f t="shared" si="36"/>
        <v>0.83471999999999991</v>
      </c>
      <c r="F43" s="46">
        <v>6</v>
      </c>
      <c r="G43" s="45">
        <f t="shared" si="37"/>
        <v>0.94128000000000001</v>
      </c>
      <c r="H43" s="45">
        <f t="shared" si="34"/>
        <v>0.85692000000000013</v>
      </c>
      <c r="I43" s="46">
        <v>3.5</v>
      </c>
      <c r="J43" s="45">
        <f t="shared" si="35"/>
        <v>0.91908000000000001</v>
      </c>
      <c r="K43" s="89" t="s">
        <v>129</v>
      </c>
      <c r="L43" s="89"/>
      <c r="M43" s="89"/>
      <c r="N43" s="121">
        <v>5000</v>
      </c>
      <c r="O43" s="121"/>
      <c r="P43" s="121"/>
      <c r="Q43" s="232">
        <v>6300</v>
      </c>
      <c r="R43" s="232"/>
      <c r="S43" s="28">
        <v>13</v>
      </c>
      <c r="U43" s="20"/>
      <c r="V43" s="157"/>
      <c r="X43" s="157"/>
      <c r="AA43" s="58"/>
      <c r="AB43" s="33"/>
      <c r="AC43" s="33"/>
      <c r="AD43" s="152"/>
    </row>
    <row r="44" spans="1:30" ht="19.5" customHeight="1">
      <c r="A44" s="28" t="s">
        <v>128</v>
      </c>
      <c r="B44" s="44">
        <v>15</v>
      </c>
      <c r="C44" s="28" t="str">
        <f t="shared" si="33"/>
        <v>RB15</v>
      </c>
      <c r="D44" s="45">
        <v>1.387</v>
      </c>
      <c r="E44" s="45">
        <f t="shared" si="36"/>
        <v>1.3037800000000002</v>
      </c>
      <c r="F44" s="46">
        <v>6</v>
      </c>
      <c r="G44" s="45">
        <f t="shared" si="37"/>
        <v>1.4702199999999999</v>
      </c>
      <c r="H44" s="45">
        <f t="shared" si="34"/>
        <v>1.338455</v>
      </c>
      <c r="I44" s="46">
        <v>3.5</v>
      </c>
      <c r="J44" s="45">
        <f t="shared" si="35"/>
        <v>1.4355449999999998</v>
      </c>
      <c r="K44" s="104"/>
      <c r="L44" s="104"/>
      <c r="M44" s="104"/>
      <c r="N44" s="26"/>
      <c r="O44" s="26"/>
      <c r="P44" s="26"/>
      <c r="Q44" s="26"/>
      <c r="R44" s="104"/>
      <c r="S44" s="26"/>
      <c r="U44" s="20"/>
      <c r="V44" s="157"/>
      <c r="X44" s="157"/>
      <c r="AA44" s="58"/>
      <c r="AB44" s="25"/>
      <c r="AC44" s="33"/>
    </row>
    <row r="45" spans="1:30" ht="19.5" customHeight="1">
      <c r="A45" s="28" t="s">
        <v>128</v>
      </c>
      <c r="B45" s="44">
        <v>19</v>
      </c>
      <c r="C45" s="28" t="str">
        <f t="shared" si="33"/>
        <v>RB19</v>
      </c>
      <c r="D45" s="45">
        <v>2.226</v>
      </c>
      <c r="E45" s="45">
        <f t="shared" si="36"/>
        <v>2.0924399999999999</v>
      </c>
      <c r="F45" s="46">
        <v>6</v>
      </c>
      <c r="G45" s="45">
        <f t="shared" si="37"/>
        <v>2.3595600000000001</v>
      </c>
      <c r="H45" s="45">
        <f t="shared" si="34"/>
        <v>2.1480899999999998</v>
      </c>
      <c r="I45" s="46">
        <v>3.5</v>
      </c>
      <c r="J45" s="45">
        <f t="shared" si="35"/>
        <v>2.3039100000000001</v>
      </c>
      <c r="K45" s="104"/>
      <c r="L45" s="104"/>
      <c r="M45" s="104"/>
      <c r="N45" s="26"/>
      <c r="O45" s="26"/>
      <c r="P45" s="26"/>
      <c r="Q45" s="26"/>
      <c r="R45" s="104"/>
      <c r="S45" s="26"/>
      <c r="U45" s="20"/>
      <c r="V45" s="157"/>
      <c r="X45" s="157"/>
      <c r="AA45" s="58"/>
      <c r="AB45" s="25"/>
      <c r="AC45" s="33"/>
      <c r="AD45" s="159"/>
    </row>
    <row r="46" spans="1:30" ht="19.5" customHeight="1">
      <c r="A46" s="28" t="s">
        <v>128</v>
      </c>
      <c r="B46" s="44">
        <v>22</v>
      </c>
      <c r="C46" s="28" t="str">
        <f t="shared" si="33"/>
        <v>RB22</v>
      </c>
      <c r="D46" s="45">
        <v>2.984</v>
      </c>
      <c r="E46" s="45">
        <f t="shared" si="36"/>
        <v>2.8049599999999999</v>
      </c>
      <c r="F46" s="46">
        <v>6</v>
      </c>
      <c r="G46" s="45">
        <f t="shared" si="37"/>
        <v>3.1630399999999996</v>
      </c>
      <c r="H46" s="45">
        <f t="shared" si="34"/>
        <v>2.8795600000000001</v>
      </c>
      <c r="I46" s="46">
        <v>3.5</v>
      </c>
      <c r="J46" s="45">
        <f t="shared" si="35"/>
        <v>3.0884399999999999</v>
      </c>
      <c r="K46" s="104"/>
      <c r="L46" s="104"/>
      <c r="M46" s="104"/>
      <c r="N46" s="26"/>
      <c r="O46" s="26"/>
      <c r="P46" s="26"/>
      <c r="Q46" s="26"/>
      <c r="R46" s="104"/>
      <c r="S46" s="26"/>
      <c r="U46" s="20"/>
      <c r="V46" s="157"/>
      <c r="X46" s="157"/>
      <c r="AA46" s="58"/>
      <c r="AB46" s="25"/>
      <c r="AC46" s="229"/>
      <c r="AD46" s="230"/>
    </row>
    <row r="47" spans="1:30" ht="19.5" customHeight="1">
      <c r="A47" s="28" t="s">
        <v>128</v>
      </c>
      <c r="B47" s="44">
        <v>25</v>
      </c>
      <c r="C47" s="28" t="str">
        <f t="shared" si="33"/>
        <v>RB25</v>
      </c>
      <c r="D47" s="45">
        <v>3.8530000000000002</v>
      </c>
      <c r="E47" s="45">
        <f t="shared" si="36"/>
        <v>3.62182</v>
      </c>
      <c r="F47" s="46">
        <v>6</v>
      </c>
      <c r="G47" s="45">
        <f t="shared" si="37"/>
        <v>4.0841799999999999</v>
      </c>
      <c r="H47" s="45">
        <f t="shared" si="34"/>
        <v>3.7181450000000003</v>
      </c>
      <c r="I47" s="46">
        <v>3.5</v>
      </c>
      <c r="J47" s="45">
        <f t="shared" si="35"/>
        <v>3.9878550000000001</v>
      </c>
      <c r="K47" s="104"/>
      <c r="L47" s="104"/>
      <c r="M47" s="104"/>
      <c r="N47" s="26"/>
      <c r="O47" s="26"/>
      <c r="P47" s="26"/>
      <c r="Q47" s="26"/>
      <c r="R47" s="104"/>
      <c r="S47" s="26"/>
      <c r="U47" s="20"/>
      <c r="V47" s="157"/>
      <c r="X47" s="157"/>
      <c r="AA47" s="58"/>
    </row>
    <row r="48" spans="1:30" ht="19.5" customHeight="1">
      <c r="A48" s="28" t="s">
        <v>128</v>
      </c>
      <c r="B48" s="44">
        <v>28</v>
      </c>
      <c r="C48" s="28" t="str">
        <f t="shared" si="33"/>
        <v>RB28</v>
      </c>
      <c r="D48" s="45">
        <v>4.8339999999999996</v>
      </c>
      <c r="E48" s="45">
        <f t="shared" si="36"/>
        <v>4.5439599999999993</v>
      </c>
      <c r="F48" s="46">
        <v>6</v>
      </c>
      <c r="G48" s="45">
        <f t="shared" si="37"/>
        <v>5.1240399999999999</v>
      </c>
      <c r="H48" s="45">
        <f t="shared" si="34"/>
        <v>4.6648099999999992</v>
      </c>
      <c r="I48" s="46">
        <v>3.5</v>
      </c>
      <c r="J48" s="45">
        <f t="shared" si="35"/>
        <v>5.00319</v>
      </c>
      <c r="K48" s="104"/>
      <c r="L48" s="104"/>
      <c r="M48" s="104"/>
      <c r="N48" s="26"/>
      <c r="O48" s="26"/>
      <c r="P48" s="26"/>
      <c r="Q48" s="26"/>
      <c r="R48" s="104"/>
      <c r="S48" s="26"/>
      <c r="U48" s="20"/>
      <c r="V48" s="157"/>
      <c r="X48" s="157"/>
      <c r="AA48" s="58"/>
    </row>
    <row r="49" spans="1:27" ht="19.5" customHeight="1">
      <c r="A49" s="28" t="s">
        <v>128</v>
      </c>
      <c r="B49" s="28">
        <v>34</v>
      </c>
      <c r="C49" s="28" t="str">
        <f t="shared" si="33"/>
        <v>RB34</v>
      </c>
      <c r="D49" s="45">
        <v>7.1269999999999998</v>
      </c>
      <c r="E49" s="45">
        <f t="shared" si="36"/>
        <v>6.6993799999999997</v>
      </c>
      <c r="F49" s="46">
        <v>6</v>
      </c>
      <c r="G49" s="45">
        <f t="shared" si="37"/>
        <v>7.5546199999999999</v>
      </c>
      <c r="H49" s="45">
        <f t="shared" si="34"/>
        <v>6.8775550000000001</v>
      </c>
      <c r="I49" s="46">
        <v>3.5</v>
      </c>
      <c r="J49" s="45">
        <f t="shared" si="35"/>
        <v>7.3764450000000004</v>
      </c>
      <c r="V49" s="157"/>
      <c r="X49" s="157"/>
      <c r="AA49" s="58"/>
    </row>
    <row r="50" spans="1:27" ht="19.5" customHeight="1">
      <c r="A50" s="28" t="s">
        <v>130</v>
      </c>
      <c r="B50" s="44">
        <v>6</v>
      </c>
      <c r="C50" s="28" t="str">
        <f t="shared" si="33"/>
        <v>DB6</v>
      </c>
      <c r="D50" s="45">
        <v>0.222</v>
      </c>
      <c r="E50" s="45">
        <f>D50*(100-F50)/100</f>
        <v>0.20424</v>
      </c>
      <c r="F50" s="46">
        <v>8</v>
      </c>
      <c r="G50" s="45">
        <f>D50*(100+F50)/100</f>
        <v>0.23976</v>
      </c>
      <c r="H50" s="45">
        <f t="shared" si="34"/>
        <v>0.20646</v>
      </c>
      <c r="I50" s="46">
        <v>7</v>
      </c>
      <c r="J50" s="45">
        <f t="shared" si="35"/>
        <v>0.23754</v>
      </c>
      <c r="K50" s="134"/>
      <c r="L50" s="134"/>
      <c r="M50" s="134"/>
      <c r="N50" s="134"/>
      <c r="O50" s="134"/>
      <c r="P50" s="134"/>
      <c r="Q50" s="134"/>
      <c r="R50" s="134"/>
      <c r="V50" s="157"/>
      <c r="X50" s="157"/>
      <c r="AA50" s="58"/>
    </row>
    <row r="51" spans="1:27" ht="19.5" customHeight="1">
      <c r="A51" s="28" t="s">
        <v>130</v>
      </c>
      <c r="B51" s="28">
        <v>8</v>
      </c>
      <c r="C51" s="28" t="str">
        <f t="shared" si="33"/>
        <v>DB8</v>
      </c>
      <c r="D51" s="45">
        <v>0.39500000000000002</v>
      </c>
      <c r="E51" s="45">
        <f t="shared" ref="E51:E61" si="38">D51*(100-F51)/100</f>
        <v>0.36340000000000006</v>
      </c>
      <c r="F51" s="46">
        <v>8</v>
      </c>
      <c r="G51" s="45">
        <f t="shared" ref="G51:G61" si="39">D51*(100+F51)/100</f>
        <v>0.42660000000000003</v>
      </c>
      <c r="H51" s="45">
        <f t="shared" si="34"/>
        <v>0.36735000000000001</v>
      </c>
      <c r="I51" s="46">
        <v>7</v>
      </c>
      <c r="J51" s="45">
        <f t="shared" si="35"/>
        <v>0.42265000000000003</v>
      </c>
      <c r="K51" s="25"/>
      <c r="L51" s="25"/>
      <c r="M51" s="25"/>
      <c r="N51" s="134"/>
      <c r="O51" s="134"/>
      <c r="P51" s="134"/>
      <c r="Q51" s="134"/>
      <c r="R51" s="25"/>
      <c r="V51" s="157"/>
      <c r="X51" s="157"/>
      <c r="AA51" s="58"/>
    </row>
    <row r="52" spans="1:27" ht="19.5" customHeight="1">
      <c r="A52" s="28" t="s">
        <v>130</v>
      </c>
      <c r="B52" s="28">
        <v>10</v>
      </c>
      <c r="C52" s="28" t="str">
        <f t="shared" si="33"/>
        <v>DB10</v>
      </c>
      <c r="D52" s="45">
        <v>0.61599999999999999</v>
      </c>
      <c r="E52" s="45">
        <f t="shared" si="38"/>
        <v>0.57904</v>
      </c>
      <c r="F52" s="46">
        <v>6</v>
      </c>
      <c r="G52" s="45">
        <f t="shared" si="39"/>
        <v>0.65295999999999987</v>
      </c>
      <c r="H52" s="45">
        <f t="shared" si="34"/>
        <v>0.58519999999999994</v>
      </c>
      <c r="I52" s="46">
        <v>5</v>
      </c>
      <c r="J52" s="45">
        <f t="shared" si="35"/>
        <v>0.64679999999999993</v>
      </c>
      <c r="V52" s="157"/>
      <c r="X52" s="157"/>
      <c r="AA52" s="58"/>
    </row>
    <row r="53" spans="1:27" ht="19.5" customHeight="1">
      <c r="A53" s="28" t="s">
        <v>130</v>
      </c>
      <c r="B53" s="28">
        <v>12</v>
      </c>
      <c r="C53" s="28" t="str">
        <f t="shared" si="33"/>
        <v>DB12</v>
      </c>
      <c r="D53" s="45">
        <v>0.88800000000000001</v>
      </c>
      <c r="E53" s="45">
        <f t="shared" si="38"/>
        <v>0.83471999999999991</v>
      </c>
      <c r="F53" s="46">
        <v>6</v>
      </c>
      <c r="G53" s="45">
        <f t="shared" si="39"/>
        <v>0.94128000000000001</v>
      </c>
      <c r="H53" s="45">
        <f t="shared" si="34"/>
        <v>0.84360000000000002</v>
      </c>
      <c r="I53" s="46">
        <v>5</v>
      </c>
      <c r="J53" s="45">
        <f t="shared" si="35"/>
        <v>0.9323999999999999</v>
      </c>
      <c r="V53" s="157"/>
      <c r="X53" s="157"/>
      <c r="AA53" s="58"/>
    </row>
    <row r="54" spans="1:27" ht="19.5" customHeight="1">
      <c r="A54" s="28" t="s">
        <v>130</v>
      </c>
      <c r="B54" s="28">
        <v>16</v>
      </c>
      <c r="C54" s="28" t="str">
        <f t="shared" si="33"/>
        <v>DB16</v>
      </c>
      <c r="D54" s="45">
        <v>1.5780000000000001</v>
      </c>
      <c r="E54" s="45">
        <f t="shared" si="38"/>
        <v>1.48332</v>
      </c>
      <c r="F54" s="46">
        <v>6</v>
      </c>
      <c r="G54" s="45">
        <f t="shared" si="39"/>
        <v>1.6726799999999999</v>
      </c>
      <c r="H54" s="45">
        <f t="shared" si="34"/>
        <v>1.4990999999999999</v>
      </c>
      <c r="I54" s="46">
        <v>5</v>
      </c>
      <c r="J54" s="45">
        <f t="shared" si="35"/>
        <v>1.6569</v>
      </c>
      <c r="V54" s="157"/>
      <c r="X54" s="157"/>
      <c r="AA54" s="58"/>
    </row>
    <row r="55" spans="1:27" ht="19.5" customHeight="1">
      <c r="A55" s="28" t="s">
        <v>130</v>
      </c>
      <c r="B55" s="28">
        <v>20</v>
      </c>
      <c r="C55" s="28" t="str">
        <f t="shared" si="33"/>
        <v>DB20</v>
      </c>
      <c r="D55" s="45">
        <v>2.4660000000000002</v>
      </c>
      <c r="E55" s="45">
        <f t="shared" si="38"/>
        <v>2.3427000000000002</v>
      </c>
      <c r="F55" s="46">
        <v>5</v>
      </c>
      <c r="G55" s="45">
        <f t="shared" si="39"/>
        <v>2.5893000000000002</v>
      </c>
      <c r="H55" s="45">
        <f t="shared" si="34"/>
        <v>2.3673600000000001</v>
      </c>
      <c r="I55" s="46">
        <v>4</v>
      </c>
      <c r="J55" s="45">
        <f t="shared" si="35"/>
        <v>2.5646399999999998</v>
      </c>
      <c r="V55" s="157"/>
      <c r="X55" s="157"/>
      <c r="AA55" s="58"/>
    </row>
    <row r="56" spans="1:27" ht="19.5" customHeight="1">
      <c r="A56" s="28" t="s">
        <v>130</v>
      </c>
      <c r="B56" s="28">
        <v>22</v>
      </c>
      <c r="C56" s="28" t="str">
        <f t="shared" si="33"/>
        <v>DB22</v>
      </c>
      <c r="D56" s="45">
        <v>2.984</v>
      </c>
      <c r="E56" s="45">
        <f t="shared" si="38"/>
        <v>2.8348</v>
      </c>
      <c r="F56" s="46">
        <v>5</v>
      </c>
      <c r="G56" s="45">
        <f t="shared" si="39"/>
        <v>3.1332</v>
      </c>
      <c r="H56" s="45">
        <f t="shared" si="34"/>
        <v>2.8646400000000001</v>
      </c>
      <c r="I56" s="46">
        <v>4</v>
      </c>
      <c r="J56" s="45">
        <f t="shared" si="35"/>
        <v>3.1033600000000003</v>
      </c>
      <c r="V56" s="157"/>
      <c r="X56" s="157"/>
      <c r="AA56" s="58"/>
    </row>
    <row r="57" spans="1:27" ht="19.5" customHeight="1">
      <c r="A57" s="28" t="s">
        <v>130</v>
      </c>
      <c r="B57" s="28">
        <v>25</v>
      </c>
      <c r="C57" s="28" t="str">
        <f t="shared" si="33"/>
        <v>DB25</v>
      </c>
      <c r="D57" s="45">
        <v>3.8530000000000002</v>
      </c>
      <c r="E57" s="45">
        <f t="shared" si="38"/>
        <v>3.6603500000000002</v>
      </c>
      <c r="F57" s="46">
        <v>5</v>
      </c>
      <c r="G57" s="45">
        <f t="shared" si="39"/>
        <v>4.0456500000000002</v>
      </c>
      <c r="H57" s="45">
        <f t="shared" si="34"/>
        <v>3.6988800000000004</v>
      </c>
      <c r="I57" s="46">
        <v>4</v>
      </c>
      <c r="J57" s="45">
        <f t="shared" si="35"/>
        <v>4.0071200000000005</v>
      </c>
      <c r="V57" s="157"/>
      <c r="X57" s="157"/>
    </row>
    <row r="58" spans="1:27" ht="19.5" customHeight="1">
      <c r="A58" s="28" t="s">
        <v>130</v>
      </c>
      <c r="B58" s="28">
        <v>28</v>
      </c>
      <c r="C58" s="28" t="str">
        <f t="shared" si="33"/>
        <v>DB28</v>
      </c>
      <c r="D58" s="45">
        <v>4.8339999999999996</v>
      </c>
      <c r="E58" s="45">
        <f t="shared" si="38"/>
        <v>4.5922999999999998</v>
      </c>
      <c r="F58" s="46">
        <v>5</v>
      </c>
      <c r="G58" s="45">
        <f>D58*(100+F58)/100</f>
        <v>5.0756999999999994</v>
      </c>
      <c r="H58" s="45">
        <f t="shared" si="34"/>
        <v>4.6406399999999994</v>
      </c>
      <c r="I58" s="46">
        <v>4</v>
      </c>
      <c r="J58" s="45">
        <f t="shared" si="35"/>
        <v>5.0273599999999998</v>
      </c>
    </row>
    <row r="59" spans="1:27" ht="19.5" customHeight="1">
      <c r="A59" s="28" t="s">
        <v>130</v>
      </c>
      <c r="B59" s="28">
        <v>32</v>
      </c>
      <c r="C59" s="28" t="str">
        <f t="shared" si="33"/>
        <v>DB32</v>
      </c>
      <c r="D59" s="45">
        <v>6.3129999999999997</v>
      </c>
      <c r="E59" s="45">
        <f t="shared" si="38"/>
        <v>6.0604800000000001</v>
      </c>
      <c r="F59" s="46">
        <v>4</v>
      </c>
      <c r="G59" s="45">
        <f t="shared" si="39"/>
        <v>6.5655200000000002</v>
      </c>
      <c r="H59" s="45">
        <f t="shared" si="34"/>
        <v>6.0920449999999997</v>
      </c>
      <c r="I59" s="46">
        <v>3.5</v>
      </c>
      <c r="J59" s="45">
        <f t="shared" si="35"/>
        <v>6.5339549999999997</v>
      </c>
    </row>
    <row r="60" spans="1:27" ht="19.5" customHeight="1">
      <c r="A60" s="28" t="s">
        <v>130</v>
      </c>
      <c r="B60" s="28">
        <v>36</v>
      </c>
      <c r="C60" s="28" t="str">
        <f t="shared" si="33"/>
        <v>DB36</v>
      </c>
      <c r="D60" s="45">
        <v>7.99</v>
      </c>
      <c r="E60" s="45">
        <f t="shared" si="38"/>
        <v>7.6703999999999999</v>
      </c>
      <c r="F60" s="46">
        <v>4</v>
      </c>
      <c r="G60" s="45">
        <f t="shared" si="39"/>
        <v>8.3095999999999997</v>
      </c>
      <c r="H60" s="45">
        <f t="shared" si="34"/>
        <v>7.71035</v>
      </c>
      <c r="I60" s="46">
        <v>3.5</v>
      </c>
      <c r="J60" s="45">
        <f t="shared" si="35"/>
        <v>8.2696500000000004</v>
      </c>
    </row>
    <row r="61" spans="1:27" ht="19.5" customHeight="1">
      <c r="A61" s="28" t="s">
        <v>130</v>
      </c>
      <c r="B61" s="28">
        <v>40</v>
      </c>
      <c r="C61" s="28" t="str">
        <f t="shared" si="33"/>
        <v>DB40</v>
      </c>
      <c r="D61" s="45">
        <v>9.8650000000000002</v>
      </c>
      <c r="E61" s="45">
        <f t="shared" si="38"/>
        <v>9.4703999999999997</v>
      </c>
      <c r="F61" s="46">
        <v>4</v>
      </c>
      <c r="G61" s="45">
        <f t="shared" si="39"/>
        <v>10.259600000000001</v>
      </c>
      <c r="H61" s="45">
        <f t="shared" si="34"/>
        <v>9.5197249999999993</v>
      </c>
      <c r="I61" s="46">
        <v>3.5</v>
      </c>
      <c r="J61" s="45">
        <f t="shared" si="35"/>
        <v>10.210275000000001</v>
      </c>
    </row>
  </sheetData>
  <mergeCells count="87">
    <mergeCell ref="Q43:R43"/>
    <mergeCell ref="Q38:R38"/>
    <mergeCell ref="Q39:R39"/>
    <mergeCell ref="Q40:R40"/>
    <mergeCell ref="Q41:R41"/>
    <mergeCell ref="Q42:R42"/>
    <mergeCell ref="A37:C38"/>
    <mergeCell ref="E37:G37"/>
    <mergeCell ref="H37:J37"/>
    <mergeCell ref="AC46:AD46"/>
    <mergeCell ref="K21:M21"/>
    <mergeCell ref="O21:P21"/>
    <mergeCell ref="Q21:R21"/>
    <mergeCell ref="K30:M30"/>
    <mergeCell ref="J33:K33"/>
    <mergeCell ref="L33:O33"/>
    <mergeCell ref="Q27:R27"/>
    <mergeCell ref="K25:M25"/>
    <mergeCell ref="O25:P25"/>
    <mergeCell ref="Q25:R25"/>
    <mergeCell ref="K26:M26"/>
    <mergeCell ref="O26:P26"/>
    <mergeCell ref="K27:M27"/>
    <mergeCell ref="O27:P27"/>
    <mergeCell ref="O30:P30"/>
    <mergeCell ref="O24:P24"/>
    <mergeCell ref="Q24:R24"/>
    <mergeCell ref="Q30:R30"/>
    <mergeCell ref="K28:M28"/>
    <mergeCell ref="O28:P28"/>
    <mergeCell ref="Q28:R28"/>
    <mergeCell ref="Q26:R26"/>
    <mergeCell ref="K24:M24"/>
    <mergeCell ref="K23:M23"/>
    <mergeCell ref="O23:P23"/>
    <mergeCell ref="Q23:R23"/>
    <mergeCell ref="K19:M19"/>
    <mergeCell ref="O19:P19"/>
    <mergeCell ref="Q19:R19"/>
    <mergeCell ref="K22:M22"/>
    <mergeCell ref="O22:P22"/>
    <mergeCell ref="Q22:R22"/>
    <mergeCell ref="Q15:R15"/>
    <mergeCell ref="K17:M17"/>
    <mergeCell ref="O17:P17"/>
    <mergeCell ref="Q17:R17"/>
    <mergeCell ref="K18:M18"/>
    <mergeCell ref="O18:P18"/>
    <mergeCell ref="Q18:R18"/>
    <mergeCell ref="K15:M15"/>
    <mergeCell ref="O15:P15"/>
    <mergeCell ref="A6:A8"/>
    <mergeCell ref="B6:C8"/>
    <mergeCell ref="D6:D8"/>
    <mergeCell ref="E6:E8"/>
    <mergeCell ref="F6:F8"/>
    <mergeCell ref="G3:J3"/>
    <mergeCell ref="I4:J4"/>
    <mergeCell ref="C5:E5"/>
    <mergeCell ref="I5:J5"/>
    <mergeCell ref="P5:S5"/>
    <mergeCell ref="G4:H4"/>
    <mergeCell ref="K1:S1"/>
    <mergeCell ref="K2:P2"/>
    <mergeCell ref="Q2:R2"/>
    <mergeCell ref="K9:M9"/>
    <mergeCell ref="O9:P9"/>
    <mergeCell ref="Q9:R9"/>
    <mergeCell ref="S6:S8"/>
    <mergeCell ref="K8:M8"/>
    <mergeCell ref="K7:M7"/>
    <mergeCell ref="O7:P7"/>
    <mergeCell ref="Q7:R7"/>
    <mergeCell ref="K6:M6"/>
    <mergeCell ref="N6:N8"/>
    <mergeCell ref="K10:M10"/>
    <mergeCell ref="O10:P10"/>
    <mergeCell ref="Q10:R10"/>
    <mergeCell ref="K11:M11"/>
    <mergeCell ref="O11:P11"/>
    <mergeCell ref="Q11:R11"/>
    <mergeCell ref="O13:P13"/>
    <mergeCell ref="Q13:R13"/>
    <mergeCell ref="K14:M14"/>
    <mergeCell ref="O14:P14"/>
    <mergeCell ref="Q14:R14"/>
    <mergeCell ref="K13:M13"/>
  </mergeCells>
  <printOptions horizontalCentered="1" verticalCentered="1"/>
  <pageMargins left="0.15748031496062992" right="0.19685039370078741" top="0.19685039370078741" bottom="0.19685039370078741" header="0" footer="0"/>
  <pageSetup paperSize="9" orientation="landscape" copies="2" r:id="rId1"/>
  <headerFooter alignWithMargins="0"/>
  <ignoredErrors>
    <ignoredError sqref="AA9:AD27 AE9:AF27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Props1.xml><?xml version="1.0" encoding="utf-8"?>
<ds:datastoreItem xmlns:ds="http://schemas.openxmlformats.org/officeDocument/2006/customXml" ds:itemID="{E5B3071E-14A2-4251-933F-CF0B4EBB5272}"/>
</file>

<file path=customXml/itemProps2.xml><?xml version="1.0" encoding="utf-8"?>
<ds:datastoreItem xmlns:ds="http://schemas.openxmlformats.org/officeDocument/2006/customXml" ds:itemID="{F6345AC7-A5B7-4B15-82B1-6FDCB62389F0}"/>
</file>

<file path=customXml/itemProps3.xml><?xml version="1.0" encoding="utf-8"?>
<ds:datastoreItem xmlns:ds="http://schemas.openxmlformats.org/officeDocument/2006/customXml" ds:itemID="{67335124-67A1-45E1-8857-9AE61AE160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weraphan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Benjarat Chantaprasert</cp:lastModifiedBy>
  <cp:revision/>
  <dcterms:created xsi:type="dcterms:W3CDTF">1998-02-09T07:46:15Z</dcterms:created>
  <dcterms:modified xsi:type="dcterms:W3CDTF">2024-05-16T08:22:51Z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  <property fmtid="{D5CDD505-2E9C-101B-9397-08002B2CF9AE}" pid="3" name="MediaServiceImageTags">
    <vt:lpwstr/>
  </property>
</Properties>
</file>