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24B0E9906172F97E916B68C64AEAD4C7EE15C0E3" xr6:coauthVersionLast="47" xr6:coauthVersionMax="47" xr10:uidLastSave="{00000000-0000-0000-0000-000000000000}"/>
  <bookViews>
    <workbookView xWindow="345" yWindow="2250" windowWidth="9360" windowHeight="3120" firstSheet="1" activeTab="1" xr2:uid="{00000000-000D-0000-FFFF-FFFF00000000}"/>
  </bookViews>
  <sheets>
    <sheet name="กู้คืน_Sheet1" sheetId="1" state="veryHidden" r:id="rId1"/>
    <sheet name="ตาราง" sheetId="20" r:id="rId2"/>
    <sheet name="ตัวอย่าง" sheetId="18" r:id="rId3"/>
  </sheets>
  <definedNames>
    <definedName name="_xlnm.Print_Area" localSheetId="2">ตัวอย่าง!$A$1:$O$34</definedName>
    <definedName name="_xlnm.Print_Area" localSheetId="1">ตาราง!$A$1:$O$34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8" l="1"/>
  <c r="H16" i="18"/>
  <c r="H17" i="18"/>
  <c r="H18" i="18"/>
  <c r="H19" i="18"/>
  <c r="H20" i="18"/>
  <c r="H21" i="18"/>
  <c r="H22" i="18"/>
  <c r="H23" i="18"/>
  <c r="H24" i="18"/>
  <c r="H14" i="18"/>
  <c r="H13" i="18"/>
  <c r="G15" i="18"/>
  <c r="G16" i="18"/>
  <c r="G17" i="18"/>
  <c r="G18" i="18"/>
  <c r="G19" i="18"/>
  <c r="G20" i="18"/>
  <c r="G21" i="18"/>
  <c r="G22" i="18"/>
  <c r="G23" i="18"/>
  <c r="G24" i="18"/>
  <c r="G14" i="18"/>
  <c r="G13" i="18"/>
  <c r="A46" i="18" l="1"/>
  <c r="A47" i="18" s="1"/>
  <c r="J61" i="18"/>
  <c r="G61" i="18"/>
  <c r="F61" i="18"/>
  <c r="J60" i="18"/>
  <c r="G60" i="18"/>
  <c r="F60" i="18"/>
  <c r="J59" i="18"/>
  <c r="G59" i="18"/>
  <c r="F59" i="18"/>
  <c r="J58" i="18"/>
  <c r="G58" i="18"/>
  <c r="F58" i="18"/>
  <c r="J57" i="18"/>
  <c r="G57" i="18"/>
  <c r="F57" i="18"/>
  <c r="J56" i="18"/>
  <c r="G56" i="18"/>
  <c r="F56" i="18"/>
  <c r="J55" i="18"/>
  <c r="G55" i="18"/>
  <c r="F55" i="18"/>
  <c r="J54" i="18"/>
  <c r="G54" i="18"/>
  <c r="F54" i="18"/>
  <c r="J53" i="18"/>
  <c r="G53" i="18"/>
  <c r="F53" i="18"/>
  <c r="J52" i="18"/>
  <c r="G52" i="18"/>
  <c r="F52" i="18"/>
  <c r="J51" i="18"/>
  <c r="G51" i="18"/>
  <c r="F51" i="18"/>
  <c r="J50" i="18"/>
  <c r="G50" i="18"/>
  <c r="F50" i="18"/>
  <c r="J49" i="18"/>
  <c r="G49" i="18"/>
  <c r="F49" i="18"/>
  <c r="J48" i="18"/>
  <c r="G48" i="18"/>
  <c r="F48" i="18"/>
  <c r="J47" i="18"/>
  <c r="G47" i="18"/>
  <c r="F47" i="18"/>
  <c r="J46" i="18"/>
  <c r="G46" i="18"/>
  <c r="F46" i="18"/>
  <c r="J45" i="18"/>
  <c r="G45" i="18"/>
  <c r="F45" i="18"/>
  <c r="D45" i="18"/>
  <c r="B14" i="18"/>
  <c r="B15" i="18" s="1"/>
  <c r="B16" i="18" s="1"/>
  <c r="A14" i="18"/>
  <c r="AA13" i="18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F13" i="18"/>
  <c r="D13" i="18" s="1"/>
  <c r="Q8" i="18"/>
  <c r="P1" i="18"/>
  <c r="B17" i="18" l="1"/>
  <c r="E13" i="18"/>
  <c r="I13" i="18" s="1"/>
  <c r="C14" i="18"/>
  <c r="C15" i="18" s="1"/>
  <c r="C16" i="18" s="1"/>
  <c r="A48" i="18"/>
  <c r="D47" i="18"/>
  <c r="J13" i="18"/>
  <c r="A15" i="18"/>
  <c r="A16" i="18" s="1"/>
  <c r="D46" i="18"/>
  <c r="F14" i="18"/>
  <c r="D14" i="18" s="1"/>
  <c r="E14" i="18" s="1"/>
  <c r="A17" i="18" l="1"/>
  <c r="F16" i="18"/>
  <c r="D16" i="18" s="1"/>
  <c r="E16" i="18" s="1"/>
  <c r="C17" i="18"/>
  <c r="B18" i="18"/>
  <c r="J14" i="18"/>
  <c r="I14" i="18"/>
  <c r="F15" i="18"/>
  <c r="D15" i="18" s="1"/>
  <c r="E15" i="18" s="1"/>
  <c r="I15" i="18" s="1"/>
  <c r="A49" i="18"/>
  <c r="D48" i="18"/>
  <c r="I16" i="18" l="1"/>
  <c r="J16" i="18"/>
  <c r="F17" i="18"/>
  <c r="D17" i="18"/>
  <c r="E17" i="18" s="1"/>
  <c r="J17" i="18" s="1"/>
  <c r="B19" i="18"/>
  <c r="C18" i="18"/>
  <c r="A50" i="18"/>
  <c r="D49" i="18"/>
  <c r="A18" i="18"/>
  <c r="J15" i="18"/>
  <c r="B20" i="18" l="1"/>
  <c r="C19" i="18"/>
  <c r="I17" i="18"/>
  <c r="A19" i="18"/>
  <c r="A20" i="18" s="1"/>
  <c r="F18" i="18"/>
  <c r="D18" i="18" s="1"/>
  <c r="E18" i="18" s="1"/>
  <c r="A51" i="18"/>
  <c r="D50" i="18"/>
  <c r="B21" i="18" l="1"/>
  <c r="C20" i="18"/>
  <c r="A21" i="18"/>
  <c r="F20" i="18"/>
  <c r="D20" i="18" s="1"/>
  <c r="E20" i="18" s="1"/>
  <c r="I18" i="18"/>
  <c r="J18" i="18"/>
  <c r="A52" i="18"/>
  <c r="D51" i="18"/>
  <c r="S13" i="18" s="1"/>
  <c r="F19" i="18"/>
  <c r="D19" i="18" s="1"/>
  <c r="E19" i="18" s="1"/>
  <c r="S14" i="18" l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T13" i="18"/>
  <c r="T14" i="18" s="1"/>
  <c r="T15" i="18" s="1"/>
  <c r="T16" i="18" s="1"/>
  <c r="T17" i="18" s="1"/>
  <c r="J20" i="18"/>
  <c r="I20" i="18"/>
  <c r="V13" i="18"/>
  <c r="V14" i="18" s="1"/>
  <c r="V15" i="18" s="1"/>
  <c r="V16" i="18" s="1"/>
  <c r="V17" i="18" s="1"/>
  <c r="A22" i="18"/>
  <c r="F21" i="18"/>
  <c r="D21" i="18"/>
  <c r="E21" i="18" s="1"/>
  <c r="C21" i="18"/>
  <c r="B22" i="18"/>
  <c r="U13" i="18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Y13" i="18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Z13" i="18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T18" i="18"/>
  <c r="T19" i="18" s="1"/>
  <c r="T20" i="18" s="1"/>
  <c r="T21" i="18" s="1"/>
  <c r="T22" i="18" s="1"/>
  <c r="T23" i="18" s="1"/>
  <c r="T24" i="18" s="1"/>
  <c r="I19" i="18"/>
  <c r="J19" i="18"/>
  <c r="A53" i="18"/>
  <c r="D52" i="18"/>
  <c r="I21" i="18" l="1"/>
  <c r="J21" i="18"/>
  <c r="F22" i="18"/>
  <c r="A23" i="18"/>
  <c r="D22" i="18"/>
  <c r="E22" i="18" s="1"/>
  <c r="I22" i="18" s="1"/>
  <c r="C22" i="18"/>
  <c r="B23" i="18"/>
  <c r="A54" i="18"/>
  <c r="D53" i="18"/>
  <c r="B24" i="18" l="1"/>
  <c r="C23" i="18"/>
  <c r="J22" i="18"/>
  <c r="A24" i="18"/>
  <c r="F23" i="18"/>
  <c r="D23" i="18" s="1"/>
  <c r="E23" i="18" s="1"/>
  <c r="A55" i="18"/>
  <c r="D54" i="18"/>
  <c r="C24" i="18" l="1"/>
  <c r="I23" i="18"/>
  <c r="J23" i="18"/>
  <c r="F24" i="18"/>
  <c r="D24" i="18" s="1"/>
  <c r="E24" i="18" s="1"/>
  <c r="J24" i="18" s="1"/>
  <c r="A56" i="18"/>
  <c r="D55" i="18"/>
  <c r="I24" i="18" l="1"/>
  <c r="A57" i="18"/>
  <c r="D56" i="18"/>
  <c r="A58" i="18" l="1"/>
  <c r="D57" i="18"/>
  <c r="A59" i="18" l="1"/>
  <c r="D58" i="18"/>
  <c r="A60" i="18" l="1"/>
  <c r="D59" i="18"/>
  <c r="A61" i="18" l="1"/>
  <c r="D61" i="18" s="1"/>
  <c r="V18" i="18" s="1"/>
  <c r="V19" i="18" s="1"/>
  <c r="V20" i="18" s="1"/>
  <c r="V21" i="18" s="1"/>
  <c r="V22" i="18" s="1"/>
  <c r="V23" i="18" s="1"/>
  <c r="V24" i="18" s="1"/>
  <c r="D60" i="18"/>
</calcChain>
</file>

<file path=xl/sharedStrings.xml><?xml version="1.0" encoding="utf-8"?>
<sst xmlns="http://schemas.openxmlformats.org/spreadsheetml/2006/main" count="120" uniqueCount="84">
  <si>
    <t xml:space="preserve"> โครงการ</t>
  </si>
  <si>
    <t xml:space="preserve"> กองวิเคราะห์วิจัยและทดสอบวัสดุ</t>
  </si>
  <si>
    <t>บฟ.มยผ. 1103.3</t>
  </si>
  <si>
    <t xml:space="preserve"> กรมโยธาธิการและผังเมือง</t>
  </si>
  <si>
    <t xml:space="preserve"> ทะเบียนทดสอบเลขที่   </t>
  </si>
  <si>
    <t>แผ่นที่</t>
  </si>
  <si>
    <t xml:space="preserve"> สัญญาจ้างเลขที่ </t>
  </si>
  <si>
    <t xml:space="preserve"> ผลการทดสอบลวดเหล็กกล้าดึงเย็นเสริมคอนกรีต
(CDR)</t>
  </si>
  <si>
    <t xml:space="preserve"> เจ้าหน้าที่ทดสอบ</t>
  </si>
  <si>
    <t xml:space="preserve"> สถานที่</t>
  </si>
  <si>
    <t xml:space="preserve"> ส่วนของโครงสร้าง</t>
  </si>
  <si>
    <t xml:space="preserve"> เจ้าหน้าที่วิเคราะห์ผล</t>
  </si>
  <si>
    <t xml:space="preserve"> ชนิดตัวอย่าง</t>
  </si>
  <si>
    <t xml:space="preserve"> ผู้ขอรับบริการ</t>
  </si>
  <si>
    <t xml:space="preserve"> เจ้าหน้าที่ตรวจสอบ</t>
  </si>
  <si>
    <t xml:space="preserve"> วันที่ทดสอบ</t>
  </si>
  <si>
    <t>ลำดับที่</t>
  </si>
  <si>
    <t>เส้นผ่านศูนย์
กลางระบุ
(มม.)</t>
  </si>
  <si>
    <t>เส้นผ่านศูนย์
กลางจริง
(มม.)</t>
  </si>
  <si>
    <r>
      <t>พื้นที่หน้าตัด
(ซม.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</si>
  <si>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</si>
  <si>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แรงดึงพิสูจน์
ที่ 0.5 %
(กิโลนิวตัน)</t>
  </si>
  <si>
    <t>แรงดึง
(กิโลนิวตัน)</t>
  </si>
  <si>
    <r>
      <t>หน่วยแรงพิสูจน์
ที่ 0.5 %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</si>
  <si>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r>
      <t>ความต้าน
แรงดึง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</si>
  <si>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เครื่องหมาย
การค้า</t>
  </si>
  <si>
    <t>หมายเหตุ</t>
  </si>
  <si>
    <t xml:space="preserve"> หมายเหตุ</t>
  </si>
  <si>
    <t xml:space="preserve">ผู้นำส่งวัสดุ </t>
  </si>
  <si>
    <t>พัฒนาพื้นที่ชุมชนชายแดน จังหวัดมุกดาหาร</t>
  </si>
  <si>
    <t>(ส่วนที่เหลือและซ่อมแซมบูรณะส่วนที่ชำรุดบกพร่อง)</t>
  </si>
  <si>
    <r>
      <t xml:space="preserve"> ทะเบียนทดสอบเลขที่   </t>
    </r>
    <r>
      <rPr>
        <sz val="14"/>
        <rFont val="TH SarabunPSK"/>
        <family val="2"/>
      </rPr>
      <t>กวท1-63-3241</t>
    </r>
  </si>
  <si>
    <t>1/1</t>
  </si>
  <si>
    <t>20/2563 ลงวันที่ 2 เมษายน 2563</t>
  </si>
  <si>
    <t>นายณัฐวุฒิ   สายราช</t>
  </si>
  <si>
    <t>จังหวัดมุกดาหาร</t>
  </si>
  <si>
    <t>เสาเข็ม I ขนาด 0.35 x 0.35 x 14.00 เมตร</t>
  </si>
  <si>
    <t>นายกิตติรัช  เกิดสำอางค์</t>
  </si>
  <si>
    <t>ลวดเหล็กกล้าดึงเย็นเสริมคอนกรีต (CDR)</t>
  </si>
  <si>
    <t>ห้างหุ้นส่วนจำกัด ส.บุรินทร์การช่าง</t>
  </si>
  <si>
    <t>นายไกรสิทธิ์  โลมรัตน์</t>
  </si>
  <si>
    <t>(ksc)</t>
  </si>
  <si>
    <t>weigth</t>
  </si>
  <si>
    <t>long</t>
  </si>
  <si>
    <t>ขนาด</t>
  </si>
  <si>
    <t>แรงดึงที่0.5%
kN</t>
  </si>
  <si>
    <t>แรงดึงที่ max
kN</t>
  </si>
  <si>
    <t>แรง</t>
  </si>
  <si>
    <t>(g)</t>
  </si>
  <si>
    <t>(mm)</t>
  </si>
  <si>
    <t>ไม่น้อยกว่า</t>
  </si>
  <si>
    <t>w</t>
  </si>
  <si>
    <t>l0</t>
  </si>
  <si>
    <t>Ø</t>
  </si>
  <si>
    <t>A.</t>
  </si>
  <si>
    <t>Ø min</t>
  </si>
  <si>
    <t>Ø max</t>
  </si>
  <si>
    <t>max</t>
  </si>
  <si>
    <t xml:space="preserve">CDR </t>
  </si>
  <si>
    <t xml:space="preserve"> Ø 4.0</t>
  </si>
  <si>
    <t>Vitcha</t>
  </si>
  <si>
    <t>ผลิตภัณฑ์ของ บริษัท วิชชา จำกัด</t>
  </si>
  <si>
    <t>ป้อนข้อมูล</t>
  </si>
  <si>
    <t xml:space="preserve">ทดสอบตามใบนำส่งตัวอย่างวัสดุของ </t>
  </si>
  <si>
    <t>นายชัยรัตน์ ชำนาญกิจ</t>
  </si>
  <si>
    <t xml:space="preserve">ข้อกำหนด </t>
  </si>
  <si>
    <t>± 0.1 kg</t>
  </si>
  <si>
    <t>ที่ยอมให้</t>
  </si>
  <si>
    <t xml:space="preserve"> Ø 2.0</t>
  </si>
  <si>
    <t xml:space="preserve"> Ø 2.3</t>
  </si>
  <si>
    <t xml:space="preserve"> Ø 2.6</t>
  </si>
  <si>
    <t xml:space="preserve"> Ø 3.0</t>
  </si>
  <si>
    <t xml:space="preserve"> Ø 3.3</t>
  </si>
  <si>
    <t xml:space="preserve"> Ø 3.6</t>
  </si>
  <si>
    <t xml:space="preserve"> Ø 4.3</t>
  </si>
  <si>
    <t xml:space="preserve"> Ø 4.6</t>
  </si>
  <si>
    <t xml:space="preserve"> Ø 5.0</t>
  </si>
  <si>
    <t xml:space="preserve"> Ø 5.3</t>
  </si>
  <si>
    <t xml:space="preserve"> Ø 5.6</t>
  </si>
  <si>
    <t xml:space="preserve"> Ø 6.0</t>
  </si>
  <si>
    <t xml:space="preserve"> Ø 6.5</t>
  </si>
  <si>
    <t xml:space="preserve"> Ø 7.0</t>
  </si>
  <si>
    <t xml:space="preserve"> Ø 7.5</t>
  </si>
  <si>
    <t xml:space="preserve"> Ø 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</si>
</sst>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  <numFmt numFmtId="169" formatCode="0.0000"/>
    <numFmt numFmtId="170" formatCode="0.0%"/>
  </numFmts>
  <fonts count="31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5"/>
      <color indexed="12"/>
      <name val="TH SarabunPSK"/>
      <family val="2"/>
    </font>
    <font>
      <b/>
      <sz val="13"/>
      <color indexed="12"/>
      <name val="TH SarabunPSK"/>
      <family val="2"/>
    </font>
    <font>
      <b/>
      <sz val="14"/>
      <color indexed="12"/>
      <name val="TH SarabunPSK"/>
      <family val="2"/>
    </font>
    <font>
      <b/>
      <sz val="13"/>
      <name val="TH SarabunPSK"/>
      <family val="2"/>
    </font>
    <font>
      <b/>
      <sz val="13.5"/>
      <color indexed="12"/>
      <name val="TH SarabunPSK"/>
      <family val="2"/>
    </font>
    <font>
      <sz val="14"/>
      <name val="TH SarabunPSK"/>
      <family val="2"/>
    </font>
    <font>
      <b/>
      <sz val="14"/>
      <color rgb="FF0000FF"/>
      <name val="TH SarabunPSK"/>
      <family val="2"/>
    </font>
    <font>
      <sz val="14"/>
      <name val="CordiaUPC"/>
      <family val="2"/>
      <charset val="222"/>
    </font>
    <font>
      <b/>
      <sz val="14"/>
      <color rgb="FFFF0000"/>
      <name val="TH SarabunPSK"/>
      <family val="2"/>
    </font>
    <font>
      <sz val="14"/>
      <name val="CordiaUPC"/>
      <family val="2"/>
      <charset val="222"/>
    </font>
    <font>
      <sz val="13"/>
      <name val="TH SarabunPSK"/>
      <family val="2"/>
    </font>
    <font>
      <sz val="14"/>
      <name val="CordiaUPC"/>
      <family val="2"/>
    </font>
    <font>
      <b/>
      <sz val="13"/>
      <color rgb="FF0000FF"/>
      <name val="TH SarabunPSK"/>
      <family val="2"/>
    </font>
    <font>
      <sz val="10"/>
      <name val="TH SarabunPSK"/>
      <family val="2"/>
    </font>
    <font>
      <b/>
      <sz val="14"/>
      <color theme="9" tint="-0.499984740745262"/>
      <name val="TH SarabunPSK"/>
      <family val="2"/>
    </font>
    <font>
      <sz val="14"/>
      <color rgb="FF0000FF"/>
      <name val="CordiaUPC"/>
      <family val="2"/>
      <charset val="222"/>
    </font>
    <font>
      <sz val="14"/>
      <color rgb="FF0000FF"/>
      <name val="CordiaUPC"/>
      <family val="2"/>
    </font>
    <font>
      <sz val="14"/>
      <color rgb="FF0000FF"/>
      <name val="TH SarabunPSK"/>
      <family val="2"/>
    </font>
    <font>
      <sz val="13"/>
      <color rgb="FF0000FF"/>
      <name val="TH SarabunPSK"/>
      <family val="2"/>
    </font>
    <font>
      <sz val="11"/>
      <name val="TH SarabunPSK"/>
      <family val="2"/>
    </font>
    <font>
      <sz val="9"/>
      <name val="TH SarabunPSK"/>
      <family val="2"/>
    </font>
    <font>
      <b/>
      <sz val="14"/>
      <color rgb="FF00B0F0"/>
      <name val="TH SarabunPSK"/>
      <family val="2"/>
    </font>
    <font>
      <sz val="13"/>
      <color rgb="FF00B0F0"/>
      <name val="TH SarabunPSK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164" fontId="17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225">
    <xf numFmtId="0" fontId="0" fillId="0" borderId="0" xfId="0"/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11" fillId="0" borderId="4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168" fontId="13" fillId="0" borderId="0" xfId="2" applyNumberFormat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" fillId="0" borderId="1" xfId="1" applyFont="1" applyBorder="1" applyAlignment="1">
      <alignment horizontal="centerContinuous" vertical="center"/>
    </xf>
    <xf numFmtId="0" fontId="5" fillId="0" borderId="0" xfId="1" applyFont="1" applyAlignment="1">
      <alignment vertical="center"/>
    </xf>
    <xf numFmtId="0" fontId="19" fillId="0" borderId="23" xfId="1" applyFont="1" applyBorder="1" applyAlignment="1">
      <alignment vertical="center"/>
    </xf>
    <xf numFmtId="0" fontId="2" fillId="0" borderId="2" xfId="1" applyFont="1" applyBorder="1" applyAlignment="1">
      <alignment horizontal="centerContinuous" vertical="center"/>
    </xf>
    <xf numFmtId="0" fontId="19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3" fillId="0" borderId="8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2" fontId="11" fillId="0" borderId="6" xfId="1" applyNumberFormat="1" applyFont="1" applyBorder="1" applyAlignment="1">
      <alignment horizontal="center" vertical="center"/>
    </xf>
    <xf numFmtId="165" fontId="11" fillId="0" borderId="6" xfId="1" applyNumberFormat="1" applyFont="1" applyBorder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2" fontId="9" fillId="0" borderId="0" xfId="1" applyNumberFormat="1" applyFont="1" applyAlignment="1">
      <alignment vertical="center"/>
    </xf>
    <xf numFmtId="0" fontId="5" fillId="0" borderId="7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2" fontId="11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18" fillId="0" borderId="0" xfId="1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 vertical="center"/>
    </xf>
    <xf numFmtId="2" fontId="13" fillId="0" borderId="0" xfId="1" applyNumberFormat="1" applyFont="1" applyAlignment="1">
      <alignment horizontal="center" vertical="center"/>
    </xf>
    <xf numFmtId="1" fontId="13" fillId="0" borderId="0" xfId="1" applyNumberFormat="1" applyFont="1" applyAlignment="1">
      <alignment horizontal="center" vertical="center"/>
    </xf>
    <xf numFmtId="49" fontId="16" fillId="0" borderId="0" xfId="1" applyNumberFormat="1" applyFont="1" applyAlignment="1">
      <alignment vertical="center"/>
    </xf>
    <xf numFmtId="166" fontId="18" fillId="0" borderId="0" xfId="1" applyNumberFormat="1" applyFont="1" applyAlignment="1">
      <alignment horizontal="center" vertical="center"/>
    </xf>
    <xf numFmtId="17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22" fillId="0" borderId="0" xfId="1" applyNumberFormat="1" applyFont="1" applyAlignment="1">
      <alignment horizontal="center" vertical="center"/>
    </xf>
    <xf numFmtId="165" fontId="20" fillId="0" borderId="0" xfId="1" applyNumberFormat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15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0" borderId="19" xfId="1" applyFont="1" applyBorder="1" applyAlignment="1">
      <alignment vertical="center"/>
    </xf>
    <xf numFmtId="2" fontId="11" fillId="0" borderId="0" xfId="1" applyNumberFormat="1" applyFont="1" applyAlignment="1">
      <alignment vertical="center"/>
    </xf>
    <xf numFmtId="0" fontId="5" fillId="0" borderId="4" xfId="1" applyFont="1" applyBorder="1" applyAlignment="1">
      <alignment horizontal="centerContinuous" vertical="center"/>
    </xf>
    <xf numFmtId="0" fontId="24" fillId="0" borderId="0" xfId="1" applyFont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25" fillId="0" borderId="4" xfId="1" applyFont="1" applyBorder="1" applyAlignment="1">
      <alignment vertical="center"/>
    </xf>
    <xf numFmtId="0" fontId="25" fillId="0" borderId="0" xfId="1" applyFont="1" applyAlignment="1">
      <alignment vertical="center"/>
    </xf>
    <xf numFmtId="49" fontId="13" fillId="0" borderId="18" xfId="1" applyNumberFormat="1" applyFont="1" applyBorder="1" applyAlignment="1">
      <alignment horizontal="center" vertical="center"/>
    </xf>
    <xf numFmtId="0" fontId="26" fillId="0" borderId="5" xfId="1" applyFont="1" applyBorder="1" applyAlignment="1">
      <alignment horizontal="center" vertical="center"/>
    </xf>
    <xf numFmtId="2" fontId="18" fillId="0" borderId="6" xfId="1" applyNumberFormat="1" applyFont="1" applyBorder="1" applyAlignment="1">
      <alignment horizontal="center" vertical="center"/>
    </xf>
    <xf numFmtId="169" fontId="18" fillId="0" borderId="6" xfId="1" applyNumberFormat="1" applyFont="1" applyBorder="1" applyAlignment="1">
      <alignment horizontal="center" vertical="center"/>
    </xf>
    <xf numFmtId="165" fontId="18" fillId="0" borderId="6" xfId="1" applyNumberFormat="1" applyFont="1" applyBorder="1" applyAlignment="1">
      <alignment horizontal="center" vertical="center"/>
    </xf>
    <xf numFmtId="1" fontId="26" fillId="0" borderId="5" xfId="1" applyNumberFormat="1" applyFont="1" applyBorder="1" applyAlignment="1">
      <alignment horizontal="center" vertical="center"/>
    </xf>
    <xf numFmtId="165" fontId="18" fillId="0" borderId="24" xfId="1" applyNumberFormat="1" applyFont="1" applyBorder="1" applyAlignment="1">
      <alignment horizontal="center" vertical="center"/>
    </xf>
    <xf numFmtId="1" fontId="18" fillId="0" borderId="5" xfId="1" applyNumberFormat="1" applyFont="1" applyBorder="1" applyAlignment="1">
      <alignment horizontal="center" vertical="center"/>
    </xf>
    <xf numFmtId="49" fontId="18" fillId="0" borderId="6" xfId="1" applyNumberFormat="1" applyFont="1" applyBorder="1" applyAlignment="1">
      <alignment horizontal="center" vertical="center"/>
    </xf>
    <xf numFmtId="49" fontId="18" fillId="0" borderId="23" xfId="1" applyNumberFormat="1" applyFont="1" applyBorder="1" applyAlignment="1">
      <alignment horizontal="center" vertical="center"/>
    </xf>
    <xf numFmtId="166" fontId="18" fillId="0" borderId="6" xfId="1" applyNumberFormat="1" applyFont="1" applyBorder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18" fillId="0" borderId="15" xfId="1" applyFont="1" applyBorder="1" applyAlignment="1">
      <alignment horizontal="center" vertical="center"/>
    </xf>
    <xf numFmtId="0" fontId="28" fillId="0" borderId="0" xfId="1" applyFont="1" applyAlignment="1">
      <alignment horizontal="left" vertical="center"/>
    </xf>
    <xf numFmtId="49" fontId="18" fillId="0" borderId="16" xfId="1" applyNumberFormat="1" applyFont="1" applyBorder="1" applyAlignment="1">
      <alignment horizontal="center" vertical="center"/>
    </xf>
    <xf numFmtId="49" fontId="18" fillId="0" borderId="2" xfId="1" applyNumberFormat="1" applyFont="1" applyBorder="1" applyAlignment="1">
      <alignment horizontal="center" vertical="center"/>
    </xf>
    <xf numFmtId="49" fontId="18" fillId="0" borderId="28" xfId="1" applyNumberFormat="1" applyFont="1" applyBorder="1" applyAlignment="1">
      <alignment horizontal="center" vertical="center"/>
    </xf>
    <xf numFmtId="2" fontId="18" fillId="0" borderId="2" xfId="1" applyNumberFormat="1" applyFont="1" applyBorder="1" applyAlignment="1">
      <alignment horizontal="center" vertical="center"/>
    </xf>
    <xf numFmtId="169" fontId="18" fillId="0" borderId="2" xfId="1" applyNumberFormat="1" applyFont="1" applyBorder="1" applyAlignment="1">
      <alignment horizontal="center" vertical="center"/>
    </xf>
    <xf numFmtId="165" fontId="18" fillId="0" borderId="2" xfId="1" applyNumberFormat="1" applyFont="1" applyBorder="1" applyAlignment="1">
      <alignment horizontal="center" vertical="center"/>
    </xf>
    <xf numFmtId="166" fontId="18" fillId="0" borderId="2" xfId="1" applyNumberFormat="1" applyFont="1" applyBorder="1" applyAlignment="1">
      <alignment horizontal="center" vertical="center"/>
    </xf>
    <xf numFmtId="1" fontId="18" fillId="0" borderId="2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166" fontId="18" fillId="0" borderId="17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49" fontId="26" fillId="0" borderId="0" xfId="1" applyNumberFormat="1" applyFont="1" applyAlignment="1">
      <alignment horizontal="left" vertical="center"/>
    </xf>
    <xf numFmtId="49" fontId="26" fillId="0" borderId="23" xfId="1" applyNumberFormat="1" applyFont="1" applyBorder="1" applyAlignment="1">
      <alignment horizontal="left" vertical="center"/>
    </xf>
    <xf numFmtId="2" fontId="5" fillId="0" borderId="0" xfId="1" applyNumberFormat="1" applyFont="1" applyAlignment="1">
      <alignment horizontal="center" vertical="center"/>
    </xf>
    <xf numFmtId="169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" fontId="18" fillId="0" borderId="6" xfId="1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49" fontId="26" fillId="0" borderId="6" xfId="1" applyNumberFormat="1" applyFont="1" applyBorder="1" applyAlignment="1">
      <alignment horizontal="right" vertical="center"/>
    </xf>
    <xf numFmtId="165" fontId="5" fillId="0" borderId="0" xfId="1" applyNumberFormat="1" applyFont="1" applyAlignment="1">
      <alignment horizontal="left" vertical="center"/>
    </xf>
    <xf numFmtId="2" fontId="26" fillId="0" borderId="6" xfId="1" applyNumberFormat="1" applyFont="1" applyBorder="1" applyAlignment="1">
      <alignment vertical="center" wrapText="1"/>
    </xf>
    <xf numFmtId="2" fontId="26" fillId="0" borderId="0" xfId="1" applyNumberFormat="1" applyFont="1" applyAlignment="1">
      <alignment vertical="center" wrapText="1"/>
    </xf>
    <xf numFmtId="2" fontId="26" fillId="0" borderId="15" xfId="1" applyNumberFormat="1" applyFont="1" applyBorder="1" applyAlignment="1">
      <alignment vertical="center" wrapText="1"/>
    </xf>
    <xf numFmtId="2" fontId="18" fillId="0" borderId="38" xfId="1" applyNumberFormat="1" applyFont="1" applyBorder="1" applyAlignment="1">
      <alignment horizontal="center" vertical="center"/>
    </xf>
    <xf numFmtId="1" fontId="18" fillId="0" borderId="38" xfId="1" applyNumberFormat="1" applyFont="1" applyBorder="1" applyAlignment="1">
      <alignment horizontal="center" vertical="center"/>
    </xf>
    <xf numFmtId="1" fontId="18" fillId="0" borderId="37" xfId="1" applyNumberFormat="1" applyFont="1" applyBorder="1" applyAlignment="1">
      <alignment horizontal="center" vertical="center"/>
    </xf>
    <xf numFmtId="49" fontId="18" fillId="0" borderId="38" xfId="1" applyNumberFormat="1" applyFont="1" applyBorder="1" applyAlignment="1">
      <alignment horizontal="center" vertical="center"/>
    </xf>
    <xf numFmtId="49" fontId="18" fillId="0" borderId="39" xfId="1" applyNumberFormat="1" applyFont="1" applyBorder="1" applyAlignment="1">
      <alignment horizontal="center" vertical="center"/>
    </xf>
    <xf numFmtId="169" fontId="18" fillId="0" borderId="38" xfId="1" applyNumberFormat="1" applyFont="1" applyBorder="1" applyAlignment="1">
      <alignment horizontal="center" vertical="center"/>
    </xf>
    <xf numFmtId="165" fontId="18" fillId="0" borderId="40" xfId="1" applyNumberFormat="1" applyFont="1" applyBorder="1" applyAlignment="1">
      <alignment horizontal="center" vertical="center"/>
    </xf>
    <xf numFmtId="166" fontId="18" fillId="0" borderId="38" xfId="1" applyNumberFormat="1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1" fillId="0" borderId="41" xfId="1" applyFont="1" applyBorder="1" applyAlignment="1">
      <alignment horizontal="left" vertical="center"/>
    </xf>
    <xf numFmtId="166" fontId="18" fillId="0" borderId="41" xfId="1" applyNumberFormat="1" applyFont="1" applyBorder="1" applyAlignment="1">
      <alignment horizontal="center" vertical="center"/>
    </xf>
    <xf numFmtId="0" fontId="18" fillId="0" borderId="42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25" fillId="0" borderId="0" xfId="1" applyFont="1" applyAlignment="1">
      <alignment horizontal="left" vertical="center"/>
    </xf>
    <xf numFmtId="2" fontId="10" fillId="0" borderId="0" xfId="1" applyNumberFormat="1" applyFont="1" applyAlignment="1">
      <alignment vertical="center"/>
    </xf>
    <xf numFmtId="10" fontId="5" fillId="0" borderId="0" xfId="0" applyNumberFormat="1" applyFont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166" fontId="29" fillId="0" borderId="43" xfId="1" applyNumberFormat="1" applyFont="1" applyBorder="1" applyAlignment="1">
      <alignment horizontal="center" vertical="center"/>
    </xf>
    <xf numFmtId="1" fontId="29" fillId="0" borderId="43" xfId="1" applyNumberFormat="1" applyFont="1" applyBorder="1" applyAlignment="1">
      <alignment horizontal="center" vertical="center"/>
    </xf>
    <xf numFmtId="2" fontId="30" fillId="0" borderId="6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2" fontId="29" fillId="0" borderId="43" xfId="1" applyNumberFormat="1" applyFont="1" applyBorder="1" applyAlignment="1">
      <alignment horizontal="center" vertical="center"/>
    </xf>
    <xf numFmtId="0" fontId="26" fillId="0" borderId="31" xfId="1" applyFont="1" applyBorder="1" applyAlignment="1">
      <alignment vertical="center"/>
    </xf>
    <xf numFmtId="2" fontId="26" fillId="0" borderId="10" xfId="1" applyNumberFormat="1" applyFont="1" applyBorder="1" applyAlignment="1">
      <alignment vertical="center" wrapText="1"/>
    </xf>
    <xf numFmtId="2" fontId="26" fillId="0" borderId="11" xfId="1" applyNumberFormat="1" applyFont="1" applyBorder="1" applyAlignment="1">
      <alignment vertical="center" wrapText="1"/>
    </xf>
    <xf numFmtId="2" fontId="26" fillId="0" borderId="14" xfId="1" applyNumberFormat="1" applyFont="1" applyBorder="1" applyAlignment="1">
      <alignment vertical="center" wrapText="1"/>
    </xf>
    <xf numFmtId="0" fontId="26" fillId="0" borderId="24" xfId="1" applyFont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166" fontId="29" fillId="0" borderId="0" xfId="1" applyNumberFormat="1" applyFont="1" applyAlignment="1">
      <alignment horizontal="center" vertical="center"/>
    </xf>
    <xf numFmtId="1" fontId="29" fillId="0" borderId="0" xfId="1" applyNumberFormat="1" applyFont="1" applyAlignment="1">
      <alignment horizontal="center" vertical="center"/>
    </xf>
    <xf numFmtId="2" fontId="29" fillId="0" borderId="0" xfId="1" applyNumberFormat="1" applyFont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25" xfId="1" applyFont="1" applyBorder="1" applyAlignment="1">
      <alignment horizontal="left" vertical="center"/>
    </xf>
    <xf numFmtId="0" fontId="3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167" fontId="25" fillId="0" borderId="8" xfId="0" applyNumberFormat="1" applyFont="1" applyBorder="1" applyAlignment="1">
      <alignment horizontal="left" vertical="center"/>
    </xf>
    <xf numFmtId="167" fontId="10" fillId="0" borderId="0" xfId="0" applyNumberFormat="1" applyFont="1" applyAlignment="1">
      <alignment horizontal="left" vertical="center"/>
    </xf>
    <xf numFmtId="167" fontId="10" fillId="0" borderId="0" xfId="0" quotePrefix="1" applyNumberFormat="1" applyFont="1" applyAlignment="1">
      <alignment horizontal="left" vertical="center"/>
    </xf>
    <xf numFmtId="0" fontId="5" fillId="0" borderId="3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13" fillId="0" borderId="8" xfId="1" applyFont="1" applyBorder="1" applyAlignment="1">
      <alignment horizontal="left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2" fontId="26" fillId="0" borderId="10" xfId="1" applyNumberFormat="1" applyFont="1" applyBorder="1" applyAlignment="1">
      <alignment horizontal="center" vertical="center" wrapText="1"/>
    </xf>
    <xf numFmtId="2" fontId="26" fillId="0" borderId="11" xfId="1" applyNumberFormat="1" applyFont="1" applyBorder="1" applyAlignment="1">
      <alignment horizontal="center" vertical="center" wrapText="1"/>
    </xf>
    <xf numFmtId="2" fontId="26" fillId="0" borderId="14" xfId="1" applyNumberFormat="1" applyFont="1" applyBorder="1" applyAlignment="1">
      <alignment horizontal="center" vertical="center" wrapText="1"/>
    </xf>
    <xf numFmtId="2" fontId="26" fillId="0" borderId="6" xfId="1" applyNumberFormat="1" applyFont="1" applyBorder="1" applyAlignment="1">
      <alignment horizontal="center" vertical="center" wrapText="1"/>
    </xf>
    <xf numFmtId="2" fontId="26" fillId="0" borderId="0" xfId="1" applyNumberFormat="1" applyFont="1" applyAlignment="1">
      <alignment horizontal="center" vertical="center" wrapText="1"/>
    </xf>
    <xf numFmtId="2" fontId="26" fillId="0" borderId="15" xfId="1" applyNumberFormat="1" applyFont="1" applyBorder="1" applyAlignment="1">
      <alignment horizontal="center" vertical="center" wrapText="1"/>
    </xf>
    <xf numFmtId="0" fontId="26" fillId="0" borderId="31" xfId="1" applyFont="1" applyBorder="1" applyAlignment="1">
      <alignment horizontal="center" vertical="center"/>
    </xf>
    <xf numFmtId="0" fontId="26" fillId="0" borderId="24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 wrapText="1"/>
    </xf>
    <xf numFmtId="165" fontId="10" fillId="0" borderId="10" xfId="1" applyNumberFormat="1" applyFont="1" applyBorder="1" applyAlignment="1">
      <alignment horizontal="center" vertical="center"/>
    </xf>
    <xf numFmtId="165" fontId="10" fillId="0" borderId="30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/>
    </xf>
    <xf numFmtId="165" fontId="10" fillId="0" borderId="28" xfId="1" applyNumberFormat="1" applyFont="1" applyBorder="1" applyAlignment="1">
      <alignment horizontal="center" vertical="center"/>
    </xf>
    <xf numFmtId="0" fontId="23" fillId="0" borderId="8" xfId="0" applyFont="1" applyBorder="1" applyAlignment="1"/>
    <xf numFmtId="0" fontId="19" fillId="0" borderId="27" xfId="0" applyFont="1" applyBorder="1" applyAlignment="1"/>
    <xf numFmtId="0" fontId="19" fillId="0" borderId="4" xfId="0" applyFont="1" applyBorder="1" applyAlignment="1"/>
    <xf numFmtId="0" fontId="19" fillId="0" borderId="36" xfId="0" applyFont="1" applyBorder="1" applyAlignment="1"/>
    <xf numFmtId="0" fontId="19" fillId="0" borderId="33" xfId="0" applyFont="1" applyBorder="1" applyAlignment="1"/>
    <xf numFmtId="0" fontId="19" fillId="0" borderId="6" xfId="0" applyFont="1" applyBorder="1" applyAlignment="1"/>
    <xf numFmtId="0" fontId="19" fillId="0" borderId="23" xfId="0" applyFont="1" applyBorder="1" applyAlignment="1"/>
    <xf numFmtId="0" fontId="19" fillId="0" borderId="24" xfId="0" applyFont="1" applyBorder="1" applyAlignment="1"/>
    <xf numFmtId="0" fontId="19" fillId="0" borderId="0" xfId="0" applyFont="1" applyAlignment="1"/>
    <xf numFmtId="0" fontId="19" fillId="0" borderId="15" xfId="0" applyFont="1" applyBorder="1" applyAlignment="1"/>
    <xf numFmtId="0" fontId="19" fillId="0" borderId="35" xfId="0" applyFont="1" applyBorder="1" applyAlignment="1"/>
    <xf numFmtId="0" fontId="19" fillId="0" borderId="2" xfId="0" applyFont="1" applyBorder="1" applyAlignment="1"/>
    <xf numFmtId="0" fontId="19" fillId="0" borderId="28" xfId="0" applyFont="1" applyBorder="1" applyAlignment="1"/>
    <xf numFmtId="0" fontId="19" fillId="0" borderId="34" xfId="0" applyFont="1" applyBorder="1" applyAlignment="1"/>
    <xf numFmtId="0" fontId="19" fillId="0" borderId="17" xfId="0" applyFont="1" applyBorder="1" applyAlignment="1"/>
    <xf numFmtId="0" fontId="19" fillId="0" borderId="18" xfId="0" applyFont="1" applyBorder="1" applyAlignment="1"/>
  </cellXfs>
  <cellStyles count="4">
    <cellStyle name="Comma" xfId="2" builtinId="3"/>
    <cellStyle name="Normal" xfId="0" builtinId="0"/>
    <cellStyle name="เครื่องหมายจุลภาค 2" xfId="3" xr:uid="{00000000-0005-0000-0000-000001000000}"/>
    <cellStyle name="ปกติ 2" xfId="1" xr:uid="{00000000-0005-0000-0000-000003000000}"/>
  </cellStyles>
  <dxfs count="104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8000"/>
      <color rgb="FFFF9900"/>
      <color rgb="FF000099"/>
      <color rgb="FF003366"/>
      <color rgb="FF660066"/>
      <color rgb="FF660033"/>
      <color rgb="FF663300"/>
      <color rgb="FF003300"/>
      <color rgb="FF002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0</xdr:row>
      <xdr:rowOff>19050</xdr:rowOff>
    </xdr:from>
    <xdr:to>
      <xdr:col>6</xdr:col>
      <xdr:colOff>714375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67125" y="19050"/>
          <a:ext cx="6667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276225</xdr:colOff>
      <xdr:row>31</xdr:row>
      <xdr:rowOff>28573</xdr:rowOff>
    </xdr:from>
    <xdr:to>
      <xdr:col>14</xdr:col>
      <xdr:colOff>342900</xdr:colOff>
      <xdr:row>33</xdr:row>
      <xdr:rowOff>273877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610600" y="6553198"/>
          <a:ext cx="1257300" cy="816804"/>
          <a:chOff x="8714477" y="6615137"/>
          <a:chExt cx="1258199" cy="814903"/>
        </a:xfrm>
      </xdr:grpSpPr>
      <xdr:pic>
        <xdr:nvPicPr>
          <xdr:cNvPr id="5" name="Picture 1" descr="http://testing.dpt.go.th/QR/61/101611622.png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 bright="100000"/>
          </a:blip>
          <a:stretch>
            <a:fillRect/>
          </a:stretch>
        </xdr:blipFill>
        <xdr:spPr bwMode="auto">
          <a:xfrm>
            <a:off x="9012519" y="6615137"/>
            <a:ext cx="648463" cy="646492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13</xdr:col>
      <xdr:colOff>0</xdr:colOff>
      <xdr:row>31</xdr:row>
      <xdr:rowOff>76200</xdr:rowOff>
    </xdr:from>
    <xdr:to>
      <xdr:col>14</xdr:col>
      <xdr:colOff>0</xdr:colOff>
      <xdr:row>33</xdr:row>
      <xdr:rowOff>47625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943975" y="6600825"/>
          <a:ext cx="5810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th-TH" sz="1100"/>
            <a:t>QR         code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0</xdr:row>
      <xdr:rowOff>19050</xdr:rowOff>
    </xdr:from>
    <xdr:to>
      <xdr:col>6</xdr:col>
      <xdr:colOff>714375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71900" y="19050"/>
          <a:ext cx="6667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28575</xdr:colOff>
      <xdr:row>12</xdr:row>
      <xdr:rowOff>28574</xdr:rowOff>
    </xdr:from>
    <xdr:to>
      <xdr:col>11</xdr:col>
      <xdr:colOff>217169</xdr:colOff>
      <xdr:row>23</xdr:row>
      <xdr:rowOff>119399</xdr:rowOff>
    </xdr:to>
    <xdr:sp macro="" textlink="">
      <xdr:nvSpPr>
        <xdr:cNvPr id="3" name="วงเล็บปีกกาขวา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7543800" y="3476624"/>
          <a:ext cx="188594" cy="1872000"/>
        </a:xfrm>
        <a:prstGeom prst="rightBrace">
          <a:avLst/>
        </a:prstGeom>
        <a:solidFill>
          <a:srgbClr val="FFFFFF"/>
        </a:solidFill>
        <a:ln w="63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12</xdr:col>
      <xdr:colOff>295275</xdr:colOff>
      <xdr:row>31</xdr:row>
      <xdr:rowOff>28573</xdr:rowOff>
    </xdr:from>
    <xdr:to>
      <xdr:col>14</xdr:col>
      <xdr:colOff>361950</xdr:colOff>
      <xdr:row>33</xdr:row>
      <xdr:rowOff>273877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8629650" y="6553198"/>
          <a:ext cx="1257300" cy="816804"/>
          <a:chOff x="8714477" y="6615137"/>
          <a:chExt cx="1258199" cy="814903"/>
        </a:xfrm>
      </xdr:grpSpPr>
      <xdr:pic>
        <xdr:nvPicPr>
          <xdr:cNvPr id="5" name="Picture 1" descr="http://testing.dpt.go.th/QR/61/101611622.png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9012519" y="6615137"/>
            <a:ext cx="648463" cy="646492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16</xdr:col>
      <xdr:colOff>95250</xdr:colOff>
      <xdr:row>25</xdr:row>
      <xdr:rowOff>0</xdr:rowOff>
    </xdr:from>
    <xdr:to>
      <xdr:col>16</xdr:col>
      <xdr:colOff>342900</xdr:colOff>
      <xdr:row>27</xdr:row>
      <xdr:rowOff>0</xdr:rowOff>
    </xdr:to>
    <xdr:sp macro="" textlink="">
      <xdr:nvSpPr>
        <xdr:cNvPr id="7" name="ลูกศรขึ้น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10582275" y="5553075"/>
          <a:ext cx="247650" cy="32385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17</xdr:col>
      <xdr:colOff>104775</xdr:colOff>
      <xdr:row>25</xdr:row>
      <xdr:rowOff>0</xdr:rowOff>
    </xdr:from>
    <xdr:to>
      <xdr:col>17</xdr:col>
      <xdr:colOff>352425</xdr:colOff>
      <xdr:row>27</xdr:row>
      <xdr:rowOff>0</xdr:rowOff>
    </xdr:to>
    <xdr:sp macro="" textlink="">
      <xdr:nvSpPr>
        <xdr:cNvPr id="8" name="ลูกศรขึ้น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1039475" y="5553075"/>
          <a:ext cx="247650" cy="32385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22</xdr:col>
      <xdr:colOff>95250</xdr:colOff>
      <xdr:row>25</xdr:row>
      <xdr:rowOff>0</xdr:rowOff>
    </xdr:from>
    <xdr:to>
      <xdr:col>22</xdr:col>
      <xdr:colOff>342900</xdr:colOff>
      <xdr:row>27</xdr:row>
      <xdr:rowOff>0</xdr:rowOff>
    </xdr:to>
    <xdr:sp macro="" textlink="">
      <xdr:nvSpPr>
        <xdr:cNvPr id="9" name="ลูกศรขึ้น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13068300" y="5553075"/>
          <a:ext cx="247650" cy="32385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23</xdr:col>
      <xdr:colOff>104775</xdr:colOff>
      <xdr:row>25</xdr:row>
      <xdr:rowOff>0</xdr:rowOff>
    </xdr:from>
    <xdr:to>
      <xdr:col>23</xdr:col>
      <xdr:colOff>352425</xdr:colOff>
      <xdr:row>27</xdr:row>
      <xdr:rowOff>0</xdr:rowOff>
    </xdr:to>
    <xdr:sp macro="" textlink="">
      <xdr:nvSpPr>
        <xdr:cNvPr id="10" name="ลูกศรขึ้น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3525500" y="5553075"/>
          <a:ext cx="247650" cy="323850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tabSelected="1" workbookViewId="0">
      <selection activeCell="P40" sqref="P40"/>
    </sheetView>
  </sheetViews>
  <sheetFormatPr defaultRowHeight="18.75"/>
  <cols>
    <col min="1" max="1" width="8.7109375" style="8" customWidth="1"/>
    <col min="2" max="3" width="6.7109375" style="8" customWidth="1"/>
    <col min="4" max="6" width="10.7109375" style="8" customWidth="1"/>
    <col min="7" max="7" width="11.5703125" style="8" customWidth="1"/>
    <col min="8" max="8" width="11.7109375" style="8" customWidth="1"/>
    <col min="9" max="10" width="12.7109375" style="8" customWidth="1"/>
    <col min="11" max="11" width="9.7109375" style="8" customWidth="1"/>
    <col min="12" max="12" width="12.28515625" style="8" customWidth="1"/>
    <col min="13" max="13" width="9.140625" style="8" customWidth="1"/>
    <col min="14" max="15" width="8.7109375" style="8" customWidth="1"/>
    <col min="16" max="16" width="5.7109375" style="102" customWidth="1"/>
    <col min="17" max="18" width="6.7109375" style="102" customWidth="1"/>
    <col min="19" max="19" width="4.42578125" style="102" bestFit="1" customWidth="1"/>
    <col min="20" max="20" width="6.42578125" style="102" bestFit="1" customWidth="1"/>
    <col min="21" max="21" width="6.28515625" style="8" bestFit="1" customWidth="1"/>
    <col min="22" max="22" width="6.7109375" style="8" bestFit="1" customWidth="1"/>
    <col min="23" max="24" width="6.7109375" style="8" customWidth="1"/>
    <col min="25" max="25" width="6.28515625" style="8" bestFit="1" customWidth="1"/>
    <col min="26" max="26" width="5" style="8" bestFit="1" customWidth="1"/>
    <col min="27" max="16384" width="9.140625" style="8"/>
  </cols>
  <sheetData>
    <row r="1" spans="1:27" ht="29.1" customHeight="1" thickTop="1">
      <c r="A1" s="62" t="s">
        <v>0</v>
      </c>
      <c r="B1" s="3"/>
      <c r="C1" s="58"/>
      <c r="D1" s="65"/>
      <c r="E1" s="65"/>
      <c r="F1" s="56"/>
      <c r="G1" s="7"/>
      <c r="H1" s="142" t="s">
        <v>1</v>
      </c>
      <c r="I1" s="143"/>
      <c r="J1" s="144"/>
      <c r="K1" s="145" t="s">
        <v>2</v>
      </c>
      <c r="L1" s="146"/>
      <c r="M1" s="146"/>
      <c r="N1" s="146"/>
      <c r="O1" s="147"/>
      <c r="Q1" s="107"/>
    </row>
    <row r="2" spans="1:27" ht="27" customHeight="1">
      <c r="A2" s="63"/>
      <c r="B2" s="1"/>
      <c r="C2" s="105"/>
      <c r="D2" s="57"/>
      <c r="E2" s="57"/>
      <c r="F2" s="9"/>
      <c r="G2" s="10"/>
      <c r="H2" s="148" t="s">
        <v>3</v>
      </c>
      <c r="I2" s="149"/>
      <c r="J2" s="150"/>
      <c r="K2" s="151" t="s">
        <v>4</v>
      </c>
      <c r="L2" s="152"/>
      <c r="M2" s="153"/>
      <c r="N2" s="101" t="s">
        <v>5</v>
      </c>
      <c r="O2" s="67"/>
    </row>
    <row r="3" spans="1:27" ht="24" customHeight="1">
      <c r="A3" s="64" t="s">
        <v>6</v>
      </c>
      <c r="B3" s="1"/>
      <c r="C3" s="105"/>
      <c r="D3" s="57"/>
      <c r="E3" s="57"/>
      <c r="F3" s="11"/>
      <c r="G3" s="154" t="s">
        <v>7</v>
      </c>
      <c r="H3" s="155"/>
      <c r="I3" s="155"/>
      <c r="J3" s="156"/>
      <c r="K3" s="163" t="s">
        <v>8</v>
      </c>
      <c r="L3" s="164"/>
      <c r="M3" s="167"/>
      <c r="N3" s="167"/>
      <c r="O3" s="168"/>
    </row>
    <row r="4" spans="1:27" ht="24" customHeight="1">
      <c r="A4" s="64" t="s">
        <v>9</v>
      </c>
      <c r="B4" s="1"/>
      <c r="C4" s="59"/>
      <c r="D4" s="59"/>
      <c r="E4" s="59"/>
      <c r="F4" s="11"/>
      <c r="G4" s="157"/>
      <c r="H4" s="158"/>
      <c r="I4" s="158"/>
      <c r="J4" s="159"/>
      <c r="K4" s="165"/>
      <c r="L4" s="166"/>
      <c r="M4" s="169"/>
      <c r="N4" s="169"/>
      <c r="O4" s="170"/>
    </row>
    <row r="5" spans="1:27" ht="24" customHeight="1">
      <c r="A5" s="64" t="s">
        <v>10</v>
      </c>
      <c r="B5" s="1"/>
      <c r="C5" s="59"/>
      <c r="D5" s="59"/>
      <c r="E5" s="59"/>
      <c r="F5" s="11"/>
      <c r="G5" s="157"/>
      <c r="H5" s="158"/>
      <c r="I5" s="158"/>
      <c r="J5" s="159"/>
      <c r="K5" s="165" t="s">
        <v>11</v>
      </c>
      <c r="L5" s="166"/>
      <c r="M5" s="169"/>
      <c r="N5" s="169"/>
      <c r="O5" s="170"/>
    </row>
    <row r="6" spans="1:27" ht="24" customHeight="1">
      <c r="A6" s="64" t="s">
        <v>12</v>
      </c>
      <c r="B6" s="12"/>
      <c r="C6" s="59"/>
      <c r="D6" s="59"/>
      <c r="E6" s="59"/>
      <c r="F6" s="11"/>
      <c r="G6" s="157"/>
      <c r="H6" s="158"/>
      <c r="I6" s="158"/>
      <c r="J6" s="159"/>
      <c r="K6" s="165"/>
      <c r="L6" s="166"/>
      <c r="M6" s="169"/>
      <c r="N6" s="169"/>
      <c r="O6" s="170"/>
    </row>
    <row r="7" spans="1:27" ht="24" customHeight="1">
      <c r="A7" s="64" t="s">
        <v>13</v>
      </c>
      <c r="B7" s="12"/>
      <c r="C7" s="105"/>
      <c r="D7" s="60"/>
      <c r="E7" s="61"/>
      <c r="G7" s="157"/>
      <c r="H7" s="158"/>
      <c r="I7" s="158"/>
      <c r="J7" s="159"/>
      <c r="K7" s="165" t="s">
        <v>14</v>
      </c>
      <c r="L7" s="166"/>
      <c r="M7" s="169"/>
      <c r="N7" s="169"/>
      <c r="O7" s="170"/>
    </row>
    <row r="8" spans="1:27" ht="24" customHeight="1" thickBot="1">
      <c r="A8" s="2" t="s">
        <v>15</v>
      </c>
      <c r="B8" s="15"/>
      <c r="C8" s="175"/>
      <c r="D8" s="209"/>
      <c r="E8" s="209"/>
      <c r="F8" s="16"/>
      <c r="G8" s="160"/>
      <c r="H8" s="161"/>
      <c r="I8" s="161"/>
      <c r="J8" s="162"/>
      <c r="K8" s="171"/>
      <c r="L8" s="172"/>
      <c r="M8" s="173"/>
      <c r="N8" s="173"/>
      <c r="O8" s="174"/>
      <c r="Q8" s="176"/>
      <c r="R8" s="177"/>
      <c r="S8" s="177"/>
      <c r="T8" s="177"/>
      <c r="U8" s="177"/>
    </row>
    <row r="9" spans="1:27" ht="18" customHeight="1" thickTop="1">
      <c r="A9" s="178" t="s">
        <v>16</v>
      </c>
      <c r="B9" s="179" t="s">
        <v>17</v>
      </c>
      <c r="C9" s="210"/>
      <c r="D9" s="180" t="s">
        <v>18</v>
      </c>
      <c r="E9" s="180" t="s">
        <v>19</v>
      </c>
      <c r="F9" s="180" t="s">
        <v>20</v>
      </c>
      <c r="G9" s="179" t="s">
        <v>21</v>
      </c>
      <c r="H9" s="180" t="s">
        <v>22</v>
      </c>
      <c r="I9" s="179" t="s">
        <v>23</v>
      </c>
      <c r="J9" s="180" t="s">
        <v>24</v>
      </c>
      <c r="K9" s="180" t="s">
        <v>25</v>
      </c>
      <c r="L9" s="190" t="s">
        <v>26</v>
      </c>
      <c r="M9" s="211"/>
      <c r="N9" s="211"/>
      <c r="O9" s="212"/>
      <c r="Y9" s="191"/>
      <c r="Z9" s="191"/>
    </row>
    <row r="10" spans="1:27" ht="18" customHeight="1">
      <c r="A10" s="213"/>
      <c r="B10" s="214"/>
      <c r="C10" s="215"/>
      <c r="D10" s="216"/>
      <c r="E10" s="216"/>
      <c r="F10" s="216"/>
      <c r="G10" s="214"/>
      <c r="H10" s="181"/>
      <c r="I10" s="188"/>
      <c r="J10" s="181"/>
      <c r="K10" s="216"/>
      <c r="L10" s="214"/>
      <c r="M10" s="217"/>
      <c r="N10" s="217"/>
      <c r="O10" s="218"/>
      <c r="U10" s="191"/>
      <c r="V10" s="191"/>
      <c r="W10" s="192"/>
      <c r="X10" s="192"/>
      <c r="Y10" s="185"/>
      <c r="Z10" s="185"/>
    </row>
    <row r="11" spans="1:27" ht="18" customHeight="1">
      <c r="A11" s="213"/>
      <c r="B11" s="214"/>
      <c r="C11" s="215"/>
      <c r="D11" s="216"/>
      <c r="E11" s="216"/>
      <c r="F11" s="216"/>
      <c r="G11" s="214"/>
      <c r="H11" s="181"/>
      <c r="I11" s="188"/>
      <c r="J11" s="181"/>
      <c r="K11" s="216"/>
      <c r="L11" s="214"/>
      <c r="M11" s="217"/>
      <c r="N11" s="217"/>
      <c r="O11" s="218"/>
      <c r="U11" s="185"/>
      <c r="V11" s="185"/>
      <c r="W11" s="192"/>
      <c r="X11" s="192"/>
      <c r="Y11" s="185"/>
      <c r="Z11" s="185"/>
    </row>
    <row r="12" spans="1:27" ht="18" customHeight="1">
      <c r="A12" s="219"/>
      <c r="B12" s="220"/>
      <c r="C12" s="221"/>
      <c r="D12" s="222"/>
      <c r="E12" s="222"/>
      <c r="F12" s="222"/>
      <c r="G12" s="220"/>
      <c r="H12" s="182"/>
      <c r="I12" s="189"/>
      <c r="J12" s="182"/>
      <c r="K12" s="222"/>
      <c r="L12" s="220"/>
      <c r="M12" s="223"/>
      <c r="N12" s="223"/>
      <c r="O12" s="224"/>
      <c r="S12" s="99"/>
      <c r="T12" s="99"/>
      <c r="U12" s="99"/>
      <c r="V12" s="99"/>
      <c r="W12" s="192"/>
      <c r="X12" s="192"/>
      <c r="Y12" s="126"/>
      <c r="Z12" s="99"/>
    </row>
    <row r="13" spans="1:27" ht="12.95" customHeight="1">
      <c r="A13" s="68"/>
      <c r="B13" s="106"/>
      <c r="C13" s="95"/>
      <c r="D13" s="69"/>
      <c r="E13" s="70"/>
      <c r="F13" s="71"/>
      <c r="G13" s="130"/>
      <c r="H13" s="130"/>
      <c r="I13" s="69"/>
      <c r="J13" s="69"/>
      <c r="K13" s="133"/>
      <c r="L13" s="134"/>
      <c r="M13" s="135"/>
      <c r="N13" s="135"/>
      <c r="O13" s="136"/>
      <c r="P13" s="32"/>
      <c r="Q13" s="139"/>
      <c r="R13" s="140"/>
      <c r="S13" s="97"/>
      <c r="T13" s="98"/>
      <c r="U13" s="49"/>
      <c r="V13" s="43"/>
      <c r="W13" s="141"/>
      <c r="X13" s="141"/>
      <c r="Y13" s="44"/>
      <c r="Z13" s="44"/>
      <c r="AA13" s="45"/>
    </row>
    <row r="14" spans="1:27" ht="12.95" customHeight="1">
      <c r="A14" s="72"/>
      <c r="B14" s="106"/>
      <c r="C14" s="96"/>
      <c r="D14" s="69"/>
      <c r="E14" s="70"/>
      <c r="F14" s="73"/>
      <c r="G14" s="130"/>
      <c r="H14" s="130"/>
      <c r="I14" s="69"/>
      <c r="J14" s="69"/>
      <c r="K14" s="137"/>
      <c r="L14" s="108"/>
      <c r="M14" s="109"/>
      <c r="N14" s="109"/>
      <c r="O14" s="110"/>
      <c r="P14" s="32"/>
      <c r="Q14" s="139"/>
      <c r="R14" s="140"/>
      <c r="S14" s="97"/>
      <c r="T14" s="98"/>
      <c r="U14" s="49"/>
      <c r="V14" s="43"/>
      <c r="W14" s="141"/>
      <c r="X14" s="141"/>
      <c r="Y14" s="44"/>
      <c r="Z14" s="44"/>
      <c r="AA14" s="37"/>
    </row>
    <row r="15" spans="1:27" ht="12.95" customHeight="1">
      <c r="A15" s="72"/>
      <c r="B15" s="106"/>
      <c r="C15" s="96"/>
      <c r="D15" s="69"/>
      <c r="E15" s="70"/>
      <c r="F15" s="71"/>
      <c r="G15" s="130"/>
      <c r="H15" s="130"/>
      <c r="I15" s="69"/>
      <c r="J15" s="69"/>
      <c r="K15" s="137"/>
      <c r="L15" s="108"/>
      <c r="M15" s="109"/>
      <c r="N15" s="109"/>
      <c r="O15" s="110"/>
      <c r="P15" s="32"/>
      <c r="Q15" s="139"/>
      <c r="R15" s="140"/>
      <c r="S15" s="97"/>
      <c r="T15" s="98"/>
      <c r="U15" s="49"/>
      <c r="V15" s="43"/>
      <c r="W15" s="141"/>
      <c r="X15" s="141"/>
      <c r="Y15" s="44"/>
      <c r="Z15" s="44"/>
      <c r="AA15" s="37"/>
    </row>
    <row r="16" spans="1:27" ht="12.95" customHeight="1">
      <c r="A16" s="72"/>
      <c r="B16" s="106"/>
      <c r="C16" s="96"/>
      <c r="D16" s="69"/>
      <c r="E16" s="70"/>
      <c r="F16" s="73"/>
      <c r="G16" s="130"/>
      <c r="H16" s="130"/>
      <c r="I16" s="69"/>
      <c r="J16" s="69"/>
      <c r="K16" s="137"/>
      <c r="L16" s="108"/>
      <c r="M16" s="109"/>
      <c r="N16" s="109"/>
      <c r="O16" s="110"/>
      <c r="P16" s="32"/>
      <c r="Q16" s="139"/>
      <c r="R16" s="140"/>
      <c r="S16" s="97"/>
      <c r="T16" s="98"/>
      <c r="U16" s="49"/>
      <c r="V16" s="43"/>
      <c r="W16" s="141"/>
      <c r="X16" s="141"/>
      <c r="Y16" s="44"/>
      <c r="Z16" s="44"/>
      <c r="AA16" s="37"/>
    </row>
    <row r="17" spans="1:27" ht="12.95" customHeight="1">
      <c r="A17" s="72"/>
      <c r="B17" s="106"/>
      <c r="C17" s="96"/>
      <c r="D17" s="69"/>
      <c r="E17" s="70"/>
      <c r="F17" s="73"/>
      <c r="G17" s="130"/>
      <c r="H17" s="130"/>
      <c r="I17" s="69"/>
      <c r="J17" s="69"/>
      <c r="K17" s="137"/>
      <c r="L17" s="108"/>
      <c r="M17" s="109"/>
      <c r="N17" s="109"/>
      <c r="O17" s="110"/>
      <c r="P17" s="32"/>
      <c r="Q17" s="139"/>
      <c r="R17" s="140"/>
      <c r="S17" s="97"/>
      <c r="T17" s="98"/>
      <c r="U17" s="49"/>
      <c r="V17" s="43"/>
      <c r="W17" s="141"/>
      <c r="X17" s="141"/>
      <c r="Y17" s="44"/>
      <c r="Z17" s="44"/>
      <c r="AA17" s="37"/>
    </row>
    <row r="18" spans="1:27" ht="12.95" customHeight="1">
      <c r="A18" s="72"/>
      <c r="B18" s="106"/>
      <c r="C18" s="96"/>
      <c r="D18" s="69"/>
      <c r="E18" s="70"/>
      <c r="F18" s="73"/>
      <c r="G18" s="130"/>
      <c r="H18" s="130"/>
      <c r="I18" s="69"/>
      <c r="J18" s="69"/>
      <c r="K18" s="137"/>
      <c r="L18" s="108"/>
      <c r="M18" s="109"/>
      <c r="N18" s="109"/>
      <c r="O18" s="110"/>
      <c r="P18" s="32"/>
      <c r="Q18" s="139"/>
      <c r="R18" s="140"/>
      <c r="S18" s="97"/>
      <c r="T18" s="98"/>
      <c r="U18" s="49"/>
      <c r="V18" s="43"/>
      <c r="W18" s="141"/>
      <c r="X18" s="141"/>
      <c r="Y18" s="44"/>
      <c r="Z18" s="44"/>
      <c r="AA18" s="37"/>
    </row>
    <row r="19" spans="1:27" ht="12.95" customHeight="1">
      <c r="A19" s="72"/>
      <c r="B19" s="106"/>
      <c r="C19" s="96"/>
      <c r="D19" s="69"/>
      <c r="E19" s="70"/>
      <c r="F19" s="71"/>
      <c r="G19" s="130"/>
      <c r="H19" s="130"/>
      <c r="I19" s="69"/>
      <c r="J19" s="69"/>
      <c r="K19" s="137"/>
      <c r="L19" s="108"/>
      <c r="M19" s="109"/>
      <c r="N19" s="109"/>
      <c r="O19" s="110"/>
      <c r="P19" s="32"/>
      <c r="Q19" s="139"/>
      <c r="R19" s="140"/>
      <c r="S19" s="97"/>
      <c r="T19" s="98"/>
      <c r="U19" s="49"/>
      <c r="V19" s="43"/>
      <c r="W19" s="141"/>
      <c r="X19" s="141"/>
      <c r="Y19" s="44"/>
      <c r="Z19" s="44"/>
      <c r="AA19" s="37"/>
    </row>
    <row r="20" spans="1:27" ht="12.95" customHeight="1">
      <c r="A20" s="72"/>
      <c r="B20" s="106"/>
      <c r="C20" s="96"/>
      <c r="D20" s="69"/>
      <c r="E20" s="70"/>
      <c r="F20" s="73"/>
      <c r="G20" s="130"/>
      <c r="H20" s="130"/>
      <c r="I20" s="69"/>
      <c r="J20" s="69"/>
      <c r="K20" s="137"/>
      <c r="L20" s="108"/>
      <c r="M20" s="109"/>
      <c r="N20" s="109"/>
      <c r="O20" s="110"/>
      <c r="P20" s="32"/>
      <c r="Q20" s="139"/>
      <c r="R20" s="140"/>
      <c r="S20" s="97"/>
      <c r="T20" s="98"/>
      <c r="U20" s="49"/>
      <c r="V20" s="43"/>
      <c r="W20" s="141"/>
      <c r="X20" s="141"/>
      <c r="Y20" s="44"/>
      <c r="Z20" s="44"/>
      <c r="AA20" s="37"/>
    </row>
    <row r="21" spans="1:27" ht="12.95" customHeight="1">
      <c r="A21" s="72"/>
      <c r="B21" s="106"/>
      <c r="C21" s="96"/>
      <c r="D21" s="69"/>
      <c r="E21" s="70"/>
      <c r="F21" s="73"/>
      <c r="G21" s="130"/>
      <c r="H21" s="130"/>
      <c r="I21" s="69"/>
      <c r="J21" s="69"/>
      <c r="K21" s="137"/>
      <c r="L21" s="108"/>
      <c r="M21" s="109"/>
      <c r="N21" s="109"/>
      <c r="O21" s="110"/>
      <c r="P21" s="32"/>
      <c r="Q21" s="139"/>
      <c r="R21" s="140"/>
      <c r="S21" s="97"/>
      <c r="T21" s="98"/>
      <c r="U21" s="49"/>
      <c r="V21" s="43"/>
      <c r="W21" s="141"/>
      <c r="X21" s="141"/>
      <c r="Y21" s="44"/>
      <c r="Z21" s="44"/>
      <c r="AA21" s="37"/>
    </row>
    <row r="22" spans="1:27" ht="12.95" customHeight="1">
      <c r="A22" s="72"/>
      <c r="B22" s="106"/>
      <c r="C22" s="96"/>
      <c r="D22" s="69"/>
      <c r="E22" s="70"/>
      <c r="F22" s="73"/>
      <c r="G22" s="130"/>
      <c r="H22" s="130"/>
      <c r="I22" s="69"/>
      <c r="J22" s="69"/>
      <c r="K22" s="137"/>
      <c r="L22" s="108"/>
      <c r="M22" s="109"/>
      <c r="N22" s="109"/>
      <c r="O22" s="110"/>
      <c r="P22" s="32"/>
      <c r="Q22" s="139"/>
      <c r="R22" s="140"/>
      <c r="S22" s="97"/>
      <c r="T22" s="98"/>
      <c r="U22" s="49"/>
      <c r="V22" s="43"/>
      <c r="W22" s="141"/>
      <c r="X22" s="141"/>
      <c r="Y22" s="44"/>
      <c r="Z22" s="44"/>
      <c r="AA22" s="37"/>
    </row>
    <row r="23" spans="1:27" ht="12.95" customHeight="1">
      <c r="A23" s="72"/>
      <c r="B23" s="106"/>
      <c r="C23" s="96"/>
      <c r="D23" s="69"/>
      <c r="E23" s="70"/>
      <c r="F23" s="73"/>
      <c r="G23" s="130"/>
      <c r="H23" s="130"/>
      <c r="I23" s="69"/>
      <c r="J23" s="69"/>
      <c r="K23" s="137"/>
      <c r="L23" s="108"/>
      <c r="M23" s="109"/>
      <c r="N23" s="109"/>
      <c r="O23" s="110"/>
      <c r="P23" s="32"/>
      <c r="Q23" s="139"/>
      <c r="R23" s="140"/>
      <c r="S23" s="97"/>
      <c r="T23" s="98"/>
      <c r="U23" s="49"/>
      <c r="V23" s="43"/>
      <c r="W23" s="141"/>
      <c r="X23" s="141"/>
      <c r="Y23" s="44"/>
      <c r="Z23" s="44"/>
      <c r="AA23" s="37"/>
    </row>
    <row r="24" spans="1:27" ht="12.95" customHeight="1">
      <c r="A24" s="72"/>
      <c r="B24" s="106"/>
      <c r="C24" s="96"/>
      <c r="D24" s="69"/>
      <c r="E24" s="70"/>
      <c r="F24" s="73"/>
      <c r="G24" s="130"/>
      <c r="H24" s="130"/>
      <c r="I24" s="69"/>
      <c r="J24" s="69"/>
      <c r="K24" s="137"/>
      <c r="L24" s="108"/>
      <c r="M24" s="109"/>
      <c r="N24" s="109"/>
      <c r="O24" s="110"/>
      <c r="P24" s="32"/>
      <c r="Q24" s="139"/>
      <c r="R24" s="140"/>
      <c r="S24" s="97"/>
      <c r="T24" s="98"/>
      <c r="U24" s="49"/>
      <c r="V24" s="43"/>
      <c r="W24" s="141"/>
      <c r="X24" s="141"/>
      <c r="Y24" s="44"/>
      <c r="Z24" s="44"/>
      <c r="AA24" s="37"/>
    </row>
    <row r="25" spans="1:27" ht="12.95" customHeight="1">
      <c r="A25" s="74"/>
      <c r="B25" s="75"/>
      <c r="C25" s="38"/>
      <c r="D25" s="69"/>
      <c r="E25" s="70"/>
      <c r="F25" s="71"/>
      <c r="G25" s="77"/>
      <c r="H25" s="77"/>
      <c r="I25" s="103"/>
      <c r="J25" s="103"/>
      <c r="K25" s="69"/>
      <c r="L25" s="92"/>
      <c r="M25" s="80"/>
      <c r="N25" s="46"/>
      <c r="O25" s="79"/>
      <c r="P25" s="32"/>
      <c r="Q25" s="22"/>
      <c r="R25" s="22"/>
      <c r="S25" s="22"/>
      <c r="T25" s="22"/>
      <c r="U25" s="20"/>
      <c r="V25" s="21"/>
      <c r="W25" s="21"/>
      <c r="X25" s="21"/>
      <c r="Y25" s="21"/>
    </row>
    <row r="26" spans="1:27" ht="12.95" customHeight="1">
      <c r="A26" s="74"/>
      <c r="B26" s="75"/>
      <c r="C26" s="76"/>
      <c r="D26" s="69"/>
      <c r="E26" s="70"/>
      <c r="F26" s="73"/>
      <c r="G26" s="77"/>
      <c r="H26" s="77"/>
      <c r="I26" s="103"/>
      <c r="J26" s="103"/>
      <c r="K26" s="69"/>
      <c r="L26" s="138"/>
      <c r="M26" s="78"/>
      <c r="N26" s="46"/>
      <c r="O26" s="79"/>
      <c r="P26" s="33"/>
      <c r="Q26" s="22"/>
      <c r="R26" s="22"/>
      <c r="S26" s="22"/>
      <c r="T26" s="22"/>
      <c r="U26" s="21"/>
      <c r="V26" s="21"/>
      <c r="W26" s="21"/>
      <c r="X26" s="21"/>
      <c r="Y26" s="21"/>
    </row>
    <row r="27" spans="1:27" ht="12.95" customHeight="1">
      <c r="A27" s="74"/>
      <c r="B27" s="75"/>
      <c r="C27" s="76"/>
      <c r="D27" s="69"/>
      <c r="E27" s="70"/>
      <c r="F27" s="71"/>
      <c r="G27" s="77"/>
      <c r="H27" s="77"/>
      <c r="I27" s="103"/>
      <c r="J27" s="103"/>
      <c r="K27" s="69"/>
      <c r="L27" s="92"/>
      <c r="M27" s="78"/>
      <c r="N27" s="46"/>
      <c r="O27" s="79"/>
      <c r="P27" s="33"/>
      <c r="Q27" s="22"/>
      <c r="R27" s="22"/>
      <c r="S27" s="22"/>
      <c r="T27" s="22"/>
      <c r="U27" s="21"/>
      <c r="V27" s="21"/>
      <c r="W27" s="21"/>
      <c r="X27" s="21"/>
      <c r="Y27" s="21"/>
    </row>
    <row r="28" spans="1:27" ht="12.95" customHeight="1">
      <c r="A28" s="74"/>
      <c r="B28" s="75"/>
      <c r="C28" s="76"/>
      <c r="D28" s="69"/>
      <c r="E28" s="70"/>
      <c r="F28" s="71"/>
      <c r="G28" s="77"/>
      <c r="H28" s="77"/>
      <c r="I28" s="103"/>
      <c r="J28" s="103"/>
      <c r="K28" s="69"/>
      <c r="L28" s="92"/>
      <c r="M28" s="78"/>
      <c r="N28" s="46"/>
      <c r="O28" s="79"/>
      <c r="P28" s="33"/>
      <c r="Q28" s="22"/>
      <c r="R28" s="22"/>
      <c r="S28" s="22"/>
      <c r="T28" s="22"/>
      <c r="U28" s="21"/>
      <c r="V28" s="21"/>
      <c r="W28" s="21"/>
      <c r="X28" s="21"/>
      <c r="Y28" s="21"/>
    </row>
    <row r="29" spans="1:27" ht="12.95" customHeight="1">
      <c r="A29" s="74"/>
      <c r="B29" s="75"/>
      <c r="C29" s="76"/>
      <c r="D29" s="69"/>
      <c r="E29" s="70"/>
      <c r="F29" s="71"/>
      <c r="G29" s="77"/>
      <c r="H29" s="77"/>
      <c r="I29" s="103"/>
      <c r="J29" s="103"/>
      <c r="K29" s="69"/>
      <c r="L29" s="92"/>
      <c r="M29" s="78"/>
      <c r="N29" s="46"/>
      <c r="O29" s="79"/>
      <c r="P29" s="33"/>
      <c r="Q29" s="186"/>
      <c r="R29" s="186"/>
      <c r="S29" s="22"/>
      <c r="T29" s="22"/>
      <c r="U29" s="21"/>
      <c r="V29" s="21"/>
      <c r="W29" s="186"/>
      <c r="X29" s="186"/>
      <c r="Y29" s="21"/>
    </row>
    <row r="30" spans="1:27" ht="12.95" customHeight="1">
      <c r="A30" s="74"/>
      <c r="B30" s="75"/>
      <c r="C30" s="76"/>
      <c r="D30" s="69"/>
      <c r="E30" s="70"/>
      <c r="F30" s="71"/>
      <c r="G30" s="77"/>
      <c r="H30" s="77"/>
      <c r="I30" s="103"/>
      <c r="J30" s="103"/>
      <c r="K30" s="69"/>
      <c r="L30" s="92"/>
      <c r="M30" s="78"/>
      <c r="N30" s="46"/>
      <c r="O30" s="79"/>
      <c r="P30" s="33"/>
      <c r="Q30" s="186"/>
      <c r="R30" s="186"/>
      <c r="S30" s="22"/>
      <c r="T30" s="22"/>
      <c r="U30" s="21"/>
      <c r="V30" s="21"/>
      <c r="W30" s="186"/>
      <c r="X30" s="186"/>
      <c r="Y30" s="21"/>
    </row>
    <row r="31" spans="1:27" ht="12.95" customHeight="1">
      <c r="A31" s="81"/>
      <c r="B31" s="82"/>
      <c r="C31" s="83"/>
      <c r="D31" s="84"/>
      <c r="E31" s="85"/>
      <c r="F31" s="86"/>
      <c r="G31" s="87"/>
      <c r="H31" s="87"/>
      <c r="I31" s="88"/>
      <c r="J31" s="88"/>
      <c r="K31" s="84"/>
      <c r="L31" s="93"/>
      <c r="M31" s="89"/>
      <c r="N31" s="90"/>
      <c r="O31" s="91"/>
      <c r="P31" s="33"/>
      <c r="Q31" s="22"/>
      <c r="R31" s="22"/>
      <c r="S31" s="22"/>
      <c r="T31" s="22"/>
      <c r="U31" s="21"/>
      <c r="V31" s="21"/>
      <c r="W31" s="21"/>
      <c r="X31" s="21"/>
      <c r="Y31" s="21"/>
    </row>
    <row r="32" spans="1:27" ht="23.1" customHeight="1">
      <c r="A32" s="94" t="s">
        <v>27</v>
      </c>
      <c r="C32" s="51"/>
      <c r="D32" s="66"/>
      <c r="E32" s="66"/>
      <c r="F32" s="66"/>
      <c r="G32" s="124"/>
      <c r="K32" s="51"/>
      <c r="L32" s="51"/>
      <c r="M32" s="51"/>
      <c r="N32" s="51"/>
      <c r="O32" s="52"/>
    </row>
    <row r="33" spans="1:25" ht="23.1" customHeight="1">
      <c r="A33" s="94"/>
      <c r="B33" s="24"/>
      <c r="C33" s="24"/>
      <c r="D33" s="66"/>
      <c r="E33" s="66"/>
      <c r="F33" s="66"/>
      <c r="G33" s="66"/>
      <c r="K33" s="55"/>
      <c r="L33" s="55"/>
      <c r="M33" s="51"/>
      <c r="N33" s="51"/>
      <c r="O33" s="52"/>
    </row>
    <row r="34" spans="1:25" ht="23.1" customHeight="1" thickBot="1">
      <c r="A34" s="26"/>
      <c r="B34" s="16"/>
      <c r="C34" s="53"/>
      <c r="D34" s="53"/>
      <c r="E34" s="53"/>
      <c r="F34" s="53"/>
      <c r="G34" s="53"/>
      <c r="H34" s="53"/>
      <c r="I34" s="131" t="s">
        <v>28</v>
      </c>
      <c r="J34" s="187"/>
      <c r="K34" s="187"/>
      <c r="L34" s="16"/>
      <c r="M34" s="53"/>
      <c r="N34" s="53"/>
      <c r="O34" s="54"/>
    </row>
    <row r="35" spans="1:25" ht="19.5" thickTop="1">
      <c r="O35" s="6"/>
    </row>
    <row r="36" spans="1:25" ht="19.5">
      <c r="A36" s="27"/>
      <c r="C36" s="23"/>
      <c r="D36" s="28"/>
      <c r="E36" s="23"/>
      <c r="F36" s="23"/>
      <c r="G36" s="29"/>
      <c r="H36" s="23"/>
      <c r="I36" s="23"/>
      <c r="J36" s="23"/>
      <c r="K36" s="23"/>
      <c r="L36" s="23"/>
      <c r="M36" s="23"/>
      <c r="N36" s="23"/>
      <c r="O36" s="23"/>
    </row>
    <row r="37" spans="1:25" ht="19.5">
      <c r="A37" s="27"/>
      <c r="D37" s="28"/>
      <c r="E37" s="23"/>
      <c r="F37" s="23"/>
      <c r="G37" s="23"/>
      <c r="H37" s="23"/>
      <c r="I37" s="23"/>
      <c r="J37" s="30"/>
      <c r="K37" s="27"/>
      <c r="L37" s="25"/>
      <c r="M37" s="25"/>
      <c r="N37" s="23"/>
      <c r="O37" s="23"/>
    </row>
    <row r="38" spans="1:25" ht="19.5">
      <c r="C38" s="23"/>
      <c r="D38" s="23"/>
      <c r="E38" s="23"/>
      <c r="F38" s="23"/>
      <c r="G38" s="23"/>
      <c r="H38" s="23"/>
      <c r="I38" s="23"/>
      <c r="J38" s="23"/>
      <c r="K38" s="23"/>
      <c r="L38" s="30"/>
      <c r="M38" s="23"/>
      <c r="N38" s="23"/>
      <c r="O38" s="23"/>
    </row>
    <row r="39" spans="1:25" ht="19.5">
      <c r="A39" s="27"/>
      <c r="C39" s="23"/>
      <c r="D39" s="28"/>
      <c r="E39" s="14"/>
      <c r="F39" s="14"/>
      <c r="G39" s="13"/>
      <c r="H39" s="14"/>
      <c r="I39" s="14"/>
      <c r="J39" s="23"/>
      <c r="K39" s="23"/>
      <c r="L39" s="23"/>
      <c r="M39" s="23"/>
      <c r="N39" s="23"/>
      <c r="O39" s="23"/>
    </row>
    <row r="40" spans="1:25" ht="19.5">
      <c r="A40" s="27"/>
      <c r="B40" s="24"/>
      <c r="C40" s="24"/>
      <c r="D40" s="14"/>
      <c r="K40" s="25"/>
      <c r="L40" s="25"/>
      <c r="M40" s="23"/>
      <c r="N40" s="23"/>
      <c r="O40" s="23"/>
    </row>
    <row r="41" spans="1:25" ht="19.5">
      <c r="C41" s="23"/>
      <c r="D41" s="23"/>
      <c r="E41" s="23"/>
      <c r="F41" s="23"/>
      <c r="G41" s="23"/>
      <c r="H41" s="23"/>
      <c r="I41" s="23"/>
      <c r="J41" s="27"/>
      <c r="K41" s="27"/>
      <c r="L41" s="125"/>
      <c r="M41" s="23"/>
      <c r="N41" s="23"/>
      <c r="O41" s="23"/>
      <c r="P41" s="104"/>
      <c r="Q41" s="31"/>
      <c r="R41" s="31"/>
      <c r="S41" s="31"/>
      <c r="T41" s="31"/>
      <c r="U41" s="22"/>
      <c r="V41" s="22"/>
      <c r="W41" s="22"/>
      <c r="X41" s="22"/>
    </row>
    <row r="42" spans="1:25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9"/>
      <c r="L42" s="36"/>
      <c r="M42" s="36"/>
      <c r="N42" s="19"/>
      <c r="O42" s="36"/>
      <c r="P42" s="104"/>
      <c r="Q42" s="31"/>
      <c r="R42" s="31"/>
      <c r="S42" s="31"/>
      <c r="T42" s="31"/>
      <c r="U42" s="22"/>
      <c r="V42" s="22"/>
      <c r="W42" s="22"/>
      <c r="X42" s="22"/>
    </row>
    <row r="43" spans="1:25" ht="18.75" customHeight="1">
      <c r="A43" s="40"/>
      <c r="B43" s="40"/>
      <c r="C43" s="40"/>
      <c r="D43" s="32"/>
      <c r="E43" s="50"/>
      <c r="F43" s="33"/>
      <c r="G43" s="34"/>
      <c r="H43" s="34"/>
      <c r="I43" s="35"/>
      <c r="J43" s="35"/>
      <c r="K43" s="19"/>
      <c r="L43" s="36"/>
      <c r="M43" s="36"/>
      <c r="N43" s="19"/>
      <c r="O43" s="36"/>
      <c r="P43" s="104"/>
      <c r="Q43" s="31"/>
      <c r="R43" s="31"/>
      <c r="S43" s="31"/>
      <c r="T43" s="31"/>
      <c r="U43" s="22"/>
      <c r="V43" s="22"/>
      <c r="W43" s="22"/>
      <c r="X43" s="22"/>
    </row>
    <row r="44" spans="1:25" ht="18.75" customHeight="1">
      <c r="A44" s="184"/>
      <c r="B44" s="184"/>
      <c r="E44" s="100"/>
      <c r="F44" s="100"/>
      <c r="G44" s="100"/>
      <c r="H44" s="47"/>
      <c r="I44" s="48"/>
      <c r="J44" s="35"/>
      <c r="K44" s="35"/>
      <c r="L44" s="4"/>
      <c r="M44" s="38"/>
      <c r="N44" s="5"/>
      <c r="O44" s="5"/>
      <c r="P44" s="36"/>
      <c r="Q44" s="104"/>
      <c r="R44" s="31"/>
      <c r="S44" s="31"/>
      <c r="T44" s="31"/>
      <c r="U44" s="31"/>
      <c r="V44" s="22"/>
      <c r="W44" s="22"/>
      <c r="X44" s="22"/>
      <c r="Y44" s="22"/>
    </row>
    <row r="45" spans="1:25" ht="18.75" customHeight="1">
      <c r="A45" s="4"/>
      <c r="B45" s="38"/>
      <c r="C45" s="41"/>
      <c r="D45" s="41"/>
      <c r="E45" s="42"/>
      <c r="F45" s="42"/>
      <c r="G45" s="42"/>
      <c r="H45" s="5"/>
      <c r="I45" s="5"/>
      <c r="J45" s="19"/>
      <c r="K45" s="19"/>
      <c r="L45" s="4"/>
      <c r="M45" s="38"/>
      <c r="N45" s="5"/>
      <c r="O45" s="5"/>
      <c r="P45" s="36"/>
      <c r="Q45" s="104"/>
      <c r="R45" s="31"/>
      <c r="S45" s="31"/>
      <c r="T45" s="31"/>
      <c r="U45" s="31"/>
      <c r="V45" s="22"/>
      <c r="W45" s="22"/>
      <c r="X45" s="22"/>
      <c r="Y45" s="22"/>
    </row>
    <row r="46" spans="1:25" ht="18.75" customHeight="1">
      <c r="A46" s="4"/>
      <c r="B46" s="38"/>
      <c r="C46" s="41"/>
      <c r="D46" s="41"/>
      <c r="E46" s="42"/>
      <c r="F46" s="42"/>
      <c r="G46" s="42"/>
      <c r="H46" s="5"/>
      <c r="I46" s="5"/>
      <c r="J46" s="19"/>
      <c r="K46" s="19"/>
      <c r="L46" s="4"/>
      <c r="M46" s="38"/>
      <c r="N46" s="5"/>
      <c r="O46" s="5"/>
      <c r="P46" s="36"/>
      <c r="Q46" s="104"/>
      <c r="R46" s="31"/>
      <c r="S46" s="31"/>
      <c r="T46" s="31"/>
      <c r="U46" s="31"/>
      <c r="V46" s="22"/>
      <c r="W46" s="22"/>
      <c r="X46" s="22"/>
      <c r="Y46" s="22"/>
    </row>
    <row r="47" spans="1:25" ht="18.75" customHeight="1">
      <c r="A47" s="4"/>
      <c r="B47" s="38"/>
      <c r="C47" s="41"/>
      <c r="D47" s="41"/>
      <c r="E47" s="42"/>
      <c r="F47" s="42"/>
      <c r="G47" s="42"/>
      <c r="H47" s="5"/>
      <c r="I47" s="5"/>
      <c r="J47" s="19"/>
      <c r="K47" s="19"/>
      <c r="L47" s="4"/>
      <c r="M47" s="38"/>
      <c r="N47" s="5"/>
      <c r="O47" s="5"/>
      <c r="P47" s="36"/>
      <c r="Q47" s="104"/>
      <c r="R47" s="31"/>
      <c r="S47" s="31"/>
      <c r="T47" s="31"/>
      <c r="U47" s="31"/>
      <c r="V47" s="22"/>
      <c r="W47" s="22"/>
      <c r="X47" s="22"/>
      <c r="Y47" s="22"/>
    </row>
    <row r="48" spans="1:25" ht="18.75" customHeight="1">
      <c r="A48" s="4"/>
      <c r="B48" s="38"/>
      <c r="C48" s="41"/>
      <c r="D48" s="41"/>
      <c r="E48" s="42"/>
      <c r="F48" s="42"/>
      <c r="G48" s="42"/>
      <c r="H48" s="5"/>
      <c r="I48" s="5"/>
      <c r="J48" s="19"/>
      <c r="K48" s="31"/>
      <c r="L48" s="4"/>
      <c r="M48" s="38"/>
      <c r="N48" s="5"/>
      <c r="O48" s="5"/>
      <c r="P48" s="8"/>
      <c r="U48" s="102"/>
    </row>
    <row r="49" spans="1:21" ht="18.75" customHeight="1">
      <c r="A49" s="4"/>
      <c r="B49" s="38"/>
      <c r="C49" s="41"/>
      <c r="D49" s="41"/>
      <c r="E49" s="42"/>
      <c r="F49" s="42"/>
      <c r="G49" s="42"/>
      <c r="H49" s="5"/>
      <c r="I49" s="5"/>
      <c r="J49" s="19"/>
      <c r="K49" s="34"/>
      <c r="L49" s="4"/>
      <c r="M49" s="38"/>
      <c r="N49" s="5"/>
      <c r="O49" s="5"/>
      <c r="P49" s="8"/>
      <c r="U49" s="102"/>
    </row>
    <row r="50" spans="1:21" ht="18.75" customHeight="1">
      <c r="A50" s="4"/>
      <c r="B50" s="38"/>
      <c r="C50" s="41"/>
      <c r="D50" s="41"/>
      <c r="E50" s="42"/>
      <c r="F50" s="42"/>
      <c r="G50" s="42"/>
      <c r="H50" s="5"/>
      <c r="I50" s="5"/>
      <c r="J50" s="19"/>
      <c r="K50" s="34"/>
      <c r="L50" s="4"/>
      <c r="M50" s="38"/>
      <c r="N50" s="5"/>
      <c r="O50" s="5"/>
      <c r="P50" s="8"/>
      <c r="U50" s="102"/>
    </row>
    <row r="51" spans="1:21" ht="18.75" customHeight="1">
      <c r="A51" s="4"/>
      <c r="B51" s="38"/>
      <c r="C51" s="41"/>
      <c r="D51" s="41"/>
      <c r="E51" s="42"/>
      <c r="F51" s="42"/>
      <c r="G51" s="42"/>
      <c r="H51" s="5"/>
      <c r="I51" s="5"/>
      <c r="J51" s="19"/>
      <c r="K51" s="31"/>
      <c r="L51" s="4"/>
      <c r="M51" s="38"/>
      <c r="N51" s="5"/>
      <c r="O51" s="5"/>
      <c r="P51" s="8"/>
      <c r="U51" s="102"/>
    </row>
    <row r="52" spans="1:21" ht="18.75" customHeight="1">
      <c r="A52" s="4"/>
      <c r="B52" s="38"/>
      <c r="C52" s="41"/>
      <c r="D52" s="41"/>
      <c r="E52" s="42"/>
      <c r="F52" s="42"/>
      <c r="G52" s="42"/>
      <c r="H52" s="5"/>
      <c r="I52" s="5"/>
      <c r="J52" s="19"/>
      <c r="K52" s="31"/>
      <c r="L52" s="4"/>
      <c r="M52" s="38"/>
      <c r="N52" s="5"/>
      <c r="O52" s="5"/>
      <c r="P52" s="8"/>
      <c r="U52" s="102"/>
    </row>
    <row r="53" spans="1:21" ht="18.75" customHeight="1">
      <c r="A53" s="4"/>
      <c r="B53" s="38"/>
      <c r="C53" s="41"/>
      <c r="D53" s="41"/>
      <c r="E53" s="42"/>
      <c r="F53" s="42"/>
      <c r="G53" s="42"/>
      <c r="H53" s="5"/>
      <c r="I53" s="5"/>
      <c r="J53" s="19"/>
      <c r="K53" s="31"/>
      <c r="L53" s="4"/>
      <c r="M53" s="38"/>
      <c r="N53" s="5"/>
      <c r="O53" s="5"/>
      <c r="P53" s="8"/>
      <c r="U53" s="102"/>
    </row>
    <row r="54" spans="1:21" ht="18.75" customHeight="1">
      <c r="A54" s="4"/>
      <c r="B54" s="38"/>
      <c r="C54" s="41"/>
      <c r="D54" s="41"/>
      <c r="E54" s="42"/>
      <c r="F54" s="42"/>
      <c r="G54" s="42"/>
      <c r="H54" s="5"/>
      <c r="I54" s="5"/>
      <c r="J54" s="19"/>
      <c r="K54" s="31"/>
      <c r="L54" s="4"/>
      <c r="M54" s="38"/>
      <c r="N54" s="5"/>
      <c r="O54" s="5"/>
      <c r="P54" s="8"/>
      <c r="U54" s="102"/>
    </row>
    <row r="55" spans="1:21" ht="18.75" customHeight="1">
      <c r="A55" s="4"/>
      <c r="B55" s="38"/>
      <c r="C55" s="41"/>
      <c r="D55" s="41"/>
      <c r="E55" s="42"/>
      <c r="F55" s="42"/>
      <c r="G55" s="42"/>
      <c r="H55" s="5"/>
      <c r="I55" s="5"/>
      <c r="J55" s="19"/>
      <c r="K55" s="31"/>
      <c r="L55" s="4"/>
      <c r="M55" s="38"/>
      <c r="N55" s="5"/>
      <c r="O55" s="5"/>
      <c r="P55" s="8"/>
      <c r="U55" s="102"/>
    </row>
    <row r="56" spans="1:21" ht="18.75" customHeight="1">
      <c r="A56" s="4"/>
      <c r="B56" s="38"/>
      <c r="C56" s="41"/>
      <c r="D56" s="41"/>
      <c r="E56" s="42"/>
      <c r="F56" s="42"/>
      <c r="G56" s="42"/>
      <c r="H56" s="5"/>
      <c r="I56" s="5"/>
      <c r="J56" s="19"/>
      <c r="K56" s="31"/>
      <c r="L56" s="4"/>
      <c r="M56" s="38"/>
      <c r="N56" s="5"/>
      <c r="O56" s="5"/>
      <c r="P56" s="8"/>
      <c r="U56" s="102"/>
    </row>
    <row r="57" spans="1:21" ht="18.75" customHeight="1">
      <c r="A57" s="4"/>
      <c r="B57" s="38"/>
      <c r="C57" s="41"/>
      <c r="D57" s="41"/>
      <c r="E57" s="42"/>
      <c r="F57" s="42"/>
      <c r="G57" s="42"/>
      <c r="H57" s="5"/>
      <c r="I57" s="5"/>
      <c r="J57" s="19"/>
      <c r="K57" s="31"/>
      <c r="L57" s="4"/>
      <c r="M57" s="38"/>
      <c r="N57" s="5"/>
      <c r="O57" s="5"/>
      <c r="P57" s="8"/>
      <c r="U57" s="102"/>
    </row>
    <row r="58" spans="1:21" ht="18.75" customHeight="1">
      <c r="A58" s="4"/>
      <c r="B58" s="38"/>
      <c r="C58" s="41"/>
      <c r="D58" s="41"/>
      <c r="E58" s="42"/>
      <c r="F58" s="42"/>
      <c r="G58" s="42"/>
      <c r="H58" s="5"/>
      <c r="I58" s="5"/>
      <c r="J58" s="19"/>
      <c r="K58" s="31"/>
      <c r="L58" s="4"/>
      <c r="M58" s="38"/>
      <c r="N58" s="5"/>
      <c r="O58" s="5"/>
      <c r="P58" s="8"/>
      <c r="U58" s="102"/>
    </row>
    <row r="59" spans="1:21" ht="18.75" customHeight="1">
      <c r="A59" s="4"/>
      <c r="B59" s="38"/>
      <c r="C59" s="41"/>
      <c r="D59" s="41"/>
      <c r="E59" s="42"/>
      <c r="F59" s="42"/>
      <c r="G59" s="42"/>
      <c r="H59" s="5"/>
      <c r="I59" s="5"/>
      <c r="J59" s="19"/>
      <c r="K59" s="31"/>
      <c r="L59" s="4"/>
      <c r="M59" s="38"/>
      <c r="N59" s="5"/>
      <c r="O59" s="5"/>
      <c r="P59" s="8"/>
      <c r="U59" s="102"/>
    </row>
    <row r="60" spans="1:21" ht="18.75" customHeight="1">
      <c r="A60" s="4"/>
      <c r="B60" s="38"/>
      <c r="C60" s="41"/>
      <c r="D60" s="41"/>
      <c r="E60" s="42"/>
      <c r="F60" s="42"/>
      <c r="G60" s="42"/>
      <c r="H60" s="5"/>
      <c r="I60" s="5"/>
      <c r="J60" s="19"/>
      <c r="K60" s="31"/>
      <c r="L60" s="4"/>
      <c r="M60" s="38"/>
      <c r="N60" s="5"/>
      <c r="O60" s="5"/>
      <c r="P60" s="8"/>
      <c r="U60" s="102"/>
    </row>
    <row r="61" spans="1:21" ht="18.75" customHeight="1">
      <c r="A61" s="4"/>
      <c r="B61" s="38"/>
      <c r="C61" s="41"/>
      <c r="D61" s="41"/>
      <c r="E61" s="42"/>
      <c r="F61" s="42"/>
      <c r="G61" s="42"/>
      <c r="H61" s="5"/>
      <c r="I61" s="5"/>
      <c r="J61" s="19"/>
      <c r="K61" s="31"/>
      <c r="P61" s="8"/>
      <c r="U61" s="102"/>
    </row>
    <row r="62" spans="1:21">
      <c r="A62" s="4"/>
      <c r="B62" s="38"/>
      <c r="C62" s="39"/>
    </row>
    <row r="63" spans="1:21">
      <c r="A63" s="4"/>
      <c r="B63" s="38"/>
      <c r="C63" s="39"/>
    </row>
  </sheetData>
  <mergeCells count="36">
    <mergeCell ref="A42:J42"/>
    <mergeCell ref="A44:B44"/>
    <mergeCell ref="Y11:Z11"/>
    <mergeCell ref="Q29:R30"/>
    <mergeCell ref="W29:X30"/>
    <mergeCell ref="J34:K34"/>
    <mergeCell ref="I9:I12"/>
    <mergeCell ref="J9:J12"/>
    <mergeCell ref="K9:K12"/>
    <mergeCell ref="L9:O12"/>
    <mergeCell ref="Y9:Z9"/>
    <mergeCell ref="U10:V10"/>
    <mergeCell ref="W10:W12"/>
    <mergeCell ref="X10:X12"/>
    <mergeCell ref="Y10:Z10"/>
    <mergeCell ref="U11:V11"/>
    <mergeCell ref="C8:E8"/>
    <mergeCell ref="Q8:U8"/>
    <mergeCell ref="A9:A12"/>
    <mergeCell ref="B9:C12"/>
    <mergeCell ref="D9:D12"/>
    <mergeCell ref="E9:E12"/>
    <mergeCell ref="F9:F12"/>
    <mergeCell ref="G9:G12"/>
    <mergeCell ref="H9:H12"/>
    <mergeCell ref="H1:J1"/>
    <mergeCell ref="K1:O1"/>
    <mergeCell ref="H2:J2"/>
    <mergeCell ref="K2:M2"/>
    <mergeCell ref="G3:J8"/>
    <mergeCell ref="K3:L4"/>
    <mergeCell ref="M3:O4"/>
    <mergeCell ref="K5:L6"/>
    <mergeCell ref="M5:O6"/>
    <mergeCell ref="K7:L8"/>
    <mergeCell ref="M7:O8"/>
  </mergeCells>
  <conditionalFormatting sqref="I13">
    <cfRule type="cellIs" dxfId="103" priority="52" operator="lessThan">
      <formula>Y13</formula>
    </cfRule>
  </conditionalFormatting>
  <conditionalFormatting sqref="I14">
    <cfRule type="cellIs" dxfId="102" priority="51" operator="lessThan">
      <formula>Y14</formula>
    </cfRule>
  </conditionalFormatting>
  <conditionalFormatting sqref="I15">
    <cfRule type="cellIs" dxfId="101" priority="50" operator="lessThan">
      <formula>Y15</formula>
    </cfRule>
  </conditionalFormatting>
  <conditionalFormatting sqref="I17">
    <cfRule type="cellIs" dxfId="100" priority="49" operator="lessThan">
      <formula>Y17</formula>
    </cfRule>
  </conditionalFormatting>
  <conditionalFormatting sqref="I18">
    <cfRule type="cellIs" dxfId="99" priority="48" operator="lessThan">
      <formula>Y18</formula>
    </cfRule>
  </conditionalFormatting>
  <conditionalFormatting sqref="I19">
    <cfRule type="cellIs" dxfId="98" priority="47" operator="lessThan">
      <formula>Y19</formula>
    </cfRule>
  </conditionalFormatting>
  <conditionalFormatting sqref="J13">
    <cfRule type="cellIs" dxfId="97" priority="46" operator="lessThan">
      <formula>Z13</formula>
    </cfRule>
  </conditionalFormatting>
  <conditionalFormatting sqref="J14">
    <cfRule type="cellIs" dxfId="96" priority="45" operator="lessThan">
      <formula>Z14</formula>
    </cfRule>
  </conditionalFormatting>
  <conditionalFormatting sqref="J15">
    <cfRule type="cellIs" dxfId="95" priority="44" operator="lessThan">
      <formula>Z15</formula>
    </cfRule>
  </conditionalFormatting>
  <conditionalFormatting sqref="J17">
    <cfRule type="cellIs" dxfId="94" priority="43" operator="lessThan">
      <formula>Z17</formula>
    </cfRule>
  </conditionalFormatting>
  <conditionalFormatting sqref="J18">
    <cfRule type="cellIs" dxfId="93" priority="42" operator="lessThan">
      <formula>Z18</formula>
    </cfRule>
  </conditionalFormatting>
  <conditionalFormatting sqref="J19">
    <cfRule type="cellIs" dxfId="92" priority="41" operator="lessThan">
      <formula>Z19</formula>
    </cfRule>
  </conditionalFormatting>
  <conditionalFormatting sqref="H13">
    <cfRule type="cellIs" dxfId="91" priority="40" operator="lessThanOrEqual">
      <formula>G13</formula>
    </cfRule>
  </conditionalFormatting>
  <conditionalFormatting sqref="H14:H24">
    <cfRule type="cellIs" dxfId="90" priority="39" operator="lessThanOrEqual">
      <formula>G14</formula>
    </cfRule>
  </conditionalFormatting>
  <conditionalFormatting sqref="H15">
    <cfRule type="cellIs" dxfId="89" priority="38" operator="lessThanOrEqual">
      <formula>G15</formula>
    </cfRule>
  </conditionalFormatting>
  <conditionalFormatting sqref="H17">
    <cfRule type="cellIs" dxfId="88" priority="37" operator="lessThanOrEqual">
      <formula>G17</formula>
    </cfRule>
  </conditionalFormatting>
  <conditionalFormatting sqref="H18">
    <cfRule type="cellIs" dxfId="87" priority="36" operator="lessThanOrEqual">
      <formula>G18</formula>
    </cfRule>
  </conditionalFormatting>
  <conditionalFormatting sqref="H19">
    <cfRule type="cellIs" dxfId="86" priority="35" operator="lessThanOrEqual">
      <formula>G19</formula>
    </cfRule>
  </conditionalFormatting>
  <conditionalFormatting sqref="M1:O12 K1:L13 A1:A1048576 B43:J1048576 L25:O1048576 K25:K33 K35:K1048576 P1:V1048576 W1:W10 W13:W1048576 X1:XFD1048576 B1:J41">
    <cfRule type="expression" dxfId="85" priority="34">
      <formula>$P$2=0</formula>
    </cfRule>
  </conditionalFormatting>
  <conditionalFormatting sqref="K9">
    <cfRule type="expression" dxfId="84" priority="33">
      <formula>$Q$2=0</formula>
    </cfRule>
  </conditionalFormatting>
  <conditionalFormatting sqref="D13:D15 D17:D19">
    <cfRule type="cellIs" dxfId="83" priority="32" operator="notBetween">
      <formula>U13</formula>
      <formula>V13</formula>
    </cfRule>
  </conditionalFormatting>
  <conditionalFormatting sqref="I16">
    <cfRule type="cellIs" dxfId="82" priority="31" operator="lessThan">
      <formula>Y16</formula>
    </cfRule>
  </conditionalFormatting>
  <conditionalFormatting sqref="J16">
    <cfRule type="cellIs" dxfId="81" priority="30" operator="lessThan">
      <formula>Z16</formula>
    </cfRule>
  </conditionalFormatting>
  <conditionalFormatting sqref="H16">
    <cfRule type="cellIs" dxfId="80" priority="29" operator="lessThanOrEqual">
      <formula>G16</formula>
    </cfRule>
  </conditionalFormatting>
  <conditionalFormatting sqref="D16">
    <cfRule type="cellIs" dxfId="79" priority="28" operator="notBetween">
      <formula>U16</formula>
      <formula>V16</formula>
    </cfRule>
  </conditionalFormatting>
  <conditionalFormatting sqref="I17">
    <cfRule type="cellIs" dxfId="78" priority="27" operator="lessThan">
      <formula>Y17</formula>
    </cfRule>
  </conditionalFormatting>
  <conditionalFormatting sqref="J17">
    <cfRule type="cellIs" dxfId="77" priority="26" operator="lessThan">
      <formula>Z17</formula>
    </cfRule>
  </conditionalFormatting>
  <conditionalFormatting sqref="H17">
    <cfRule type="cellIs" dxfId="76" priority="25" operator="lessThanOrEqual">
      <formula>G17</formula>
    </cfRule>
  </conditionalFormatting>
  <conditionalFormatting sqref="I20">
    <cfRule type="cellIs" dxfId="75" priority="24" operator="lessThan">
      <formula>Y20</formula>
    </cfRule>
  </conditionalFormatting>
  <conditionalFormatting sqref="J20">
    <cfRule type="cellIs" dxfId="74" priority="23" operator="lessThan">
      <formula>Z20</formula>
    </cfRule>
  </conditionalFormatting>
  <conditionalFormatting sqref="H20">
    <cfRule type="cellIs" dxfId="73" priority="22" operator="lessThanOrEqual">
      <formula>G20</formula>
    </cfRule>
  </conditionalFormatting>
  <conditionalFormatting sqref="D20">
    <cfRule type="cellIs" dxfId="72" priority="21" operator="notBetween">
      <formula>U20</formula>
      <formula>V20</formula>
    </cfRule>
  </conditionalFormatting>
  <conditionalFormatting sqref="I21">
    <cfRule type="cellIs" dxfId="71" priority="20" operator="lessThan">
      <formula>Y21</formula>
    </cfRule>
  </conditionalFormatting>
  <conditionalFormatting sqref="J21">
    <cfRule type="cellIs" dxfId="70" priority="19" operator="lessThan">
      <formula>Z21</formula>
    </cfRule>
  </conditionalFormatting>
  <conditionalFormatting sqref="H21">
    <cfRule type="cellIs" dxfId="69" priority="18" operator="lessThanOrEqual">
      <formula>G21</formula>
    </cfRule>
  </conditionalFormatting>
  <conditionalFormatting sqref="D21">
    <cfRule type="cellIs" dxfId="68" priority="17" operator="notBetween">
      <formula>U21</formula>
      <formula>V21</formula>
    </cfRule>
  </conditionalFormatting>
  <conditionalFormatting sqref="I22">
    <cfRule type="cellIs" dxfId="67" priority="16" operator="lessThan">
      <formula>Y22</formula>
    </cfRule>
  </conditionalFormatting>
  <conditionalFormatting sqref="J22">
    <cfRule type="cellIs" dxfId="66" priority="15" operator="lessThan">
      <formula>Z22</formula>
    </cfRule>
  </conditionalFormatting>
  <conditionalFormatting sqref="H22">
    <cfRule type="cellIs" dxfId="65" priority="14" operator="lessThanOrEqual">
      <formula>G22</formula>
    </cfRule>
  </conditionalFormatting>
  <conditionalFormatting sqref="D22">
    <cfRule type="cellIs" dxfId="64" priority="13" operator="notBetween">
      <formula>U22</formula>
      <formula>V22</formula>
    </cfRule>
  </conditionalFormatting>
  <conditionalFormatting sqref="I23">
    <cfRule type="cellIs" dxfId="63" priority="12" operator="lessThan">
      <formula>Y23</formula>
    </cfRule>
  </conditionalFormatting>
  <conditionalFormatting sqref="J23">
    <cfRule type="cellIs" dxfId="62" priority="11" operator="lessThan">
      <formula>Z23</formula>
    </cfRule>
  </conditionalFormatting>
  <conditionalFormatting sqref="H23">
    <cfRule type="cellIs" dxfId="61" priority="10" operator="lessThanOrEqual">
      <formula>G23</formula>
    </cfRule>
  </conditionalFormatting>
  <conditionalFormatting sqref="D23">
    <cfRule type="cellIs" dxfId="60" priority="9" operator="notBetween">
      <formula>U23</formula>
      <formula>V23</formula>
    </cfRule>
  </conditionalFormatting>
  <conditionalFormatting sqref="I24">
    <cfRule type="cellIs" dxfId="59" priority="8" operator="lessThan">
      <formula>Y24</formula>
    </cfRule>
  </conditionalFormatting>
  <conditionalFormatting sqref="J24">
    <cfRule type="cellIs" dxfId="58" priority="7" operator="lessThan">
      <formula>Z24</formula>
    </cfRule>
  </conditionalFormatting>
  <conditionalFormatting sqref="H24">
    <cfRule type="cellIs" dxfId="57" priority="6" operator="lessThanOrEqual">
      <formula>G24</formula>
    </cfRule>
  </conditionalFormatting>
  <conditionalFormatting sqref="D24">
    <cfRule type="cellIs" dxfId="56" priority="5" operator="notBetween">
      <formula>U24</formula>
      <formula>V24</formula>
    </cfRule>
  </conditionalFormatting>
  <conditionalFormatting sqref="C7">
    <cfRule type="expression" dxfId="55" priority="4">
      <formula>$Q$2=0</formula>
    </cfRule>
  </conditionalFormatting>
  <conditionalFormatting sqref="C5">
    <cfRule type="expression" dxfId="54" priority="3">
      <formula>$Q$2=0</formula>
    </cfRule>
  </conditionalFormatting>
  <conditionalFormatting sqref="C8:D8">
    <cfRule type="expression" dxfId="53" priority="2">
      <formula>$Q$2=0</formula>
    </cfRule>
  </conditionalFormatting>
  <conditionalFormatting sqref="C4:E8">
    <cfRule type="expression" dxfId="52" priority="1">
      <formula>$R$2=0</formula>
    </cfRule>
  </conditionalFormatting>
  <printOptions horizontalCentered="1" verticalCentered="1"/>
  <pageMargins left="0" right="0" top="0" bottom="0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A63"/>
  <sheetViews>
    <sheetView topLeftCell="A4" workbookViewId="0">
      <selection activeCell="U33" sqref="U33"/>
    </sheetView>
  </sheetViews>
  <sheetFormatPr defaultRowHeight="18.75"/>
  <cols>
    <col min="1" max="1" width="8.7109375" style="8" customWidth="1"/>
    <col min="2" max="3" width="6.7109375" style="8" customWidth="1"/>
    <col min="4" max="6" width="10.7109375" style="8" customWidth="1"/>
    <col min="7" max="7" width="11.5703125" style="8" customWidth="1"/>
    <col min="8" max="8" width="11.7109375" style="8" customWidth="1"/>
    <col min="9" max="10" width="12.7109375" style="8" customWidth="1"/>
    <col min="11" max="11" width="9.7109375" style="8" customWidth="1"/>
    <col min="12" max="12" width="12.28515625" style="8" customWidth="1"/>
    <col min="13" max="13" width="9.140625" style="8" customWidth="1"/>
    <col min="14" max="15" width="8.7109375" style="8" customWidth="1"/>
    <col min="16" max="16" width="5.7109375" style="102" customWidth="1"/>
    <col min="17" max="18" width="6.7109375" style="102" customWidth="1"/>
    <col min="19" max="19" width="4.42578125" style="102" bestFit="1" customWidth="1"/>
    <col min="20" max="20" width="6.42578125" style="102" bestFit="1" customWidth="1"/>
    <col min="21" max="21" width="6.28515625" style="8" bestFit="1" customWidth="1"/>
    <col min="22" max="22" width="6.7109375" style="8" bestFit="1" customWidth="1"/>
    <col min="23" max="24" width="6.7109375" style="8" customWidth="1"/>
    <col min="25" max="25" width="6.28515625" style="8" bestFit="1" customWidth="1"/>
    <col min="26" max="26" width="5" style="8" bestFit="1" customWidth="1"/>
    <col min="27" max="16384" width="9.140625" style="8"/>
  </cols>
  <sheetData>
    <row r="1" spans="1:27" ht="29.1" customHeight="1" thickTop="1">
      <c r="A1" s="62" t="s">
        <v>0</v>
      </c>
      <c r="B1" s="3"/>
      <c r="C1" s="58" t="s">
        <v>29</v>
      </c>
      <c r="D1" s="65"/>
      <c r="E1" s="65"/>
      <c r="F1" s="56"/>
      <c r="G1" s="7"/>
      <c r="H1" s="142" t="s">
        <v>1</v>
      </c>
      <c r="I1" s="143"/>
      <c r="J1" s="144"/>
      <c r="K1" s="145" t="s">
        <v>2</v>
      </c>
      <c r="L1" s="146"/>
      <c r="M1" s="146"/>
      <c r="N1" s="146"/>
      <c r="O1" s="147"/>
      <c r="P1" s="102">
        <f>PI()</f>
        <v>3.1415926535897931</v>
      </c>
      <c r="Q1" s="107">
        <v>9.8059999999999992</v>
      </c>
    </row>
    <row r="2" spans="1:27" ht="27" customHeight="1">
      <c r="A2" s="63"/>
      <c r="B2" s="1"/>
      <c r="C2" s="105" t="s">
        <v>30</v>
      </c>
      <c r="D2" s="57"/>
      <c r="E2" s="57"/>
      <c r="F2" s="9"/>
      <c r="G2" s="10"/>
      <c r="H2" s="148" t="s">
        <v>3</v>
      </c>
      <c r="I2" s="149"/>
      <c r="J2" s="150"/>
      <c r="K2" s="151" t="s">
        <v>31</v>
      </c>
      <c r="L2" s="152"/>
      <c r="M2" s="153"/>
      <c r="N2" s="101" t="s">
        <v>5</v>
      </c>
      <c r="O2" s="67" t="s">
        <v>32</v>
      </c>
    </row>
    <row r="3" spans="1:27" ht="24" customHeight="1">
      <c r="A3" s="64" t="s">
        <v>6</v>
      </c>
      <c r="B3" s="1"/>
      <c r="C3" s="105" t="s">
        <v>33</v>
      </c>
      <c r="D3" s="57"/>
      <c r="E3" s="57"/>
      <c r="F3" s="11"/>
      <c r="G3" s="154" t="s">
        <v>7</v>
      </c>
      <c r="H3" s="155"/>
      <c r="I3" s="155"/>
      <c r="J3" s="156"/>
      <c r="K3" s="163" t="s">
        <v>8</v>
      </c>
      <c r="L3" s="164"/>
      <c r="M3" s="167" t="s">
        <v>34</v>
      </c>
      <c r="N3" s="167"/>
      <c r="O3" s="168"/>
    </row>
    <row r="4" spans="1:27" ht="24" customHeight="1">
      <c r="A4" s="64" t="s">
        <v>9</v>
      </c>
      <c r="B4" s="1"/>
      <c r="C4" s="59" t="s">
        <v>35</v>
      </c>
      <c r="D4" s="59"/>
      <c r="E4" s="59"/>
      <c r="F4" s="11"/>
      <c r="G4" s="157"/>
      <c r="H4" s="158"/>
      <c r="I4" s="158"/>
      <c r="J4" s="159"/>
      <c r="K4" s="165"/>
      <c r="L4" s="166"/>
      <c r="M4" s="169"/>
      <c r="N4" s="169"/>
      <c r="O4" s="170"/>
    </row>
    <row r="5" spans="1:27" ht="24" customHeight="1">
      <c r="A5" s="64" t="s">
        <v>10</v>
      </c>
      <c r="B5" s="1"/>
      <c r="C5" s="59" t="s">
        <v>36</v>
      </c>
      <c r="D5" s="59"/>
      <c r="E5" s="59"/>
      <c r="F5" s="11"/>
      <c r="G5" s="157"/>
      <c r="H5" s="158"/>
      <c r="I5" s="158"/>
      <c r="J5" s="159"/>
      <c r="K5" s="165" t="s">
        <v>11</v>
      </c>
      <c r="L5" s="166"/>
      <c r="M5" s="169" t="s">
        <v>37</v>
      </c>
      <c r="N5" s="169"/>
      <c r="O5" s="170"/>
    </row>
    <row r="6" spans="1:27" ht="24" customHeight="1">
      <c r="A6" s="64" t="s">
        <v>12</v>
      </c>
      <c r="B6" s="12"/>
      <c r="C6" s="59" t="s">
        <v>38</v>
      </c>
      <c r="D6" s="59"/>
      <c r="E6" s="59"/>
      <c r="F6" s="11"/>
      <c r="G6" s="157"/>
      <c r="H6" s="158"/>
      <c r="I6" s="158"/>
      <c r="J6" s="159"/>
      <c r="K6" s="165"/>
      <c r="L6" s="166"/>
      <c r="M6" s="169"/>
      <c r="N6" s="169"/>
      <c r="O6" s="170"/>
    </row>
    <row r="7" spans="1:27" ht="24" customHeight="1">
      <c r="A7" s="64" t="s">
        <v>13</v>
      </c>
      <c r="B7" s="12"/>
      <c r="C7" s="105" t="s">
        <v>39</v>
      </c>
      <c r="D7" s="60"/>
      <c r="E7" s="61"/>
      <c r="G7" s="157"/>
      <c r="H7" s="158"/>
      <c r="I7" s="158"/>
      <c r="J7" s="159"/>
      <c r="K7" s="165" t="s">
        <v>14</v>
      </c>
      <c r="L7" s="166"/>
      <c r="M7" s="169" t="s">
        <v>40</v>
      </c>
      <c r="N7" s="169"/>
      <c r="O7" s="170"/>
    </row>
    <row r="8" spans="1:27" ht="24" customHeight="1" thickBot="1">
      <c r="A8" s="2" t="s">
        <v>15</v>
      </c>
      <c r="B8" s="15"/>
      <c r="C8" s="175">
        <v>44027</v>
      </c>
      <c r="D8" s="209"/>
      <c r="E8" s="209"/>
      <c r="F8" s="16"/>
      <c r="G8" s="160"/>
      <c r="H8" s="161"/>
      <c r="I8" s="161"/>
      <c r="J8" s="162"/>
      <c r="K8" s="171"/>
      <c r="L8" s="172"/>
      <c r="M8" s="173"/>
      <c r="N8" s="173"/>
      <c r="O8" s="174"/>
      <c r="Q8" s="176">
        <f ca="1">DAY(0)+TODAY()</f>
        <v>45428</v>
      </c>
      <c r="R8" s="177"/>
      <c r="S8" s="177"/>
      <c r="T8" s="177"/>
      <c r="U8" s="177"/>
    </row>
    <row r="9" spans="1:27" ht="18" customHeight="1" thickTop="1">
      <c r="A9" s="178" t="s">
        <v>16</v>
      </c>
      <c r="B9" s="179" t="s">
        <v>17</v>
      </c>
      <c r="C9" s="210"/>
      <c r="D9" s="180" t="s">
        <v>18</v>
      </c>
      <c r="E9" s="180" t="s">
        <v>19</v>
      </c>
      <c r="F9" s="180" t="s">
        <v>20</v>
      </c>
      <c r="G9" s="179" t="s">
        <v>21</v>
      </c>
      <c r="H9" s="180" t="s">
        <v>22</v>
      </c>
      <c r="I9" s="179" t="s">
        <v>23</v>
      </c>
      <c r="J9" s="180" t="s">
        <v>24</v>
      </c>
      <c r="K9" s="180" t="s">
        <v>25</v>
      </c>
      <c r="L9" s="190" t="s">
        <v>26</v>
      </c>
      <c r="M9" s="211"/>
      <c r="N9" s="211"/>
      <c r="O9" s="212"/>
      <c r="Y9" s="191" t="s">
        <v>41</v>
      </c>
      <c r="Z9" s="191"/>
    </row>
    <row r="10" spans="1:27" ht="18" customHeight="1">
      <c r="A10" s="213"/>
      <c r="B10" s="214"/>
      <c r="C10" s="215"/>
      <c r="D10" s="216"/>
      <c r="E10" s="216"/>
      <c r="F10" s="216"/>
      <c r="G10" s="214"/>
      <c r="H10" s="181"/>
      <c r="I10" s="188"/>
      <c r="J10" s="181"/>
      <c r="K10" s="216"/>
      <c r="L10" s="214"/>
      <c r="M10" s="217"/>
      <c r="N10" s="217"/>
      <c r="O10" s="218"/>
      <c r="P10" s="123"/>
      <c r="Q10" s="127" t="s">
        <v>42</v>
      </c>
      <c r="R10" s="127" t="s">
        <v>43</v>
      </c>
      <c r="U10" s="191" t="s">
        <v>44</v>
      </c>
      <c r="V10" s="191"/>
      <c r="W10" s="204" t="s">
        <v>45</v>
      </c>
      <c r="X10" s="204" t="s">
        <v>46</v>
      </c>
      <c r="Y10" s="185" t="s">
        <v>47</v>
      </c>
      <c r="Z10" s="185"/>
    </row>
    <row r="11" spans="1:27" ht="18" customHeight="1">
      <c r="A11" s="213"/>
      <c r="B11" s="214"/>
      <c r="C11" s="215"/>
      <c r="D11" s="216"/>
      <c r="E11" s="216"/>
      <c r="F11" s="216"/>
      <c r="G11" s="214"/>
      <c r="H11" s="181"/>
      <c r="I11" s="188"/>
      <c r="J11" s="181"/>
      <c r="K11" s="216"/>
      <c r="L11" s="214"/>
      <c r="M11" s="217"/>
      <c r="N11" s="217"/>
      <c r="O11" s="218"/>
      <c r="Q11" s="127" t="s">
        <v>48</v>
      </c>
      <c r="R11" s="127" t="s">
        <v>49</v>
      </c>
      <c r="U11" s="185" t="s">
        <v>50</v>
      </c>
      <c r="V11" s="185"/>
      <c r="W11" s="181"/>
      <c r="X11" s="181"/>
      <c r="Y11" s="185" t="s">
        <v>50</v>
      </c>
      <c r="Z11" s="185"/>
    </row>
    <row r="12" spans="1:27" ht="18" customHeight="1">
      <c r="A12" s="219"/>
      <c r="B12" s="220"/>
      <c r="C12" s="221"/>
      <c r="D12" s="222"/>
      <c r="E12" s="222"/>
      <c r="F12" s="222"/>
      <c r="G12" s="220"/>
      <c r="H12" s="182"/>
      <c r="I12" s="189"/>
      <c r="J12" s="182"/>
      <c r="K12" s="222"/>
      <c r="L12" s="220"/>
      <c r="M12" s="223"/>
      <c r="N12" s="223"/>
      <c r="O12" s="224"/>
      <c r="Q12" s="127" t="s">
        <v>51</v>
      </c>
      <c r="R12" s="127" t="s">
        <v>52</v>
      </c>
      <c r="S12" s="99" t="s">
        <v>53</v>
      </c>
      <c r="T12" s="99" t="s">
        <v>54</v>
      </c>
      <c r="U12" s="99" t="s">
        <v>55</v>
      </c>
      <c r="V12" s="99" t="s">
        <v>56</v>
      </c>
      <c r="W12" s="182"/>
      <c r="X12" s="182"/>
      <c r="Y12" s="126">
        <v>5.0000000000000001E-3</v>
      </c>
      <c r="Z12" s="99" t="s">
        <v>57</v>
      </c>
    </row>
    <row r="13" spans="1:27" ht="12.95" customHeight="1">
      <c r="A13" s="68">
        <v>1</v>
      </c>
      <c r="B13" s="106" t="s">
        <v>58</v>
      </c>
      <c r="C13" s="95" t="s">
        <v>59</v>
      </c>
      <c r="D13" s="69">
        <f t="shared" ref="D13:D19" si="0">IF(A13=0,"  ",SQRT(F13)*12.73)</f>
        <v>4.0550137758229017</v>
      </c>
      <c r="E13" s="70">
        <f>IF(A13=0,"  ",(D13*D13*$P$1)/4/100)</f>
        <v>0.12914409382041087</v>
      </c>
      <c r="F13" s="71">
        <f>IF(A13=0,"  ",Q13/R13)</f>
        <v>0.10146771037181997</v>
      </c>
      <c r="G13" s="130">
        <f>W13</f>
        <v>11.3</v>
      </c>
      <c r="H13" s="130">
        <f>X13</f>
        <v>11.93</v>
      </c>
      <c r="I13" s="69">
        <f t="shared" ref="I13:I24" si="1">IF(A13=0,"  ",G13*1000/9.806/E13)</f>
        <v>8923.0228537896019</v>
      </c>
      <c r="J13" s="69">
        <f t="shared" ref="J13:J24" si="2">IF(A13=0,"  ",H13*1000/9.806/E13)</f>
        <v>9420.5011190893765</v>
      </c>
      <c r="K13" s="199" t="s">
        <v>60</v>
      </c>
      <c r="L13" s="193" t="s">
        <v>61</v>
      </c>
      <c r="M13" s="194"/>
      <c r="N13" s="194"/>
      <c r="O13" s="195"/>
      <c r="P13" s="17"/>
      <c r="Q13" s="128">
        <v>103.7</v>
      </c>
      <c r="R13" s="129">
        <v>1022</v>
      </c>
      <c r="S13" s="97">
        <f>VLOOKUP(AA13,$D$45:$J$61,7,0)</f>
        <v>4</v>
      </c>
      <c r="T13" s="98">
        <f>IF(A13=0,"  ",(S13*S13*$P$1)/4/100)</f>
        <v>0.12566370614359174</v>
      </c>
      <c r="U13" s="49">
        <f>VLOOKUP(AA13,$D$45:$F$61,3,0)</f>
        <v>3.9</v>
      </c>
      <c r="V13" s="43">
        <f>VLOOKUP(AA13,$D$45:$G$61,4,0)</f>
        <v>4.0999999999999996</v>
      </c>
      <c r="W13" s="132">
        <v>11.3</v>
      </c>
      <c r="X13" s="132">
        <v>11.93</v>
      </c>
      <c r="Y13" s="44">
        <f>VLOOKUP(AA13,$D$45:$H$61,5,0)</f>
        <v>4570</v>
      </c>
      <c r="Z13" s="44">
        <f>VLOOKUP(AA13,$D$45:$I$61,6,0)</f>
        <v>5270</v>
      </c>
      <c r="AA13" s="45" t="str">
        <f>B13&amp;C13</f>
        <v>CDR  Ø 4.0</v>
      </c>
    </row>
    <row r="14" spans="1:27" ht="12.95" customHeight="1">
      <c r="A14" s="72">
        <f t="shared" ref="A14:A15" si="3">A13+1</f>
        <v>2</v>
      </c>
      <c r="B14" s="106" t="str">
        <f t="shared" ref="B14:B24" si="4">B13</f>
        <v xml:space="preserve">CDR </v>
      </c>
      <c r="C14" s="96" t="str">
        <f t="shared" ref="C14:C17" si="5">IF(B14=0,"  ",C13)</f>
        <v xml:space="preserve"> Ø 4.0</v>
      </c>
      <c r="D14" s="69">
        <f t="shared" si="0"/>
        <v>4.0590526963502862</v>
      </c>
      <c r="E14" s="70">
        <f t="shared" ref="E14:E17" si="6">IF(A14=0,"  ",(D14*D14*$P$1)/4/100)</f>
        <v>0.12940148505343166</v>
      </c>
      <c r="F14" s="73">
        <f t="shared" ref="F14" si="7">IF(A14=0,"  ",Q14/R14)</f>
        <v>0.10166994106090373</v>
      </c>
      <c r="G14" s="130">
        <f>W14</f>
        <v>11.55</v>
      </c>
      <c r="H14" s="130">
        <f>X14</f>
        <v>11.89</v>
      </c>
      <c r="I14" s="69">
        <f t="shared" si="1"/>
        <v>9102.2934957118396</v>
      </c>
      <c r="J14" s="69">
        <f t="shared" si="2"/>
        <v>9370.2397977501096</v>
      </c>
      <c r="K14" s="200"/>
      <c r="L14" s="196"/>
      <c r="M14" s="197"/>
      <c r="N14" s="197"/>
      <c r="O14" s="198"/>
      <c r="P14" s="17"/>
      <c r="Q14" s="128">
        <v>103.5</v>
      </c>
      <c r="R14" s="129">
        <v>1018</v>
      </c>
      <c r="S14" s="97">
        <f t="shared" ref="S14:S24" si="8">S13</f>
        <v>4</v>
      </c>
      <c r="T14" s="98">
        <f t="shared" ref="T14:T24" si="9">T13</f>
        <v>0.12566370614359174</v>
      </c>
      <c r="U14" s="49">
        <f t="shared" ref="U14:AA15" si="10">U13</f>
        <v>3.9</v>
      </c>
      <c r="V14" s="43">
        <f t="shared" si="10"/>
        <v>4.0999999999999996</v>
      </c>
      <c r="W14" s="132">
        <v>11.55</v>
      </c>
      <c r="X14" s="132">
        <v>11.89</v>
      </c>
      <c r="Y14" s="44">
        <f t="shared" si="10"/>
        <v>4570</v>
      </c>
      <c r="Z14" s="44">
        <f t="shared" si="10"/>
        <v>5270</v>
      </c>
      <c r="AA14" s="37" t="str">
        <f t="shared" si="10"/>
        <v>CDR  Ø 4.0</v>
      </c>
    </row>
    <row r="15" spans="1:27" ht="12.95" customHeight="1">
      <c r="A15" s="72">
        <f t="shared" si="3"/>
        <v>3</v>
      </c>
      <c r="B15" s="106" t="str">
        <f t="shared" si="4"/>
        <v xml:space="preserve">CDR </v>
      </c>
      <c r="C15" s="96" t="str">
        <f t="shared" si="5"/>
        <v xml:space="preserve"> Ø 4.0</v>
      </c>
      <c r="D15" s="69">
        <f t="shared" si="0"/>
        <v>4.0691005041708523</v>
      </c>
      <c r="E15" s="70">
        <f t="shared" si="6"/>
        <v>0.13004292068612672</v>
      </c>
      <c r="F15" s="71">
        <f>IF(A15=0,"  ",Q15/R15)</f>
        <v>0.10217391304347827</v>
      </c>
      <c r="G15" s="130">
        <f t="shared" ref="G15:G24" si="11">W15</f>
        <v>10.199999999999999</v>
      </c>
      <c r="H15" s="130">
        <f t="shared" ref="H15:H24" si="12">X15</f>
        <v>10.29</v>
      </c>
      <c r="I15" s="69">
        <f t="shared" si="1"/>
        <v>7998.7397734661581</v>
      </c>
      <c r="J15" s="69">
        <f t="shared" si="2"/>
        <v>8069.3168891143887</v>
      </c>
      <c r="K15" s="200"/>
      <c r="L15" s="196"/>
      <c r="M15" s="197"/>
      <c r="N15" s="197"/>
      <c r="O15" s="198"/>
      <c r="P15" s="17"/>
      <c r="Q15" s="128">
        <v>103.4</v>
      </c>
      <c r="R15" s="129">
        <v>1012</v>
      </c>
      <c r="S15" s="97">
        <f t="shared" si="8"/>
        <v>4</v>
      </c>
      <c r="T15" s="98">
        <f t="shared" si="9"/>
        <v>0.12566370614359174</v>
      </c>
      <c r="U15" s="49">
        <f t="shared" si="10"/>
        <v>3.9</v>
      </c>
      <c r="V15" s="43">
        <f t="shared" si="10"/>
        <v>4.0999999999999996</v>
      </c>
      <c r="W15" s="132">
        <v>10.199999999999999</v>
      </c>
      <c r="X15" s="132">
        <v>10.29</v>
      </c>
      <c r="Y15" s="44">
        <f t="shared" si="10"/>
        <v>4570</v>
      </c>
      <c r="Z15" s="44">
        <f t="shared" si="10"/>
        <v>5270</v>
      </c>
      <c r="AA15" s="37" t="str">
        <f t="shared" si="10"/>
        <v>CDR  Ø 4.0</v>
      </c>
    </row>
    <row r="16" spans="1:27" ht="12.95" customHeight="1">
      <c r="A16" s="72">
        <f t="shared" ref="A16:A24" si="13">A15+1</f>
        <v>4</v>
      </c>
      <c r="B16" s="106" t="str">
        <f t="shared" si="4"/>
        <v xml:space="preserve">CDR </v>
      </c>
      <c r="C16" s="96" t="str">
        <f t="shared" si="5"/>
        <v xml:space="preserve"> Ø 4.0</v>
      </c>
      <c r="D16" s="69">
        <f t="shared" ref="D16:D17" si="14">IF(A16=0,"  ",SQRT(F16)*12.73)</f>
        <v>4.0452645639261799</v>
      </c>
      <c r="E16" s="70">
        <f t="shared" si="6"/>
        <v>0.12852385444532088</v>
      </c>
      <c r="F16" s="73">
        <f t="shared" ref="F16:F17" si="15">IF(A16=0,"  ",Q16/R16)</f>
        <v>0.10098039215686275</v>
      </c>
      <c r="G16" s="130">
        <f t="shared" si="11"/>
        <v>11.15</v>
      </c>
      <c r="H16" s="130">
        <f t="shared" si="12"/>
        <v>11.72</v>
      </c>
      <c r="I16" s="69">
        <f t="shared" si="1"/>
        <v>8847.0653826191228</v>
      </c>
      <c r="J16" s="69">
        <f t="shared" si="2"/>
        <v>9299.3368864839576</v>
      </c>
      <c r="K16" s="200"/>
      <c r="L16" s="196"/>
      <c r="M16" s="197"/>
      <c r="N16" s="197"/>
      <c r="O16" s="198"/>
      <c r="P16" s="17"/>
      <c r="Q16" s="128">
        <v>103</v>
      </c>
      <c r="R16" s="129">
        <v>1020</v>
      </c>
      <c r="S16" s="97">
        <f t="shared" si="8"/>
        <v>4</v>
      </c>
      <c r="T16" s="98">
        <f t="shared" si="9"/>
        <v>0.12566370614359174</v>
      </c>
      <c r="U16" s="49">
        <f t="shared" ref="U16:AA24" si="16">U15</f>
        <v>3.9</v>
      </c>
      <c r="V16" s="43">
        <f t="shared" si="16"/>
        <v>4.0999999999999996</v>
      </c>
      <c r="W16" s="132">
        <v>11.15</v>
      </c>
      <c r="X16" s="132">
        <v>11.72</v>
      </c>
      <c r="Y16" s="44">
        <f t="shared" si="16"/>
        <v>4570</v>
      </c>
      <c r="Z16" s="44">
        <f t="shared" si="16"/>
        <v>5270</v>
      </c>
      <c r="AA16" s="37" t="str">
        <f t="shared" si="16"/>
        <v>CDR  Ø 4.0</v>
      </c>
    </row>
    <row r="17" spans="1:27" ht="12.95" customHeight="1">
      <c r="A17" s="72">
        <f t="shared" si="13"/>
        <v>5</v>
      </c>
      <c r="B17" s="106" t="str">
        <f t="shared" si="4"/>
        <v xml:space="preserve">CDR </v>
      </c>
      <c r="C17" s="96" t="str">
        <f t="shared" si="5"/>
        <v xml:space="preserve"> Ø 4.0</v>
      </c>
      <c r="D17" s="69">
        <f t="shared" si="14"/>
        <v>4.0691005041708523</v>
      </c>
      <c r="E17" s="70">
        <f t="shared" si="6"/>
        <v>0.13004292068612672</v>
      </c>
      <c r="F17" s="73">
        <f t="shared" si="15"/>
        <v>0.10217391304347827</v>
      </c>
      <c r="G17" s="130">
        <f t="shared" si="11"/>
        <v>11.05</v>
      </c>
      <c r="H17" s="130">
        <f t="shared" si="12"/>
        <v>11.57</v>
      </c>
      <c r="I17" s="69">
        <f t="shared" si="1"/>
        <v>8665.3014212550042</v>
      </c>
      <c r="J17" s="69">
        <f t="shared" si="2"/>
        <v>9073.0803116670031</v>
      </c>
      <c r="K17" s="200"/>
      <c r="L17" s="196"/>
      <c r="M17" s="197"/>
      <c r="N17" s="197"/>
      <c r="O17" s="198"/>
      <c r="P17" s="17"/>
      <c r="Q17" s="128">
        <v>103.4</v>
      </c>
      <c r="R17" s="129">
        <v>1012</v>
      </c>
      <c r="S17" s="97">
        <f t="shared" si="8"/>
        <v>4</v>
      </c>
      <c r="T17" s="98">
        <f t="shared" si="9"/>
        <v>0.12566370614359174</v>
      </c>
      <c r="U17" s="49">
        <f t="shared" si="16"/>
        <v>3.9</v>
      </c>
      <c r="V17" s="43">
        <f t="shared" si="16"/>
        <v>4.0999999999999996</v>
      </c>
      <c r="W17" s="132">
        <v>11.05</v>
      </c>
      <c r="X17" s="132">
        <v>11.57</v>
      </c>
      <c r="Y17" s="44">
        <f t="shared" si="16"/>
        <v>4570</v>
      </c>
      <c r="Z17" s="44">
        <f t="shared" si="16"/>
        <v>5270</v>
      </c>
      <c r="AA17" s="37" t="str">
        <f t="shared" si="16"/>
        <v>CDR  Ø 4.0</v>
      </c>
    </row>
    <row r="18" spans="1:27" ht="12.95" customHeight="1">
      <c r="A18" s="72">
        <f t="shared" si="13"/>
        <v>6</v>
      </c>
      <c r="B18" s="106" t="str">
        <f t="shared" si="4"/>
        <v xml:space="preserve">CDR </v>
      </c>
      <c r="C18" s="96" t="str">
        <f t="shared" ref="C18:C19" si="17">IF(B18=0,"  ",C17)</f>
        <v xml:space="preserve"> Ø 4.0</v>
      </c>
      <c r="D18" s="69">
        <f t="shared" si="0"/>
        <v>4.0632302980504384</v>
      </c>
      <c r="E18" s="70">
        <f t="shared" ref="E18:E19" si="18">IF(A18=0,"  ",(D18*D18*$P$1)/4/100)</f>
        <v>0.12966798371338006</v>
      </c>
      <c r="F18" s="73">
        <f t="shared" ref="F18:F19" si="19">IF(A18=0,"  ",Q18/R18)</f>
        <v>0.10187932739861523</v>
      </c>
      <c r="G18" s="130">
        <f t="shared" si="11"/>
        <v>10.65</v>
      </c>
      <c r="H18" s="130">
        <f t="shared" si="12"/>
        <v>11.67</v>
      </c>
      <c r="I18" s="69">
        <f t="shared" si="1"/>
        <v>8375.7742050881498</v>
      </c>
      <c r="J18" s="69">
        <f t="shared" si="2"/>
        <v>9177.9610303641966</v>
      </c>
      <c r="K18" s="200"/>
      <c r="L18" s="196"/>
      <c r="M18" s="197"/>
      <c r="N18" s="197"/>
      <c r="O18" s="198"/>
      <c r="P18" s="17"/>
      <c r="Q18" s="128">
        <v>103</v>
      </c>
      <c r="R18" s="129">
        <v>1011</v>
      </c>
      <c r="S18" s="97">
        <f t="shared" si="8"/>
        <v>4</v>
      </c>
      <c r="T18" s="98">
        <f t="shared" si="9"/>
        <v>0.12566370614359174</v>
      </c>
      <c r="U18" s="49">
        <f t="shared" si="16"/>
        <v>3.9</v>
      </c>
      <c r="V18" s="43">
        <f t="shared" si="16"/>
        <v>4.0999999999999996</v>
      </c>
      <c r="W18" s="132">
        <v>10.65</v>
      </c>
      <c r="X18" s="132">
        <v>11.67</v>
      </c>
      <c r="Y18" s="44">
        <f t="shared" si="16"/>
        <v>4570</v>
      </c>
      <c r="Z18" s="44">
        <f t="shared" si="16"/>
        <v>5270</v>
      </c>
      <c r="AA18" s="37" t="str">
        <f t="shared" si="16"/>
        <v>CDR  Ø 4.0</v>
      </c>
    </row>
    <row r="19" spans="1:27" ht="12.95" customHeight="1">
      <c r="A19" s="72">
        <f t="shared" si="13"/>
        <v>7</v>
      </c>
      <c r="B19" s="106" t="str">
        <f t="shared" si="4"/>
        <v xml:space="preserve">CDR </v>
      </c>
      <c r="C19" s="96" t="str">
        <f t="shared" si="17"/>
        <v xml:space="preserve"> Ø 4.0</v>
      </c>
      <c r="D19" s="69">
        <f t="shared" si="0"/>
        <v>4.0730805677733288</v>
      </c>
      <c r="E19" s="70">
        <f t="shared" si="18"/>
        <v>0.13029743994499846</v>
      </c>
      <c r="F19" s="71">
        <f t="shared" si="19"/>
        <v>0.10237388724035608</v>
      </c>
      <c r="G19" s="130">
        <f t="shared" si="11"/>
        <v>11.15</v>
      </c>
      <c r="H19" s="130">
        <f t="shared" si="12"/>
        <v>11.5</v>
      </c>
      <c r="I19" s="69">
        <f t="shared" si="1"/>
        <v>8726.6407074763392</v>
      </c>
      <c r="J19" s="69">
        <f t="shared" si="2"/>
        <v>9000.5711332715618</v>
      </c>
      <c r="K19" s="200"/>
      <c r="L19" s="196"/>
      <c r="M19" s="197"/>
      <c r="N19" s="197"/>
      <c r="O19" s="198"/>
      <c r="P19" s="17"/>
      <c r="Q19" s="128">
        <v>103.5</v>
      </c>
      <c r="R19" s="129">
        <v>1011</v>
      </c>
      <c r="S19" s="97">
        <f t="shared" si="8"/>
        <v>4</v>
      </c>
      <c r="T19" s="98">
        <f t="shared" si="9"/>
        <v>0.12566370614359174</v>
      </c>
      <c r="U19" s="49">
        <f t="shared" si="16"/>
        <v>3.9</v>
      </c>
      <c r="V19" s="43">
        <f t="shared" si="16"/>
        <v>4.0999999999999996</v>
      </c>
      <c r="W19" s="132">
        <v>11.15</v>
      </c>
      <c r="X19" s="132">
        <v>11.5</v>
      </c>
      <c r="Y19" s="44">
        <f t="shared" si="16"/>
        <v>4570</v>
      </c>
      <c r="Z19" s="44">
        <f t="shared" si="16"/>
        <v>5270</v>
      </c>
      <c r="AA19" s="37" t="str">
        <f t="shared" si="16"/>
        <v>CDR  Ø 4.0</v>
      </c>
    </row>
    <row r="20" spans="1:27" ht="12.95" customHeight="1">
      <c r="A20" s="72">
        <f t="shared" si="13"/>
        <v>8</v>
      </c>
      <c r="B20" s="106" t="str">
        <f t="shared" si="4"/>
        <v xml:space="preserve">CDR </v>
      </c>
      <c r="C20" s="96" t="str">
        <f t="shared" ref="C20:C24" si="20">IF(B20=0,"  ",C19)</f>
        <v xml:space="preserve"> Ø 4.0</v>
      </c>
      <c r="D20" s="69">
        <f t="shared" ref="D20:D24" si="21">IF(A20=0,"  ",SQRT(F20)*12.73)</f>
        <v>4.0771661225991078</v>
      </c>
      <c r="E20" s="70">
        <f t="shared" ref="E20:E24" si="22">IF(A20=0,"  ",(D20*D20*$P$1)/4/100)</f>
        <v>0.13055896402218273</v>
      </c>
      <c r="F20" s="73">
        <f t="shared" ref="F20:F24" si="23">IF(A20=0,"  ",Q20/R20)</f>
        <v>0.10257936507936509</v>
      </c>
      <c r="G20" s="130">
        <f t="shared" si="11"/>
        <v>8.65</v>
      </c>
      <c r="H20" s="130">
        <f t="shared" si="12"/>
        <v>10.96</v>
      </c>
      <c r="I20" s="69">
        <f t="shared" si="1"/>
        <v>6756.4337588938761</v>
      </c>
      <c r="J20" s="69">
        <f t="shared" si="2"/>
        <v>8560.7530632921244</v>
      </c>
      <c r="K20" s="200"/>
      <c r="L20" s="196"/>
      <c r="M20" s="197"/>
      <c r="N20" s="197"/>
      <c r="O20" s="198"/>
      <c r="P20" s="17"/>
      <c r="Q20" s="128">
        <v>103.4</v>
      </c>
      <c r="R20" s="129">
        <v>1008</v>
      </c>
      <c r="S20" s="97">
        <f t="shared" si="8"/>
        <v>4</v>
      </c>
      <c r="T20" s="98">
        <f t="shared" si="9"/>
        <v>0.12566370614359174</v>
      </c>
      <c r="U20" s="49">
        <f t="shared" si="16"/>
        <v>3.9</v>
      </c>
      <c r="V20" s="43">
        <f t="shared" si="16"/>
        <v>4.0999999999999996</v>
      </c>
      <c r="W20" s="132">
        <v>8.65</v>
      </c>
      <c r="X20" s="132">
        <v>10.96</v>
      </c>
      <c r="Y20" s="44">
        <f t="shared" si="16"/>
        <v>4570</v>
      </c>
      <c r="Z20" s="44">
        <f t="shared" si="16"/>
        <v>5270</v>
      </c>
      <c r="AA20" s="37" t="str">
        <f t="shared" si="16"/>
        <v>CDR  Ø 4.0</v>
      </c>
    </row>
    <row r="21" spans="1:27" ht="12.95" customHeight="1">
      <c r="A21" s="72">
        <f t="shared" si="13"/>
        <v>9</v>
      </c>
      <c r="B21" s="106" t="str">
        <f t="shared" si="4"/>
        <v xml:space="preserve">CDR </v>
      </c>
      <c r="C21" s="96" t="str">
        <f t="shared" si="20"/>
        <v xml:space="preserve"> Ø 4.0</v>
      </c>
      <c r="D21" s="69">
        <f t="shared" si="21"/>
        <v>4.0632302980504384</v>
      </c>
      <c r="E21" s="70">
        <f t="shared" si="22"/>
        <v>0.12966798371338006</v>
      </c>
      <c r="F21" s="73">
        <f t="shared" si="23"/>
        <v>0.10187932739861523</v>
      </c>
      <c r="G21" s="130">
        <f t="shared" si="11"/>
        <v>9.8000000000000007</v>
      </c>
      <c r="H21" s="130">
        <f t="shared" si="12"/>
        <v>10.76</v>
      </c>
      <c r="I21" s="69">
        <f t="shared" si="1"/>
        <v>7707.2851840247768</v>
      </c>
      <c r="J21" s="69">
        <f t="shared" si="2"/>
        <v>8462.2845489904685</v>
      </c>
      <c r="K21" s="200"/>
      <c r="L21" s="196"/>
      <c r="M21" s="197"/>
      <c r="N21" s="197"/>
      <c r="O21" s="198"/>
      <c r="P21" s="17"/>
      <c r="Q21" s="128">
        <v>103</v>
      </c>
      <c r="R21" s="129">
        <v>1011</v>
      </c>
      <c r="S21" s="97">
        <f t="shared" si="8"/>
        <v>4</v>
      </c>
      <c r="T21" s="98">
        <f t="shared" si="9"/>
        <v>0.12566370614359174</v>
      </c>
      <c r="U21" s="49">
        <f t="shared" si="16"/>
        <v>3.9</v>
      </c>
      <c r="V21" s="43">
        <f t="shared" si="16"/>
        <v>4.0999999999999996</v>
      </c>
      <c r="W21" s="132">
        <v>9.8000000000000007</v>
      </c>
      <c r="X21" s="132">
        <v>10.76</v>
      </c>
      <c r="Y21" s="44">
        <f t="shared" si="16"/>
        <v>4570</v>
      </c>
      <c r="Z21" s="44">
        <f t="shared" si="16"/>
        <v>5270</v>
      </c>
      <c r="AA21" s="37" t="str">
        <f t="shared" si="16"/>
        <v>CDR  Ø 4.0</v>
      </c>
    </row>
    <row r="22" spans="1:27" ht="12.95" customHeight="1">
      <c r="A22" s="72">
        <f t="shared" si="13"/>
        <v>10</v>
      </c>
      <c r="B22" s="106" t="str">
        <f t="shared" si="4"/>
        <v xml:space="preserve">CDR </v>
      </c>
      <c r="C22" s="96" t="str">
        <f t="shared" si="20"/>
        <v xml:space="preserve"> Ø 4.0</v>
      </c>
      <c r="D22" s="69">
        <f t="shared" si="21"/>
        <v>4.0612222770243944</v>
      </c>
      <c r="E22" s="70">
        <f t="shared" si="22"/>
        <v>0.12953985329469095</v>
      </c>
      <c r="F22" s="73">
        <f t="shared" si="23"/>
        <v>0.10177865612648221</v>
      </c>
      <c r="G22" s="130">
        <f t="shared" si="11"/>
        <v>8.6999999999999993</v>
      </c>
      <c r="H22" s="130">
        <f t="shared" si="12"/>
        <v>10.65</v>
      </c>
      <c r="I22" s="69">
        <f t="shared" si="1"/>
        <v>6848.9494816435281</v>
      </c>
      <c r="J22" s="69">
        <f t="shared" si="2"/>
        <v>8384.0588482188014</v>
      </c>
      <c r="K22" s="200"/>
      <c r="L22" s="196"/>
      <c r="M22" s="197"/>
      <c r="N22" s="197"/>
      <c r="O22" s="198"/>
      <c r="P22" s="17"/>
      <c r="Q22" s="128">
        <v>103</v>
      </c>
      <c r="R22" s="129">
        <v>1012</v>
      </c>
      <c r="S22" s="97">
        <f t="shared" si="8"/>
        <v>4</v>
      </c>
      <c r="T22" s="98">
        <f t="shared" si="9"/>
        <v>0.12566370614359174</v>
      </c>
      <c r="U22" s="49">
        <f t="shared" si="16"/>
        <v>3.9</v>
      </c>
      <c r="V22" s="43">
        <f t="shared" si="16"/>
        <v>4.0999999999999996</v>
      </c>
      <c r="W22" s="132">
        <v>8.6999999999999993</v>
      </c>
      <c r="X22" s="132">
        <v>10.65</v>
      </c>
      <c r="Y22" s="44">
        <f t="shared" si="16"/>
        <v>4570</v>
      </c>
      <c r="Z22" s="44">
        <f t="shared" si="16"/>
        <v>5270</v>
      </c>
      <c r="AA22" s="37" t="str">
        <f t="shared" si="16"/>
        <v>CDR  Ø 4.0</v>
      </c>
    </row>
    <row r="23" spans="1:27" ht="12.95" customHeight="1">
      <c r="A23" s="72">
        <f t="shared" si="13"/>
        <v>11</v>
      </c>
      <c r="B23" s="106" t="str">
        <f t="shared" si="4"/>
        <v xml:space="preserve">CDR </v>
      </c>
      <c r="C23" s="96" t="str">
        <f t="shared" si="20"/>
        <v xml:space="preserve"> Ø 4.0</v>
      </c>
      <c r="D23" s="69">
        <f t="shared" si="21"/>
        <v>4.0612222770243944</v>
      </c>
      <c r="E23" s="70">
        <f t="shared" si="22"/>
        <v>0.12953985329469095</v>
      </c>
      <c r="F23" s="73">
        <f t="shared" si="23"/>
        <v>0.10177865612648221</v>
      </c>
      <c r="G23" s="130">
        <f t="shared" si="11"/>
        <v>8.1</v>
      </c>
      <c r="H23" s="130">
        <f t="shared" si="12"/>
        <v>11.11</v>
      </c>
      <c r="I23" s="69">
        <f t="shared" si="1"/>
        <v>6376.6081380819051</v>
      </c>
      <c r="J23" s="69">
        <f t="shared" si="2"/>
        <v>8746.1872116160448</v>
      </c>
      <c r="K23" s="200"/>
      <c r="L23" s="196"/>
      <c r="M23" s="197"/>
      <c r="N23" s="197"/>
      <c r="O23" s="198"/>
      <c r="P23" s="17"/>
      <c r="Q23" s="128">
        <v>103</v>
      </c>
      <c r="R23" s="129">
        <v>1012</v>
      </c>
      <c r="S23" s="97">
        <f t="shared" si="8"/>
        <v>4</v>
      </c>
      <c r="T23" s="98">
        <f t="shared" si="9"/>
        <v>0.12566370614359174</v>
      </c>
      <c r="U23" s="49">
        <f t="shared" si="16"/>
        <v>3.9</v>
      </c>
      <c r="V23" s="43">
        <f t="shared" si="16"/>
        <v>4.0999999999999996</v>
      </c>
      <c r="W23" s="132">
        <v>8.1</v>
      </c>
      <c r="X23" s="132">
        <v>11.11</v>
      </c>
      <c r="Y23" s="44">
        <f t="shared" si="16"/>
        <v>4570</v>
      </c>
      <c r="Z23" s="44">
        <f t="shared" si="16"/>
        <v>5270</v>
      </c>
      <c r="AA23" s="37" t="str">
        <f t="shared" si="16"/>
        <v>CDR  Ø 4.0</v>
      </c>
    </row>
    <row r="24" spans="1:27" ht="12.95" customHeight="1">
      <c r="A24" s="72">
        <f t="shared" si="13"/>
        <v>12</v>
      </c>
      <c r="B24" s="106" t="str">
        <f t="shared" si="4"/>
        <v xml:space="preserve">CDR </v>
      </c>
      <c r="C24" s="96" t="str">
        <f t="shared" si="20"/>
        <v xml:space="preserve"> Ø 4.0</v>
      </c>
      <c r="D24" s="69">
        <f t="shared" si="21"/>
        <v>4.0632302980504384</v>
      </c>
      <c r="E24" s="70">
        <f t="shared" si="22"/>
        <v>0.12966798371338006</v>
      </c>
      <c r="F24" s="73">
        <f t="shared" si="23"/>
        <v>0.10187932739861523</v>
      </c>
      <c r="G24" s="130">
        <f t="shared" si="11"/>
        <v>10</v>
      </c>
      <c r="H24" s="130">
        <f t="shared" si="12"/>
        <v>11.45</v>
      </c>
      <c r="I24" s="69">
        <f t="shared" si="1"/>
        <v>7864.5767183926291</v>
      </c>
      <c r="J24" s="69">
        <f t="shared" si="2"/>
        <v>9004.940342559561</v>
      </c>
      <c r="K24" s="200"/>
      <c r="L24" s="196"/>
      <c r="M24" s="197"/>
      <c r="N24" s="197"/>
      <c r="O24" s="198"/>
      <c r="P24" s="17"/>
      <c r="Q24" s="128">
        <v>103</v>
      </c>
      <c r="R24" s="129">
        <v>1011</v>
      </c>
      <c r="S24" s="97">
        <f t="shared" si="8"/>
        <v>4</v>
      </c>
      <c r="T24" s="98">
        <f t="shared" si="9"/>
        <v>0.12566370614359174</v>
      </c>
      <c r="U24" s="49">
        <f t="shared" si="16"/>
        <v>3.9</v>
      </c>
      <c r="V24" s="43">
        <f t="shared" si="16"/>
        <v>4.0999999999999996</v>
      </c>
      <c r="W24" s="132">
        <v>10</v>
      </c>
      <c r="X24" s="132">
        <v>11.45</v>
      </c>
      <c r="Y24" s="44">
        <f t="shared" si="16"/>
        <v>4570</v>
      </c>
      <c r="Z24" s="44">
        <f t="shared" si="16"/>
        <v>5270</v>
      </c>
      <c r="AA24" s="37" t="str">
        <f t="shared" si="16"/>
        <v>CDR  Ø 4.0</v>
      </c>
    </row>
    <row r="25" spans="1:27" ht="12.95" customHeight="1">
      <c r="A25" s="74"/>
      <c r="B25" s="75"/>
      <c r="C25" s="38"/>
      <c r="D25" s="69"/>
      <c r="E25" s="70"/>
      <c r="F25" s="71"/>
      <c r="G25" s="77"/>
      <c r="H25" s="77"/>
      <c r="I25" s="103"/>
      <c r="J25" s="103"/>
      <c r="K25" s="69"/>
      <c r="L25" s="92"/>
      <c r="M25" s="80"/>
      <c r="N25" s="46"/>
      <c r="O25" s="79"/>
      <c r="P25" s="17"/>
      <c r="Q25" s="22"/>
      <c r="R25" s="22"/>
      <c r="S25" s="22"/>
      <c r="T25" s="22"/>
      <c r="U25" s="20"/>
      <c r="V25" s="21"/>
      <c r="W25" s="21"/>
      <c r="X25" s="21"/>
      <c r="Y25" s="21"/>
    </row>
    <row r="26" spans="1:27" ht="12.95" customHeight="1">
      <c r="A26" s="113"/>
      <c r="B26" s="114"/>
      <c r="C26" s="115"/>
      <c r="D26" s="111"/>
      <c r="E26" s="116"/>
      <c r="F26" s="117"/>
      <c r="G26" s="118"/>
      <c r="H26" s="118"/>
      <c r="I26" s="112"/>
      <c r="J26" s="112"/>
      <c r="K26" s="111"/>
      <c r="L26" s="119"/>
      <c r="M26" s="120"/>
      <c r="N26" s="121"/>
      <c r="O26" s="122"/>
      <c r="P26" s="18"/>
      <c r="Q26" s="22"/>
      <c r="R26" s="22"/>
      <c r="S26" s="22"/>
      <c r="T26" s="22"/>
      <c r="U26" s="21"/>
      <c r="V26" s="21"/>
      <c r="W26" s="21"/>
      <c r="X26" s="21"/>
      <c r="Y26" s="21"/>
    </row>
    <row r="27" spans="1:27" ht="12.95" customHeight="1">
      <c r="A27" s="74"/>
      <c r="B27" s="75"/>
      <c r="C27" s="76"/>
      <c r="D27" s="69"/>
      <c r="E27" s="70"/>
      <c r="F27" s="71"/>
      <c r="G27" s="77"/>
      <c r="H27" s="77"/>
      <c r="I27" s="103"/>
      <c r="J27" s="103"/>
      <c r="K27" s="69"/>
      <c r="L27" s="92"/>
      <c r="M27" s="78"/>
      <c r="N27" s="46"/>
      <c r="O27" s="79"/>
      <c r="P27" s="18"/>
      <c r="Q27" s="22"/>
      <c r="R27" s="22"/>
      <c r="S27" s="22"/>
      <c r="T27" s="22"/>
      <c r="U27" s="21"/>
      <c r="V27" s="21"/>
      <c r="W27" s="21"/>
      <c r="X27" s="21"/>
      <c r="Y27" s="21"/>
    </row>
    <row r="28" spans="1:27" ht="12.95" customHeight="1">
      <c r="A28" s="74"/>
      <c r="B28" s="75"/>
      <c r="C28" s="76"/>
      <c r="D28" s="69"/>
      <c r="E28" s="70"/>
      <c r="F28" s="71"/>
      <c r="G28" s="77"/>
      <c r="H28" s="77"/>
      <c r="I28" s="103"/>
      <c r="J28" s="103"/>
      <c r="K28" s="69"/>
      <c r="L28" s="92"/>
      <c r="M28" s="78"/>
      <c r="N28" s="46"/>
      <c r="O28" s="79"/>
      <c r="P28" s="18"/>
      <c r="Q28" s="22"/>
      <c r="R28" s="22"/>
      <c r="S28" s="22"/>
      <c r="T28" s="22"/>
      <c r="U28" s="21"/>
      <c r="V28" s="21"/>
      <c r="W28" s="21"/>
      <c r="X28" s="21"/>
      <c r="Y28" s="21"/>
    </row>
    <row r="29" spans="1:27" ht="12.95" customHeight="1">
      <c r="A29" s="74"/>
      <c r="B29" s="75"/>
      <c r="C29" s="76"/>
      <c r="D29" s="69"/>
      <c r="E29" s="70"/>
      <c r="F29" s="71"/>
      <c r="G29" s="77"/>
      <c r="H29" s="77"/>
      <c r="I29" s="103"/>
      <c r="J29" s="103"/>
      <c r="K29" s="69"/>
      <c r="L29" s="92"/>
      <c r="M29" s="78"/>
      <c r="N29" s="46"/>
      <c r="O29" s="79"/>
      <c r="P29" s="18"/>
      <c r="Q29" s="205" t="s">
        <v>62</v>
      </c>
      <c r="R29" s="206"/>
      <c r="S29" s="22"/>
      <c r="T29" s="22"/>
      <c r="U29" s="21"/>
      <c r="V29" s="21"/>
      <c r="W29" s="205" t="s">
        <v>62</v>
      </c>
      <c r="X29" s="206"/>
      <c r="Y29" s="21"/>
    </row>
    <row r="30" spans="1:27" ht="12.95" customHeight="1">
      <c r="A30" s="74"/>
      <c r="B30" s="75"/>
      <c r="C30" s="76"/>
      <c r="D30" s="69"/>
      <c r="E30" s="70"/>
      <c r="F30" s="71"/>
      <c r="G30" s="77"/>
      <c r="H30" s="77"/>
      <c r="I30" s="103"/>
      <c r="J30" s="103"/>
      <c r="K30" s="69"/>
      <c r="L30" s="92"/>
      <c r="M30" s="78"/>
      <c r="N30" s="46"/>
      <c r="O30" s="79"/>
      <c r="P30" s="18"/>
      <c r="Q30" s="207"/>
      <c r="R30" s="208"/>
      <c r="S30" s="22"/>
      <c r="T30" s="22"/>
      <c r="U30" s="21"/>
      <c r="V30" s="21"/>
      <c r="W30" s="207"/>
      <c r="X30" s="208"/>
      <c r="Y30" s="21"/>
    </row>
    <row r="31" spans="1:27" ht="12.95" customHeight="1">
      <c r="A31" s="81"/>
      <c r="B31" s="82"/>
      <c r="C31" s="83"/>
      <c r="D31" s="84"/>
      <c r="E31" s="85"/>
      <c r="F31" s="86"/>
      <c r="G31" s="87"/>
      <c r="H31" s="87"/>
      <c r="I31" s="88"/>
      <c r="J31" s="88"/>
      <c r="K31" s="84"/>
      <c r="L31" s="93"/>
      <c r="M31" s="89"/>
      <c r="N31" s="90"/>
      <c r="O31" s="91"/>
      <c r="P31" s="18"/>
      <c r="Q31" s="22"/>
      <c r="R31" s="22"/>
      <c r="S31" s="22"/>
      <c r="T31" s="22"/>
      <c r="U31" s="21"/>
      <c r="V31" s="21"/>
      <c r="W31" s="21"/>
      <c r="X31" s="21"/>
      <c r="Y31" s="21"/>
    </row>
    <row r="32" spans="1:27" ht="23.1" customHeight="1">
      <c r="A32" s="94" t="s">
        <v>27</v>
      </c>
      <c r="C32" s="51"/>
      <c r="D32" s="66" t="s">
        <v>63</v>
      </c>
      <c r="E32" s="66"/>
      <c r="F32" s="66"/>
      <c r="G32" s="124"/>
      <c r="K32" s="51"/>
      <c r="L32" s="51"/>
      <c r="M32" s="51"/>
      <c r="N32" s="51"/>
      <c r="O32" s="52"/>
    </row>
    <row r="33" spans="1:25" ht="23.1" customHeight="1">
      <c r="A33" s="94"/>
      <c r="B33" s="24"/>
      <c r="C33" s="24"/>
      <c r="D33" s="66"/>
      <c r="E33" s="66"/>
      <c r="F33" s="66"/>
      <c r="G33" s="66"/>
      <c r="K33" s="55"/>
      <c r="L33" s="55"/>
      <c r="M33" s="51"/>
      <c r="N33" s="51"/>
      <c r="O33" s="52"/>
    </row>
    <row r="34" spans="1:25" ht="23.1" customHeight="1" thickBot="1">
      <c r="A34" s="26"/>
      <c r="B34" s="16"/>
      <c r="C34" s="53"/>
      <c r="D34" s="53"/>
      <c r="E34" s="53"/>
      <c r="F34" s="53"/>
      <c r="G34" s="53"/>
      <c r="H34" s="53"/>
      <c r="I34" s="131" t="s">
        <v>28</v>
      </c>
      <c r="J34" s="187" t="s">
        <v>64</v>
      </c>
      <c r="K34" s="187"/>
      <c r="L34" s="16"/>
      <c r="M34" s="53"/>
      <c r="N34" s="53"/>
      <c r="O34" s="54"/>
    </row>
    <row r="35" spans="1:25" ht="19.5" thickTop="1">
      <c r="O35" s="6"/>
    </row>
    <row r="36" spans="1:25" ht="19.5">
      <c r="A36" s="27"/>
      <c r="C36" s="23"/>
      <c r="D36" s="28"/>
      <c r="E36" s="23"/>
      <c r="F36" s="23"/>
      <c r="G36" s="29"/>
      <c r="H36" s="23"/>
      <c r="I36" s="23"/>
      <c r="J36" s="23"/>
      <c r="K36" s="23"/>
      <c r="L36" s="23"/>
      <c r="M36" s="23"/>
      <c r="N36" s="23"/>
      <c r="O36" s="23"/>
    </row>
    <row r="37" spans="1:25" ht="19.5">
      <c r="A37" s="27"/>
      <c r="D37" s="28"/>
      <c r="E37" s="23"/>
      <c r="F37" s="23"/>
      <c r="G37" s="23"/>
      <c r="H37" s="23"/>
      <c r="I37" s="23"/>
      <c r="J37" s="30"/>
      <c r="K37" s="27"/>
      <c r="L37" s="25"/>
      <c r="M37" s="25"/>
      <c r="N37" s="23"/>
      <c r="O37" s="23"/>
    </row>
    <row r="38" spans="1:25" ht="19.5">
      <c r="C38" s="23"/>
      <c r="D38" s="23"/>
      <c r="E38" s="23"/>
      <c r="F38" s="23"/>
      <c r="G38" s="23"/>
      <c r="H38" s="23"/>
      <c r="I38" s="23"/>
      <c r="J38" s="23"/>
      <c r="K38" s="23"/>
      <c r="L38" s="30"/>
      <c r="M38" s="23"/>
      <c r="N38" s="23"/>
      <c r="O38" s="23"/>
    </row>
    <row r="39" spans="1:25" ht="19.5">
      <c r="A39" s="27"/>
      <c r="C39" s="23"/>
      <c r="D39" s="28"/>
      <c r="E39" s="14"/>
      <c r="F39" s="14"/>
      <c r="G39" s="13"/>
      <c r="H39" s="14"/>
      <c r="I39" s="14"/>
      <c r="J39" s="23"/>
      <c r="K39" s="23"/>
      <c r="L39" s="23"/>
      <c r="M39" s="23"/>
      <c r="N39" s="23"/>
      <c r="O39" s="23"/>
    </row>
    <row r="40" spans="1:25" ht="19.5">
      <c r="A40" s="27"/>
      <c r="B40" s="24"/>
      <c r="C40" s="24"/>
      <c r="D40" s="14"/>
      <c r="K40" s="25"/>
      <c r="L40" s="25"/>
      <c r="M40" s="23"/>
      <c r="N40" s="23"/>
      <c r="O40" s="23"/>
    </row>
    <row r="41" spans="1:25" ht="19.5">
      <c r="C41" s="23"/>
      <c r="D41" s="23"/>
      <c r="E41" s="23"/>
      <c r="F41" s="23"/>
      <c r="G41" s="23"/>
      <c r="H41" s="23"/>
      <c r="I41" s="23"/>
      <c r="J41" s="27"/>
      <c r="K41" s="27"/>
      <c r="L41" s="125"/>
      <c r="M41" s="23"/>
      <c r="N41" s="23"/>
      <c r="O41" s="23"/>
      <c r="P41" s="104"/>
      <c r="Q41" s="31"/>
      <c r="R41" s="31"/>
      <c r="S41" s="31"/>
      <c r="T41" s="31"/>
      <c r="U41" s="22"/>
      <c r="V41" s="22"/>
      <c r="W41" s="22"/>
      <c r="X41" s="22"/>
    </row>
    <row r="42" spans="1:25">
      <c r="A42" s="201" t="s">
        <v>65</v>
      </c>
      <c r="B42" s="202"/>
      <c r="C42" s="202"/>
      <c r="D42" s="202"/>
      <c r="E42" s="202"/>
      <c r="F42" s="202"/>
      <c r="G42" s="202"/>
      <c r="H42" s="202"/>
      <c r="I42" s="202"/>
      <c r="J42" s="203"/>
      <c r="K42" s="19"/>
      <c r="L42" s="36"/>
      <c r="M42" s="36"/>
      <c r="N42" s="19"/>
      <c r="O42" s="36"/>
      <c r="P42" s="104"/>
      <c r="Q42" s="31"/>
      <c r="R42" s="31"/>
      <c r="S42" s="31"/>
      <c r="T42" s="31"/>
      <c r="U42" s="22"/>
      <c r="V42" s="22"/>
      <c r="W42" s="22"/>
      <c r="X42" s="22"/>
    </row>
    <row r="43" spans="1:25" ht="18.75" customHeight="1">
      <c r="A43" s="40"/>
      <c r="B43" s="40"/>
      <c r="C43" s="40"/>
      <c r="D43" s="32"/>
      <c r="E43" s="50" t="s">
        <v>66</v>
      </c>
      <c r="F43" s="33"/>
      <c r="G43" s="34"/>
      <c r="H43" s="34"/>
      <c r="I43" s="35"/>
      <c r="J43" s="35"/>
      <c r="K43" s="19"/>
      <c r="L43" s="36"/>
      <c r="M43" s="36"/>
      <c r="N43" s="19"/>
      <c r="O43" s="36"/>
      <c r="P43" s="104"/>
      <c r="Q43" s="31"/>
      <c r="R43" s="31"/>
      <c r="S43" s="31"/>
      <c r="T43" s="31"/>
      <c r="U43" s="22"/>
      <c r="V43" s="22"/>
      <c r="W43" s="22"/>
      <c r="X43" s="22"/>
    </row>
    <row r="44" spans="1:25" ht="18.75" customHeight="1">
      <c r="A44" s="184" t="s">
        <v>44</v>
      </c>
      <c r="B44" s="184"/>
      <c r="E44" s="100" t="s">
        <v>67</v>
      </c>
      <c r="F44" s="100" t="s">
        <v>55</v>
      </c>
      <c r="G44" s="100" t="s">
        <v>56</v>
      </c>
      <c r="H44" s="47">
        <v>5.0000000000000001E-3</v>
      </c>
      <c r="I44" s="48" t="s">
        <v>57</v>
      </c>
      <c r="J44" s="35"/>
      <c r="K44" s="35"/>
      <c r="L44" s="4"/>
      <c r="M44" s="38"/>
      <c r="N44" s="5"/>
      <c r="O44" s="5"/>
      <c r="P44" s="36"/>
      <c r="Q44" s="104"/>
      <c r="R44" s="31"/>
      <c r="S44" s="31"/>
      <c r="T44" s="31"/>
      <c r="U44" s="31"/>
      <c r="V44" s="22"/>
      <c r="W44" s="22"/>
      <c r="X44" s="22"/>
      <c r="Y44" s="22"/>
    </row>
    <row r="45" spans="1:25" ht="18.75" customHeight="1">
      <c r="A45" s="4" t="s">
        <v>58</v>
      </c>
      <c r="B45" s="38" t="s">
        <v>68</v>
      </c>
      <c r="C45" s="41">
        <v>2</v>
      </c>
      <c r="D45" s="41" t="str">
        <f>A45&amp;B45</f>
        <v>CDR  Ø 2.0</v>
      </c>
      <c r="E45" s="42">
        <v>0.1</v>
      </c>
      <c r="F45" s="42">
        <f t="shared" ref="F45:F61" si="24">C45-E45</f>
        <v>1.9</v>
      </c>
      <c r="G45" s="42">
        <f t="shared" ref="G45:G61" si="25">C45+E45</f>
        <v>2.1</v>
      </c>
      <c r="H45" s="5">
        <v>3940</v>
      </c>
      <c r="I45" s="5">
        <v>4925</v>
      </c>
      <c r="J45" s="19">
        <f>C45</f>
        <v>2</v>
      </c>
      <c r="K45" s="19"/>
      <c r="L45" s="4"/>
      <c r="M45" s="38"/>
      <c r="N45" s="5"/>
      <c r="O45" s="5"/>
      <c r="P45" s="36"/>
      <c r="Q45" s="104"/>
      <c r="R45" s="31"/>
      <c r="S45" s="31"/>
      <c r="T45" s="31"/>
      <c r="U45" s="31"/>
      <c r="V45" s="22"/>
      <c r="W45" s="22"/>
      <c r="X45" s="22"/>
      <c r="Y45" s="22"/>
    </row>
    <row r="46" spans="1:25" ht="18.75" customHeight="1">
      <c r="A46" s="4" t="str">
        <f>A45</f>
        <v xml:space="preserve">CDR </v>
      </c>
      <c r="B46" s="38" t="s">
        <v>69</v>
      </c>
      <c r="C46" s="41">
        <v>2.2999999999999998</v>
      </c>
      <c r="D46" s="41" t="str">
        <f t="shared" ref="D46:D61" si="26">A46&amp;B46</f>
        <v>CDR  Ø 2.3</v>
      </c>
      <c r="E46" s="42">
        <v>0.1</v>
      </c>
      <c r="F46" s="42">
        <f t="shared" si="24"/>
        <v>2.1999999999999997</v>
      </c>
      <c r="G46" s="42">
        <f t="shared" si="25"/>
        <v>2.4</v>
      </c>
      <c r="H46" s="5">
        <v>3940</v>
      </c>
      <c r="I46" s="5">
        <v>4925</v>
      </c>
      <c r="J46" s="19">
        <f t="shared" ref="J46:J61" si="27">C46</f>
        <v>2.2999999999999998</v>
      </c>
      <c r="K46" s="19"/>
      <c r="L46" s="4"/>
      <c r="M46" s="38"/>
      <c r="N46" s="5"/>
      <c r="O46" s="5"/>
      <c r="P46" s="36"/>
      <c r="Q46" s="104"/>
      <c r="R46" s="31"/>
      <c r="S46" s="31"/>
      <c r="T46" s="31"/>
      <c r="U46" s="31"/>
      <c r="V46" s="22"/>
      <c r="W46" s="22"/>
      <c r="X46" s="22"/>
      <c r="Y46" s="22"/>
    </row>
    <row r="47" spans="1:25" ht="18.75" customHeight="1">
      <c r="A47" s="4" t="str">
        <f t="shared" ref="A47:A61" si="28">A46</f>
        <v xml:space="preserve">CDR </v>
      </c>
      <c r="B47" s="38" t="s">
        <v>70</v>
      </c>
      <c r="C47" s="41">
        <v>2.6</v>
      </c>
      <c r="D47" s="41" t="str">
        <f t="shared" si="26"/>
        <v>CDR  Ø 2.6</v>
      </c>
      <c r="E47" s="42">
        <v>0.1</v>
      </c>
      <c r="F47" s="42">
        <f t="shared" si="24"/>
        <v>2.5</v>
      </c>
      <c r="G47" s="42">
        <f t="shared" si="25"/>
        <v>2.7</v>
      </c>
      <c r="H47" s="5">
        <v>3940</v>
      </c>
      <c r="I47" s="5">
        <v>4925</v>
      </c>
      <c r="J47" s="19">
        <f t="shared" si="27"/>
        <v>2.6</v>
      </c>
      <c r="K47" s="19"/>
      <c r="L47" s="4"/>
      <c r="M47" s="38"/>
      <c r="N47" s="5"/>
      <c r="O47" s="5"/>
      <c r="P47" s="36"/>
      <c r="Q47" s="104"/>
      <c r="R47" s="31"/>
      <c r="S47" s="31"/>
      <c r="T47" s="31"/>
      <c r="U47" s="31"/>
      <c r="V47" s="22"/>
      <c r="W47" s="22"/>
      <c r="X47" s="22"/>
      <c r="Y47" s="22"/>
    </row>
    <row r="48" spans="1:25" ht="18.75" customHeight="1">
      <c r="A48" s="4" t="str">
        <f t="shared" si="28"/>
        <v xml:space="preserve">CDR </v>
      </c>
      <c r="B48" s="38" t="s">
        <v>71</v>
      </c>
      <c r="C48" s="41">
        <v>3</v>
      </c>
      <c r="D48" s="41" t="str">
        <f t="shared" si="26"/>
        <v>CDR  Ø 3.0</v>
      </c>
      <c r="E48" s="42">
        <v>0.1</v>
      </c>
      <c r="F48" s="42">
        <f t="shared" si="24"/>
        <v>2.9</v>
      </c>
      <c r="G48" s="42">
        <f t="shared" si="25"/>
        <v>3.1</v>
      </c>
      <c r="H48" s="5">
        <v>3940</v>
      </c>
      <c r="I48" s="5">
        <v>4925</v>
      </c>
      <c r="J48" s="19">
        <f t="shared" si="27"/>
        <v>3</v>
      </c>
      <c r="K48" s="31"/>
      <c r="L48" s="4"/>
      <c r="M48" s="38"/>
      <c r="N48" s="5"/>
      <c r="O48" s="5"/>
      <c r="P48" s="8"/>
      <c r="U48" s="102"/>
    </row>
    <row r="49" spans="1:21" ht="18.75" customHeight="1">
      <c r="A49" s="4" t="str">
        <f t="shared" si="28"/>
        <v xml:space="preserve">CDR </v>
      </c>
      <c r="B49" s="38" t="s">
        <v>72</v>
      </c>
      <c r="C49" s="41">
        <v>3.3</v>
      </c>
      <c r="D49" s="41" t="str">
        <f t="shared" si="26"/>
        <v>CDR  Ø 3.3</v>
      </c>
      <c r="E49" s="42">
        <v>0.1</v>
      </c>
      <c r="F49" s="42">
        <f t="shared" si="24"/>
        <v>3.1999999999999997</v>
      </c>
      <c r="G49" s="42">
        <f t="shared" si="25"/>
        <v>3.4</v>
      </c>
      <c r="H49" s="5">
        <v>4570</v>
      </c>
      <c r="I49" s="5">
        <v>5270</v>
      </c>
      <c r="J49" s="19">
        <f t="shared" si="27"/>
        <v>3.3</v>
      </c>
      <c r="K49" s="34"/>
      <c r="L49" s="4"/>
      <c r="M49" s="38"/>
      <c r="N49" s="5"/>
      <c r="O49" s="5"/>
      <c r="P49" s="8"/>
      <c r="U49" s="102"/>
    </row>
    <row r="50" spans="1:21" ht="18.75" customHeight="1">
      <c r="A50" s="4" t="str">
        <f t="shared" si="28"/>
        <v xml:space="preserve">CDR </v>
      </c>
      <c r="B50" s="38" t="s">
        <v>73</v>
      </c>
      <c r="C50" s="41">
        <v>3.6</v>
      </c>
      <c r="D50" s="41" t="str">
        <f t="shared" si="26"/>
        <v>CDR  Ø 3.6</v>
      </c>
      <c r="E50" s="42">
        <v>0.1</v>
      </c>
      <c r="F50" s="42">
        <f t="shared" si="24"/>
        <v>3.5</v>
      </c>
      <c r="G50" s="42">
        <f t="shared" si="25"/>
        <v>3.7</v>
      </c>
      <c r="H50" s="5">
        <v>4570</v>
      </c>
      <c r="I50" s="5">
        <v>5270</v>
      </c>
      <c r="J50" s="19">
        <f t="shared" si="27"/>
        <v>3.6</v>
      </c>
      <c r="K50" s="34"/>
      <c r="L50" s="4"/>
      <c r="M50" s="38"/>
      <c r="N50" s="5"/>
      <c r="O50" s="5"/>
      <c r="P50" s="8"/>
      <c r="U50" s="102"/>
    </row>
    <row r="51" spans="1:21" ht="18.75" customHeight="1">
      <c r="A51" s="4" t="str">
        <f t="shared" si="28"/>
        <v xml:space="preserve">CDR </v>
      </c>
      <c r="B51" s="38" t="s">
        <v>59</v>
      </c>
      <c r="C51" s="41">
        <v>4</v>
      </c>
      <c r="D51" s="41" t="str">
        <f t="shared" si="26"/>
        <v>CDR  Ø 4.0</v>
      </c>
      <c r="E51" s="42">
        <v>0.1</v>
      </c>
      <c r="F51" s="42">
        <f t="shared" si="24"/>
        <v>3.9</v>
      </c>
      <c r="G51" s="42">
        <f t="shared" si="25"/>
        <v>4.0999999999999996</v>
      </c>
      <c r="H51" s="5">
        <v>4570</v>
      </c>
      <c r="I51" s="5">
        <v>5270</v>
      </c>
      <c r="J51" s="19">
        <f t="shared" si="27"/>
        <v>4</v>
      </c>
      <c r="K51" s="31"/>
      <c r="L51" s="4"/>
      <c r="M51" s="38"/>
      <c r="N51" s="5"/>
      <c r="O51" s="5"/>
      <c r="P51" s="8"/>
      <c r="U51" s="102"/>
    </row>
    <row r="52" spans="1:21" ht="18.75" customHeight="1">
      <c r="A52" s="4" t="str">
        <f t="shared" si="28"/>
        <v xml:space="preserve">CDR </v>
      </c>
      <c r="B52" s="38" t="s">
        <v>74</v>
      </c>
      <c r="C52" s="41">
        <v>4.3</v>
      </c>
      <c r="D52" s="41" t="str">
        <f t="shared" si="26"/>
        <v>CDR  Ø 4.3</v>
      </c>
      <c r="E52" s="42">
        <v>0.1</v>
      </c>
      <c r="F52" s="42">
        <f t="shared" si="24"/>
        <v>4.2</v>
      </c>
      <c r="G52" s="42">
        <f t="shared" si="25"/>
        <v>4.3999999999999995</v>
      </c>
      <c r="H52" s="5">
        <v>4570</v>
      </c>
      <c r="I52" s="5">
        <v>5270</v>
      </c>
      <c r="J52" s="19">
        <f t="shared" si="27"/>
        <v>4.3</v>
      </c>
      <c r="K52" s="31"/>
      <c r="L52" s="4"/>
      <c r="M52" s="38"/>
      <c r="N52" s="5"/>
      <c r="O52" s="5"/>
      <c r="P52" s="8"/>
      <c r="U52" s="102"/>
    </row>
    <row r="53" spans="1:21" ht="18.75" customHeight="1">
      <c r="A53" s="4" t="str">
        <f t="shared" si="28"/>
        <v xml:space="preserve">CDR </v>
      </c>
      <c r="B53" s="38" t="s">
        <v>75</v>
      </c>
      <c r="C53" s="41">
        <v>4.5999999999999996</v>
      </c>
      <c r="D53" s="41" t="str">
        <f t="shared" si="26"/>
        <v>CDR  Ø 4.6</v>
      </c>
      <c r="E53" s="42">
        <v>0.1</v>
      </c>
      <c r="F53" s="42">
        <f t="shared" si="24"/>
        <v>4.5</v>
      </c>
      <c r="G53" s="42">
        <f t="shared" si="25"/>
        <v>4.6999999999999993</v>
      </c>
      <c r="H53" s="5">
        <v>4570</v>
      </c>
      <c r="I53" s="5">
        <v>5270</v>
      </c>
      <c r="J53" s="19">
        <f t="shared" si="27"/>
        <v>4.5999999999999996</v>
      </c>
      <c r="K53" s="31"/>
      <c r="L53" s="4"/>
      <c r="M53" s="38"/>
      <c r="N53" s="5"/>
      <c r="O53" s="5"/>
      <c r="P53" s="8"/>
      <c r="U53" s="102"/>
    </row>
    <row r="54" spans="1:21" ht="18.75" customHeight="1">
      <c r="A54" s="4" t="str">
        <f t="shared" si="28"/>
        <v xml:space="preserve">CDR </v>
      </c>
      <c r="B54" s="38" t="s">
        <v>76</v>
      </c>
      <c r="C54" s="41">
        <v>5</v>
      </c>
      <c r="D54" s="41" t="str">
        <f t="shared" si="26"/>
        <v>CDR  Ø 5.0</v>
      </c>
      <c r="E54" s="42">
        <v>0.1</v>
      </c>
      <c r="F54" s="42">
        <f t="shared" si="24"/>
        <v>4.9000000000000004</v>
      </c>
      <c r="G54" s="42">
        <f t="shared" si="25"/>
        <v>5.0999999999999996</v>
      </c>
      <c r="H54" s="5">
        <v>4570</v>
      </c>
      <c r="I54" s="5">
        <v>5270</v>
      </c>
      <c r="J54" s="19">
        <f t="shared" si="27"/>
        <v>5</v>
      </c>
      <c r="K54" s="31"/>
      <c r="L54" s="4"/>
      <c r="M54" s="38"/>
      <c r="N54" s="5"/>
      <c r="O54" s="5"/>
      <c r="P54" s="8"/>
      <c r="U54" s="102"/>
    </row>
    <row r="55" spans="1:21" ht="18.75" customHeight="1">
      <c r="A55" s="4" t="str">
        <f t="shared" si="28"/>
        <v xml:space="preserve">CDR </v>
      </c>
      <c r="B55" s="38" t="s">
        <v>77</v>
      </c>
      <c r="C55" s="41">
        <v>5.3</v>
      </c>
      <c r="D55" s="41" t="str">
        <f t="shared" si="26"/>
        <v>CDR  Ø 5.3</v>
      </c>
      <c r="E55" s="42">
        <v>0.1</v>
      </c>
      <c r="F55" s="42">
        <f t="shared" si="24"/>
        <v>5.2</v>
      </c>
      <c r="G55" s="42">
        <f t="shared" si="25"/>
        <v>5.3999999999999995</v>
      </c>
      <c r="H55" s="5">
        <v>4570</v>
      </c>
      <c r="I55" s="5">
        <v>5270</v>
      </c>
      <c r="J55" s="19">
        <f t="shared" si="27"/>
        <v>5.3</v>
      </c>
      <c r="K55" s="31"/>
      <c r="L55" s="4"/>
      <c r="M55" s="38"/>
      <c r="N55" s="5"/>
      <c r="O55" s="5"/>
      <c r="P55" s="8"/>
      <c r="U55" s="102"/>
    </row>
    <row r="56" spans="1:21" ht="18.75" customHeight="1">
      <c r="A56" s="4" t="str">
        <f t="shared" si="28"/>
        <v xml:space="preserve">CDR </v>
      </c>
      <c r="B56" s="38" t="s">
        <v>78</v>
      </c>
      <c r="C56" s="41">
        <v>5.6</v>
      </c>
      <c r="D56" s="41" t="str">
        <f t="shared" si="26"/>
        <v>CDR  Ø 5.6</v>
      </c>
      <c r="E56" s="42">
        <v>0.1</v>
      </c>
      <c r="F56" s="42">
        <f t="shared" si="24"/>
        <v>5.5</v>
      </c>
      <c r="G56" s="42">
        <f t="shared" si="25"/>
        <v>5.6999999999999993</v>
      </c>
      <c r="H56" s="5">
        <v>4570</v>
      </c>
      <c r="I56" s="5">
        <v>5270</v>
      </c>
      <c r="J56" s="19">
        <f t="shared" si="27"/>
        <v>5.6</v>
      </c>
      <c r="K56" s="31"/>
      <c r="L56" s="4"/>
      <c r="M56" s="38"/>
      <c r="N56" s="5"/>
      <c r="O56" s="5"/>
      <c r="P56" s="8"/>
      <c r="U56" s="102"/>
    </row>
    <row r="57" spans="1:21" ht="18.75" customHeight="1">
      <c r="A57" s="4" t="str">
        <f t="shared" si="28"/>
        <v xml:space="preserve">CDR </v>
      </c>
      <c r="B57" s="38" t="s">
        <v>79</v>
      </c>
      <c r="C57" s="41">
        <v>6</v>
      </c>
      <c r="D57" s="41" t="str">
        <f t="shared" si="26"/>
        <v>CDR  Ø 6.0</v>
      </c>
      <c r="E57" s="42">
        <v>0.1</v>
      </c>
      <c r="F57" s="42">
        <f t="shared" si="24"/>
        <v>5.9</v>
      </c>
      <c r="G57" s="42">
        <f t="shared" si="25"/>
        <v>6.1</v>
      </c>
      <c r="H57" s="5">
        <v>4570</v>
      </c>
      <c r="I57" s="5">
        <v>5270</v>
      </c>
      <c r="J57" s="19">
        <f t="shared" si="27"/>
        <v>6</v>
      </c>
      <c r="K57" s="31"/>
      <c r="L57" s="4"/>
      <c r="M57" s="38"/>
      <c r="N57" s="5"/>
      <c r="O57" s="5"/>
      <c r="P57" s="8"/>
      <c r="U57" s="102"/>
    </row>
    <row r="58" spans="1:21" ht="18.75" customHeight="1">
      <c r="A58" s="4" t="str">
        <f t="shared" si="28"/>
        <v xml:space="preserve">CDR </v>
      </c>
      <c r="B58" s="38" t="s">
        <v>80</v>
      </c>
      <c r="C58" s="41">
        <v>6.5</v>
      </c>
      <c r="D58" s="41" t="str">
        <f t="shared" si="26"/>
        <v>CDR  Ø 6.5</v>
      </c>
      <c r="E58" s="42">
        <v>0.1</v>
      </c>
      <c r="F58" s="42">
        <f t="shared" si="24"/>
        <v>6.4</v>
      </c>
      <c r="G58" s="42">
        <f t="shared" si="25"/>
        <v>6.6</v>
      </c>
      <c r="H58" s="5">
        <v>4570</v>
      </c>
      <c r="I58" s="5">
        <v>5270</v>
      </c>
      <c r="J58" s="19">
        <f t="shared" si="27"/>
        <v>6.5</v>
      </c>
      <c r="K58" s="31"/>
      <c r="L58" s="4"/>
      <c r="M58" s="38"/>
      <c r="N58" s="5"/>
      <c r="O58" s="5"/>
      <c r="P58" s="8"/>
      <c r="U58" s="102"/>
    </row>
    <row r="59" spans="1:21" ht="18.75" customHeight="1">
      <c r="A59" s="4" t="str">
        <f t="shared" si="28"/>
        <v xml:space="preserve">CDR </v>
      </c>
      <c r="B59" s="38" t="s">
        <v>81</v>
      </c>
      <c r="C59" s="41">
        <v>7</v>
      </c>
      <c r="D59" s="41" t="str">
        <f t="shared" si="26"/>
        <v>CDR  Ø 7.0</v>
      </c>
      <c r="E59" s="42">
        <v>0.1</v>
      </c>
      <c r="F59" s="42">
        <f t="shared" si="24"/>
        <v>6.9</v>
      </c>
      <c r="G59" s="42">
        <f t="shared" si="25"/>
        <v>7.1</v>
      </c>
      <c r="H59" s="5">
        <v>4570</v>
      </c>
      <c r="I59" s="5">
        <v>5270</v>
      </c>
      <c r="J59" s="19">
        <f t="shared" si="27"/>
        <v>7</v>
      </c>
      <c r="K59" s="31"/>
      <c r="L59" s="4"/>
      <c r="M59" s="38"/>
      <c r="N59" s="5"/>
      <c r="O59" s="5"/>
      <c r="P59" s="8"/>
      <c r="U59" s="102"/>
    </row>
    <row r="60" spans="1:21" ht="18.75" customHeight="1">
      <c r="A60" s="4" t="str">
        <f t="shared" si="28"/>
        <v xml:space="preserve">CDR </v>
      </c>
      <c r="B60" s="38" t="s">
        <v>82</v>
      </c>
      <c r="C60" s="41">
        <v>7.5</v>
      </c>
      <c r="D60" s="41" t="str">
        <f t="shared" si="26"/>
        <v>CDR  Ø 7.5</v>
      </c>
      <c r="E60" s="42">
        <v>0.1</v>
      </c>
      <c r="F60" s="42">
        <f t="shared" si="24"/>
        <v>7.4</v>
      </c>
      <c r="G60" s="42">
        <f t="shared" si="25"/>
        <v>7.6</v>
      </c>
      <c r="H60" s="5">
        <v>4570</v>
      </c>
      <c r="I60" s="5">
        <v>5270</v>
      </c>
      <c r="J60" s="19">
        <f t="shared" si="27"/>
        <v>7.5</v>
      </c>
      <c r="K60" s="31"/>
      <c r="L60" s="4"/>
      <c r="M60" s="38"/>
      <c r="N60" s="5"/>
      <c r="O60" s="5"/>
      <c r="P60" s="8"/>
      <c r="U60" s="102"/>
    </row>
    <row r="61" spans="1:21" ht="18.75" customHeight="1">
      <c r="A61" s="4" t="str">
        <f t="shared" si="28"/>
        <v xml:space="preserve">CDR </v>
      </c>
      <c r="B61" s="38" t="s">
        <v>83</v>
      </c>
      <c r="C61" s="41">
        <v>8</v>
      </c>
      <c r="D61" s="41" t="str">
        <f t="shared" si="26"/>
        <v>CDR  Ø 8.0</v>
      </c>
      <c r="E61" s="42">
        <v>0.1</v>
      </c>
      <c r="F61" s="42">
        <f t="shared" si="24"/>
        <v>7.9</v>
      </c>
      <c r="G61" s="42">
        <f t="shared" si="25"/>
        <v>8.1</v>
      </c>
      <c r="H61" s="5">
        <v>4570</v>
      </c>
      <c r="I61" s="5">
        <v>5270</v>
      </c>
      <c r="J61" s="19">
        <f t="shared" si="27"/>
        <v>8</v>
      </c>
      <c r="K61" s="31"/>
      <c r="P61" s="8"/>
      <c r="U61" s="102"/>
    </row>
    <row r="62" spans="1:21">
      <c r="A62" s="4"/>
      <c r="B62" s="38"/>
      <c r="C62" s="39"/>
    </row>
    <row r="63" spans="1:21">
      <c r="A63" s="4"/>
      <c r="B63" s="38"/>
      <c r="C63" s="39"/>
    </row>
  </sheetData>
  <mergeCells count="38">
    <mergeCell ref="Y9:Z9"/>
    <mergeCell ref="Y10:Z10"/>
    <mergeCell ref="Y11:Z11"/>
    <mergeCell ref="U10:V10"/>
    <mergeCell ref="U11:V11"/>
    <mergeCell ref="A42:J42"/>
    <mergeCell ref="J34:K34"/>
    <mergeCell ref="W10:W12"/>
    <mergeCell ref="X10:X12"/>
    <mergeCell ref="Q29:R30"/>
    <mergeCell ref="W29:X30"/>
    <mergeCell ref="A44:B44"/>
    <mergeCell ref="Q8:U8"/>
    <mergeCell ref="A9:A12"/>
    <mergeCell ref="B9:C12"/>
    <mergeCell ref="D9:D12"/>
    <mergeCell ref="E9:E12"/>
    <mergeCell ref="F9:F12"/>
    <mergeCell ref="G9:G12"/>
    <mergeCell ref="H9:H12"/>
    <mergeCell ref="I9:I12"/>
    <mergeCell ref="J9:J12"/>
    <mergeCell ref="K9:K12"/>
    <mergeCell ref="L9:O12"/>
    <mergeCell ref="L13:O24"/>
    <mergeCell ref="K13:K24"/>
    <mergeCell ref="C8:E8"/>
    <mergeCell ref="H1:J1"/>
    <mergeCell ref="K1:O1"/>
    <mergeCell ref="H2:J2"/>
    <mergeCell ref="K2:M2"/>
    <mergeCell ref="G3:J8"/>
    <mergeCell ref="K3:L4"/>
    <mergeCell ref="M3:O4"/>
    <mergeCell ref="K7:L8"/>
    <mergeCell ref="M7:O8"/>
    <mergeCell ref="K5:L6"/>
    <mergeCell ref="M5:O6"/>
  </mergeCells>
  <conditionalFormatting sqref="I13">
    <cfRule type="cellIs" dxfId="51" priority="52" operator="lessThan">
      <formula>Y13</formula>
    </cfRule>
  </conditionalFormatting>
  <conditionalFormatting sqref="I14">
    <cfRule type="cellIs" dxfId="50" priority="51" operator="lessThan">
      <formula>Y14</formula>
    </cfRule>
  </conditionalFormatting>
  <conditionalFormatting sqref="I15">
    <cfRule type="cellIs" dxfId="49" priority="50" operator="lessThan">
      <formula>Y15</formula>
    </cfRule>
  </conditionalFormatting>
  <conditionalFormatting sqref="I17">
    <cfRule type="cellIs" dxfId="48" priority="49" operator="lessThan">
      <formula>Y17</formula>
    </cfRule>
  </conditionalFormatting>
  <conditionalFormatting sqref="I18">
    <cfRule type="cellIs" dxfId="47" priority="48" operator="lessThan">
      <formula>Y18</formula>
    </cfRule>
  </conditionalFormatting>
  <conditionalFormatting sqref="I19">
    <cfRule type="cellIs" dxfId="46" priority="47" operator="lessThan">
      <formula>Y19</formula>
    </cfRule>
  </conditionalFormatting>
  <conditionalFormatting sqref="J13">
    <cfRule type="cellIs" dxfId="45" priority="46" operator="lessThan">
      <formula>Z13</formula>
    </cfRule>
  </conditionalFormatting>
  <conditionalFormatting sqref="J14">
    <cfRule type="cellIs" dxfId="44" priority="45" operator="lessThan">
      <formula>Z14</formula>
    </cfRule>
  </conditionalFormatting>
  <conditionalFormatting sqref="J15">
    <cfRule type="cellIs" dxfId="43" priority="44" operator="lessThan">
      <formula>Z15</formula>
    </cfRule>
  </conditionalFormatting>
  <conditionalFormatting sqref="J17">
    <cfRule type="cellIs" dxfId="42" priority="43" operator="lessThan">
      <formula>Z17</formula>
    </cfRule>
  </conditionalFormatting>
  <conditionalFormatting sqref="J18">
    <cfRule type="cellIs" dxfId="41" priority="42" operator="lessThan">
      <formula>Z18</formula>
    </cfRule>
  </conditionalFormatting>
  <conditionalFormatting sqref="J19">
    <cfRule type="cellIs" dxfId="40" priority="41" operator="lessThan">
      <formula>Z19</formula>
    </cfRule>
  </conditionalFormatting>
  <conditionalFormatting sqref="H13">
    <cfRule type="cellIs" dxfId="39" priority="40" operator="lessThanOrEqual">
      <formula>G13</formula>
    </cfRule>
  </conditionalFormatting>
  <conditionalFormatting sqref="H14:H24">
    <cfRule type="cellIs" dxfId="38" priority="39" operator="lessThanOrEqual">
      <formula>G14</formula>
    </cfRule>
  </conditionalFormatting>
  <conditionalFormatting sqref="H15">
    <cfRule type="cellIs" dxfId="37" priority="38" operator="lessThanOrEqual">
      <formula>G15</formula>
    </cfRule>
  </conditionalFormatting>
  <conditionalFormatting sqref="H17">
    <cfRule type="cellIs" dxfId="36" priority="37" operator="lessThanOrEqual">
      <formula>G17</formula>
    </cfRule>
  </conditionalFormatting>
  <conditionalFormatting sqref="H18">
    <cfRule type="cellIs" dxfId="35" priority="36" operator="lessThanOrEqual">
      <formula>G18</formula>
    </cfRule>
  </conditionalFormatting>
  <conditionalFormatting sqref="H19">
    <cfRule type="cellIs" dxfId="34" priority="35" operator="lessThanOrEqual">
      <formula>G19</formula>
    </cfRule>
  </conditionalFormatting>
  <conditionalFormatting sqref="M1:O12 K1:L13 A1:A1048576 B43:J1048576 L25:O1048576 K25:K33 K35:K1048576 P1:V1048576 W1:W10 W13:W1048576 X1:XFD1048576 B1:J41 W29:X30">
    <cfRule type="expression" dxfId="33" priority="34">
      <formula>$P$2=0</formula>
    </cfRule>
  </conditionalFormatting>
  <conditionalFormatting sqref="K9">
    <cfRule type="expression" dxfId="32" priority="33">
      <formula>$Q$2=0</formula>
    </cfRule>
  </conditionalFormatting>
  <conditionalFormatting sqref="D13:D15 D17:D19">
    <cfRule type="cellIs" dxfId="31" priority="32" operator="notBetween">
      <formula>U13</formula>
      <formula>V13</formula>
    </cfRule>
  </conditionalFormatting>
  <conditionalFormatting sqref="I16">
    <cfRule type="cellIs" dxfId="30" priority="31" operator="lessThan">
      <formula>Y16</formula>
    </cfRule>
  </conditionalFormatting>
  <conditionalFormatting sqref="J16">
    <cfRule type="cellIs" dxfId="29" priority="30" operator="lessThan">
      <formula>Z16</formula>
    </cfRule>
  </conditionalFormatting>
  <conditionalFormatting sqref="H16">
    <cfRule type="cellIs" dxfId="28" priority="29" operator="lessThanOrEqual">
      <formula>G16</formula>
    </cfRule>
  </conditionalFormatting>
  <conditionalFormatting sqref="D16">
    <cfRule type="cellIs" dxfId="27" priority="28" operator="notBetween">
      <formula>U16</formula>
      <formula>V16</formula>
    </cfRule>
  </conditionalFormatting>
  <conditionalFormatting sqref="I17">
    <cfRule type="cellIs" dxfId="26" priority="27" operator="lessThan">
      <formula>Y17</formula>
    </cfRule>
  </conditionalFormatting>
  <conditionalFormatting sqref="J17">
    <cfRule type="cellIs" dxfId="25" priority="26" operator="lessThan">
      <formula>Z17</formula>
    </cfRule>
  </conditionalFormatting>
  <conditionalFormatting sqref="H17">
    <cfRule type="cellIs" dxfId="24" priority="25" operator="lessThanOrEqual">
      <formula>G17</formula>
    </cfRule>
  </conditionalFormatting>
  <conditionalFormatting sqref="I20">
    <cfRule type="cellIs" dxfId="23" priority="24" operator="lessThan">
      <formula>Y20</formula>
    </cfRule>
  </conditionalFormatting>
  <conditionalFormatting sqref="J20">
    <cfRule type="cellIs" dxfId="22" priority="23" operator="lessThan">
      <formula>Z20</formula>
    </cfRule>
  </conditionalFormatting>
  <conditionalFormatting sqref="H20">
    <cfRule type="cellIs" dxfId="21" priority="22" operator="lessThanOrEqual">
      <formula>G20</formula>
    </cfRule>
  </conditionalFormatting>
  <conditionalFormatting sqref="D20">
    <cfRule type="cellIs" dxfId="20" priority="21" operator="notBetween">
      <formula>U20</formula>
      <formula>V20</formula>
    </cfRule>
  </conditionalFormatting>
  <conditionalFormatting sqref="I21">
    <cfRule type="cellIs" dxfId="19" priority="20" operator="lessThan">
      <formula>Y21</formula>
    </cfRule>
  </conditionalFormatting>
  <conditionalFormatting sqref="J21">
    <cfRule type="cellIs" dxfId="18" priority="19" operator="lessThan">
      <formula>Z21</formula>
    </cfRule>
  </conditionalFormatting>
  <conditionalFormatting sqref="H21">
    <cfRule type="cellIs" dxfId="17" priority="18" operator="lessThanOrEqual">
      <formula>G21</formula>
    </cfRule>
  </conditionalFormatting>
  <conditionalFormatting sqref="D21">
    <cfRule type="cellIs" dxfId="16" priority="17" operator="notBetween">
      <formula>U21</formula>
      <formula>V21</formula>
    </cfRule>
  </conditionalFormatting>
  <conditionalFormatting sqref="I22">
    <cfRule type="cellIs" dxfId="15" priority="16" operator="lessThan">
      <formula>Y22</formula>
    </cfRule>
  </conditionalFormatting>
  <conditionalFormatting sqref="J22">
    <cfRule type="cellIs" dxfId="14" priority="15" operator="lessThan">
      <formula>Z22</formula>
    </cfRule>
  </conditionalFormatting>
  <conditionalFormatting sqref="H22">
    <cfRule type="cellIs" dxfId="13" priority="14" operator="lessThanOrEqual">
      <formula>G22</formula>
    </cfRule>
  </conditionalFormatting>
  <conditionalFormatting sqref="D22">
    <cfRule type="cellIs" dxfId="12" priority="13" operator="notBetween">
      <formula>U22</formula>
      <formula>V22</formula>
    </cfRule>
  </conditionalFormatting>
  <conditionalFormatting sqref="I23">
    <cfRule type="cellIs" dxfId="11" priority="12" operator="lessThan">
      <formula>Y23</formula>
    </cfRule>
  </conditionalFormatting>
  <conditionalFormatting sqref="J23">
    <cfRule type="cellIs" dxfId="10" priority="11" operator="lessThan">
      <formula>Z23</formula>
    </cfRule>
  </conditionalFormatting>
  <conditionalFormatting sqref="H23">
    <cfRule type="cellIs" dxfId="9" priority="10" operator="lessThanOrEqual">
      <formula>G23</formula>
    </cfRule>
  </conditionalFormatting>
  <conditionalFormatting sqref="D23">
    <cfRule type="cellIs" dxfId="8" priority="9" operator="notBetween">
      <formula>U23</formula>
      <formula>V23</formula>
    </cfRule>
  </conditionalFormatting>
  <conditionalFormatting sqref="I24">
    <cfRule type="cellIs" dxfId="7" priority="8" operator="lessThan">
      <formula>Y24</formula>
    </cfRule>
  </conditionalFormatting>
  <conditionalFormatting sqref="J24">
    <cfRule type="cellIs" dxfId="6" priority="7" operator="lessThan">
      <formula>Z24</formula>
    </cfRule>
  </conditionalFormatting>
  <conditionalFormatting sqref="H24">
    <cfRule type="cellIs" dxfId="5" priority="6" operator="lessThanOrEqual">
      <formula>G24</formula>
    </cfRule>
  </conditionalFormatting>
  <conditionalFormatting sqref="D24">
    <cfRule type="cellIs" dxfId="4" priority="5" operator="notBetween">
      <formula>U24</formula>
      <formula>V24</formula>
    </cfRule>
  </conditionalFormatting>
  <conditionalFormatting sqref="C7">
    <cfRule type="expression" dxfId="3" priority="4">
      <formula>$Q$2=0</formula>
    </cfRule>
  </conditionalFormatting>
  <conditionalFormatting sqref="C5">
    <cfRule type="expression" dxfId="2" priority="3">
      <formula>$Q$2=0</formula>
    </cfRule>
  </conditionalFormatting>
  <conditionalFormatting sqref="C8:D8">
    <cfRule type="expression" dxfId="1" priority="2">
      <formula>$Q$2=0</formula>
    </cfRule>
  </conditionalFormatting>
  <conditionalFormatting sqref="C4:E8">
    <cfRule type="expression" dxfId="0" priority="1">
      <formula>$R$2=0</formula>
    </cfRule>
  </conditionalFormatting>
  <printOptions horizontalCentered="1" verticalCentered="1"/>
  <pageMargins left="0" right="0" top="0" bottom="0" header="0" footer="0"/>
  <pageSetup paperSize="9" orientation="landscape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6F25B-3C21-44FB-811A-545F56ED3440}"/>
</file>

<file path=customXml/itemProps2.xml><?xml version="1.0" encoding="utf-8"?>
<ds:datastoreItem xmlns:ds="http://schemas.openxmlformats.org/officeDocument/2006/customXml" ds:itemID="{B58E9B06-23A2-4E02-AF5A-601321ACA8F9}"/>
</file>

<file path=customXml/itemProps3.xml><?xml version="1.0" encoding="utf-8"?>
<ds:datastoreItem xmlns:ds="http://schemas.openxmlformats.org/officeDocument/2006/customXml" ds:itemID="{DD0B0A47-94DE-4F5A-A1F3-5D3215BC96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2024-05-16T09:19:40Z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