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06"/>
  <workbookPr/>
  <mc:AlternateContent xmlns:mc="http://schemas.openxmlformats.org/markup-compatibility/2006">
    <mc:Choice Requires="x15">
      <x15ac:absPath xmlns:x15ac="http://schemas.microsoft.com/office/spreadsheetml/2010/11/ac" url="E:\แบบฟอร์ม  ไม่มีเลขหน้า กวว(11กพ64)\"/>
    </mc:Choice>
  </mc:AlternateContent>
  <xr:revisionPtr revIDLastSave="0" documentId="11_0CBF8EAEE95DA58BC493F293CD5E80B3A2DF7213" xr6:coauthVersionLast="47" xr6:coauthVersionMax="47" xr10:uidLastSave="{00000000-0000-0000-0000-000000000000}"/>
  <bookViews>
    <workbookView xWindow="345" yWindow="2250" windowWidth="9360" windowHeight="3120" firstSheet="1" activeTab="1" xr2:uid="{00000000-000D-0000-FFFF-FFFF00000000}"/>
  </bookViews>
  <sheets>
    <sheet name="กู้คืน_Sheet1" sheetId="1" state="veryHidden" r:id="rId1"/>
    <sheet name="ตาราง" sheetId="23" r:id="rId2"/>
    <sheet name="ตัวอย่างการดัดโค้ง DB " sheetId="21" r:id="rId3"/>
  </sheets>
  <definedNames>
    <definedName name="_xlnm.Print_Area" localSheetId="2">'ตัวอย่างการดัดโค้ง DB '!$A$1:$R$34</definedName>
    <definedName name="_xlnm.Print_Area" localSheetId="1">ตาราง!$A$1:$R$34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4" i="23" l="1"/>
  <c r="W13" i="21" l="1"/>
  <c r="W14" i="21" s="1"/>
  <c r="R26" i="21" s="1"/>
  <c r="V13" i="21"/>
  <c r="V14" i="21" s="1"/>
  <c r="U13" i="21"/>
  <c r="U14" i="21" s="1"/>
  <c r="T13" i="21"/>
  <c r="T14" i="21" s="1"/>
  <c r="C19" i="21"/>
  <c r="C26" i="21" s="1"/>
  <c r="AJ14" i="21" s="1"/>
  <c r="G32" i="21"/>
  <c r="A19" i="21"/>
  <c r="A26" i="21" s="1"/>
  <c r="AH13" i="21"/>
  <c r="K62" i="21"/>
  <c r="H62" i="21"/>
  <c r="G62" i="21"/>
  <c r="E62" i="21"/>
  <c r="C62" i="21"/>
  <c r="K61" i="21"/>
  <c r="H61" i="21"/>
  <c r="G61" i="21"/>
  <c r="E61" i="21"/>
  <c r="C61" i="21"/>
  <c r="K60" i="21"/>
  <c r="H60" i="21"/>
  <c r="G60" i="21"/>
  <c r="E60" i="21"/>
  <c r="C60" i="21"/>
  <c r="K59" i="21"/>
  <c r="H59" i="21"/>
  <c r="G59" i="21"/>
  <c r="E59" i="21"/>
  <c r="C59" i="21"/>
  <c r="K58" i="21"/>
  <c r="H58" i="21"/>
  <c r="G58" i="21"/>
  <c r="E58" i="21"/>
  <c r="C58" i="21"/>
  <c r="K57" i="21"/>
  <c r="H57" i="21"/>
  <c r="G57" i="21"/>
  <c r="E57" i="21"/>
  <c r="C57" i="21"/>
  <c r="K56" i="21"/>
  <c r="H56" i="21"/>
  <c r="G56" i="21"/>
  <c r="E56" i="21"/>
  <c r="C56" i="21"/>
  <c r="K55" i="21"/>
  <c r="H55" i="21"/>
  <c r="G55" i="21"/>
  <c r="E55" i="21"/>
  <c r="C55" i="21"/>
  <c r="K54" i="21"/>
  <c r="H54" i="21"/>
  <c r="G54" i="21"/>
  <c r="E54" i="21"/>
  <c r="C54" i="21"/>
  <c r="K53" i="21"/>
  <c r="H53" i="21"/>
  <c r="G53" i="21"/>
  <c r="E53" i="21"/>
  <c r="C53" i="21"/>
  <c r="K52" i="21"/>
  <c r="H52" i="21"/>
  <c r="G52" i="21"/>
  <c r="E52" i="21"/>
  <c r="C52" i="21"/>
  <c r="K51" i="21"/>
  <c r="H51" i="21"/>
  <c r="G51" i="21"/>
  <c r="E51" i="21"/>
  <c r="C51" i="21"/>
  <c r="K50" i="21"/>
  <c r="H50" i="21"/>
  <c r="G50" i="21"/>
  <c r="E50" i="21"/>
  <c r="C50" i="21"/>
  <c r="K49" i="21"/>
  <c r="H49" i="21"/>
  <c r="G49" i="21"/>
  <c r="E49" i="21"/>
  <c r="C49" i="21"/>
  <c r="K48" i="21"/>
  <c r="H48" i="21"/>
  <c r="G48" i="21"/>
  <c r="E48" i="21"/>
  <c r="C48" i="21"/>
  <c r="K47" i="21"/>
  <c r="H47" i="21"/>
  <c r="G47" i="21"/>
  <c r="E47" i="21"/>
  <c r="C47" i="21"/>
  <c r="K46" i="21"/>
  <c r="H46" i="21"/>
  <c r="G46" i="21"/>
  <c r="E46" i="21"/>
  <c r="C46" i="21"/>
  <c r="K45" i="21"/>
  <c r="H45" i="21"/>
  <c r="G45" i="21"/>
  <c r="E45" i="21"/>
  <c r="C45" i="21"/>
  <c r="K44" i="21"/>
  <c r="H44" i="21"/>
  <c r="G44" i="21"/>
  <c r="E44" i="21"/>
  <c r="C44" i="21"/>
  <c r="K43" i="21"/>
  <c r="H43" i="21"/>
  <c r="G43" i="21"/>
  <c r="E43" i="21"/>
  <c r="C43" i="21"/>
  <c r="K42" i="21"/>
  <c r="H42" i="21"/>
  <c r="G42" i="21"/>
  <c r="E42" i="21"/>
  <c r="C42" i="21"/>
  <c r="K41" i="21"/>
  <c r="H41" i="21"/>
  <c r="G41" i="21"/>
  <c r="E41" i="21"/>
  <c r="C41" i="21"/>
  <c r="K40" i="21"/>
  <c r="H40" i="21"/>
  <c r="G40" i="21"/>
  <c r="E40" i="21"/>
  <c r="C40" i="21"/>
  <c r="U34" i="21"/>
  <c r="AJ12" i="21"/>
  <c r="AI12" i="21"/>
  <c r="AH12" i="21"/>
  <c r="AG12" i="21"/>
  <c r="Z12" i="21"/>
  <c r="O12" i="21" s="1"/>
  <c r="X12" i="21"/>
  <c r="R12" i="21"/>
  <c r="Q12" i="21"/>
  <c r="M12" i="21"/>
  <c r="F12" i="21"/>
  <c r="D12" i="21" s="1"/>
  <c r="T7" i="21"/>
  <c r="S1" i="21"/>
  <c r="R19" i="21" l="1"/>
  <c r="AJ13" i="21"/>
  <c r="AF13" i="21" s="1"/>
  <c r="AF12" i="21"/>
  <c r="AI14" i="21"/>
  <c r="AH14" i="21"/>
  <c r="Z14" i="21"/>
  <c r="M19" i="21"/>
  <c r="Z13" i="21"/>
  <c r="AG13" i="21"/>
  <c r="AI13" i="21"/>
  <c r="AD13" i="21"/>
  <c r="AG14" i="21"/>
  <c r="AF14" i="21"/>
  <c r="AD14" i="21"/>
  <c r="AE14" i="21"/>
  <c r="AC14" i="21"/>
  <c r="X14" i="21"/>
  <c r="AC13" i="21"/>
  <c r="M26" i="21"/>
  <c r="F26" i="21"/>
  <c r="D26" i="21" s="1"/>
  <c r="E26" i="21" s="1"/>
  <c r="Q26" i="21"/>
  <c r="O26" i="21"/>
  <c r="Q19" i="21"/>
  <c r="X13" i="21"/>
  <c r="O19" i="21"/>
  <c r="F19" i="21"/>
  <c r="D19" i="21" s="1"/>
  <c r="E19" i="21" s="1"/>
  <c r="AD12" i="21"/>
  <c r="E12" i="21"/>
  <c r="AE12" i="21"/>
  <c r="AC12" i="21"/>
  <c r="AE13" i="21" l="1"/>
</calcChain>
</file>

<file path=xl/sharedStrings.xml><?xml version="1.0" encoding="utf-8"?>
<sst xmlns="http://schemas.openxmlformats.org/spreadsheetml/2006/main" count="176" uniqueCount="103">
  <si>
    <t xml:space="preserve"> โครงการ</t>
  </si>
  <si>
    <t xml:space="preserve"> กองวิเคราะห์วิจัยและทดสอบวัสดุ</t>
  </si>
  <si>
    <t>บฟ.มยผ. 1103.5</t>
  </si>
  <si>
    <t xml:space="preserve"> สัญญาจ้างเลขที่ </t>
  </si>
  <si>
    <t xml:space="preserve"> กรมโยธาธิการและผังเมือง</t>
  </si>
  <si>
    <t xml:space="preserve"> ทะเบียนทดสอบเลขที่  </t>
  </si>
  <si>
    <t>แผ่นที่</t>
  </si>
  <si>
    <t xml:space="preserve"> สถานที่</t>
  </si>
  <si>
    <t>ผลการทดสอบด้วยการดัดโค้งเย็น
เหล็กเส้นเสริมคอนกรีต</t>
  </si>
  <si>
    <t xml:space="preserve"> เจ้าหน้าที่ทดสอบ</t>
  </si>
  <si>
    <t xml:space="preserve"> ชนิดตัวอย่าง</t>
  </si>
  <si>
    <t xml:space="preserve"> เจ้าหน้าที่วิเคราะห์ผล</t>
  </si>
  <si>
    <t xml:space="preserve"> ผู้ขอรับบริการ</t>
  </si>
  <si>
    <t>เหล็กกลม</t>
  </si>
  <si>
    <t>เหล็กข้ออ้อย</t>
  </si>
  <si>
    <t xml:space="preserve"> เจ้าหน้าที่ตรวจสอบ</t>
  </si>
  <si>
    <t xml:space="preserve"> วันที่ทดสอบ</t>
  </si>
  <si>
    <t>ลำดับที่</t>
  </si>
  <si>
    <t>ขนาดระบุ
(มม.)</t>
  </si>
  <si>
    <t>ขนาดจริง
(มม.)</t>
  </si>
  <si>
    <r>
      <t>พื้นที่หน้าตัด
(ซม.</t>
    </r>
    <r>
      <rPr>
        <b/>
        <vertAlign val="superscript"/>
        <sz val="12"/>
        <rFont val="TH SarabunPSK"/>
        <family val="2"/>
      </rPr>
      <t>2</t>
    </r>
    <r>
      <rPr>
        <b/>
        <sz val="14"/>
        <rFont val="TH SarabunPSK"/>
        <family val="2"/>
      </rPr>
      <t>)</t>
    </r>
  </si>
  <si>
    <t>น้ำหนัก
(กก./ม.)</t>
  </si>
  <si>
    <t>การดัดโค้งเย็น 180 องศา</t>
  </si>
  <si>
    <t>เครื่องหมาย
การค้า</t>
  </si>
  <si>
    <t>ชั้นคุณภาพ</t>
  </si>
  <si>
    <t>สัญลักษณ์</t>
  </si>
  <si>
    <t xml:space="preserve">กรรมวิธีผลิต
วัตถุดิบ </t>
  </si>
  <si>
    <t>ผลการทดสอบ</t>
  </si>
  <si>
    <t>ภาพถ่าย</t>
  </si>
  <si>
    <t xml:space="preserve"> หมายเหตุ</t>
  </si>
  <si>
    <t xml:space="preserve">ผู้นำส่งวัสดุ </t>
  </si>
  <si>
    <t>ก่อสร้างสถานีย่อยจระเข้ใหญ่</t>
  </si>
  <si>
    <t>MP2-8902-ABA ลงวันที่ 6 ธันวาคม 2562</t>
  </si>
  <si>
    <r>
      <t xml:space="preserve"> ทะเบียนทดสอบเลขที่  </t>
    </r>
    <r>
      <rPr>
        <sz val="14"/>
        <rFont val="TH SarabunPSK"/>
        <family val="2"/>
      </rPr>
      <t>กวท1-63-2555</t>
    </r>
  </si>
  <si>
    <t>1/1</t>
  </si>
  <si>
    <t>หมู่ที่ 5 ถนนเลียบคลองส่งน้ำสุวรรณภูมิ</t>
  </si>
  <si>
    <t>นายไพรัตน์  ทุลันไธสง</t>
  </si>
  <si>
    <t>ตำบลบางปลา อำเภอบางพลี จังหวัดสมุทรปราการ</t>
  </si>
  <si>
    <t>เหล็กเส้นเสริมคอนกรีต</t>
  </si>
  <si>
    <t>นายกิตติรัช  เกิดสำอางค์</t>
  </si>
  <si>
    <t>สีแดง</t>
  </si>
  <si>
    <t>=</t>
  </si>
  <si>
    <r>
      <t xml:space="preserve">แรง, ความยืด </t>
    </r>
    <r>
      <rPr>
        <b/>
        <sz val="14"/>
        <color rgb="FFFF0000"/>
        <rFont val="TH SarabunPSK"/>
        <family val="2"/>
      </rPr>
      <t>ไม่ผ่าน</t>
    </r>
  </si>
  <si>
    <t>บริษัท NARI Group Corporation</t>
  </si>
  <si>
    <t>นายไกรสิทธิ์  โลมรัตน์</t>
  </si>
  <si>
    <r>
      <t xml:space="preserve">W./ต่อเส้น </t>
    </r>
    <r>
      <rPr>
        <b/>
        <sz val="14"/>
        <color rgb="FFFF0000"/>
        <rFont val="TH SarabunPSK"/>
        <family val="2"/>
      </rPr>
      <t>ไม่ผ่าน</t>
    </r>
  </si>
  <si>
    <t>สีส้ม</t>
  </si>
  <si>
    <r>
      <t xml:space="preserve">W./ต่อเส้น </t>
    </r>
    <r>
      <rPr>
        <b/>
        <sz val="14"/>
        <color rgb="FFCC3300"/>
        <rFont val="TH SarabunPSK"/>
        <family val="2"/>
      </rPr>
      <t>ผ่าน</t>
    </r>
    <r>
      <rPr>
        <b/>
        <sz val="14"/>
        <color rgb="FF0000FF"/>
        <rFont val="TH SarabunPSK"/>
        <family val="2"/>
      </rPr>
      <t xml:space="preserve"> </t>
    </r>
    <r>
      <rPr>
        <b/>
        <sz val="14"/>
        <color rgb="FFCC3300"/>
        <rFont val="TH SarabunPSK"/>
        <family val="2"/>
      </rPr>
      <t>(อยู่ในช่วงที่ยอมให้)</t>
    </r>
    <r>
      <rPr>
        <b/>
        <sz val="14"/>
        <color rgb="FF0000FF"/>
        <rFont val="TH SarabunPSK"/>
        <family val="2"/>
      </rPr>
      <t xml:space="preserve"> ให้คิดเฉลี่ย</t>
    </r>
  </si>
  <si>
    <t>สีเขียว</t>
  </si>
  <si>
    <t>W. ผ่าน (อยู่ในช่วงค่าเฉลี่ยที่ยอมให้)</t>
  </si>
  <si>
    <t>cm</t>
  </si>
  <si>
    <t>mm</t>
  </si>
  <si>
    <t>W</t>
  </si>
  <si>
    <t>Long</t>
  </si>
  <si>
    <t>W./เส้น</t>
  </si>
  <si>
    <t xml:space="preserve">W.เฉลี่ย </t>
  </si>
  <si>
    <t>แรง</t>
  </si>
  <si>
    <t>Lu</t>
  </si>
  <si>
    <t>(g)</t>
  </si>
  <si>
    <t>(mm)</t>
  </si>
  <si>
    <t>MIN</t>
  </si>
  <si>
    <t>MAX</t>
  </si>
  <si>
    <t>P.yield</t>
  </si>
  <si>
    <t>P.max</t>
  </si>
  <si>
    <t>%</t>
  </si>
  <si>
    <t xml:space="preserve">DB </t>
  </si>
  <si>
    <t xml:space="preserve"> 12</t>
  </si>
  <si>
    <t>ชิ้นทดสอบไม่แตกหรือปริ
ตรงส่วนโค้งด้านนอก</t>
  </si>
  <si>
    <t>TATA TISCON</t>
  </si>
  <si>
    <t>-</t>
  </si>
  <si>
    <t>EF</t>
  </si>
  <si>
    <t>ป้อนข้อมูลบนเหล็ก</t>
  </si>
  <si>
    <t>ป้อนข้อมูล</t>
  </si>
  <si>
    <t>ทดสอบตามใบนำส่งตัวอย่างวัสดุของ</t>
  </si>
  <si>
    <t>นายนิรุตน์ มณีนิน</t>
  </si>
  <si>
    <t>ขนาด</t>
  </si>
  <si>
    <t>แต่ละเส้น ร้อยละ</t>
  </si>
  <si>
    <t>เฉลี่ย ร้อยละ</t>
  </si>
  <si>
    <t>SR</t>
  </si>
  <si>
    <t>น้ำหนัก/เมตร</t>
  </si>
  <si>
    <t>min/เส้น</t>
  </si>
  <si>
    <r>
      <t xml:space="preserve">ที่ยอมให้, </t>
    </r>
    <r>
      <rPr>
        <b/>
        <sz val="14"/>
        <color indexed="12"/>
        <rFont val="Angsana New"/>
        <family val="1"/>
      </rPr>
      <t>±</t>
    </r>
    <r>
      <rPr>
        <b/>
        <sz val="14"/>
        <color indexed="12"/>
        <rFont val="TH SarabunPSK"/>
        <family val="2"/>
      </rPr>
      <t xml:space="preserve"> kg</t>
    </r>
  </si>
  <si>
    <t>max/เส้น</t>
  </si>
  <si>
    <t>%min</t>
  </si>
  <si>
    <t>ที่ยอมให้, ± kg</t>
  </si>
  <si>
    <t>%max</t>
  </si>
  <si>
    <t>SD</t>
  </si>
  <si>
    <t xml:space="preserve">RB </t>
  </si>
  <si>
    <t xml:space="preserve">  6</t>
  </si>
  <si>
    <t xml:space="preserve">  8</t>
  </si>
  <si>
    <t xml:space="preserve">  9</t>
  </si>
  <si>
    <t xml:space="preserve"> 10</t>
  </si>
  <si>
    <t xml:space="preserve"> 15</t>
  </si>
  <si>
    <t xml:space="preserve"> 19</t>
  </si>
  <si>
    <t xml:space="preserve"> 22</t>
  </si>
  <si>
    <t xml:space="preserve"> 25</t>
  </si>
  <si>
    <t xml:space="preserve"> 28</t>
  </si>
  <si>
    <t xml:space="preserve"> 34</t>
  </si>
  <si>
    <t xml:space="preserve"> 16</t>
  </si>
  <si>
    <t xml:space="preserve"> 20</t>
  </si>
  <si>
    <t xml:space="preserve"> 32</t>
  </si>
  <si>
    <t xml:space="preserve"> 36</t>
  </si>
  <si>
    <t xml:space="preserve">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</si>
</sst>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00"/>
    <numFmt numFmtId="166" formatCode="0.0"/>
    <numFmt numFmtId="167" formatCode="[$-107041E]d\ mmmm\ yyyy;@"/>
    <numFmt numFmtId="168" formatCode="_-* #,##0_-;\-* #,##0_-;_-* &quot;-&quot;??_-;_-@_-"/>
  </numFmts>
  <fonts count="30">
    <font>
      <sz val="14"/>
      <name val="CordiaUPC"/>
    </font>
    <font>
      <b/>
      <sz val="20"/>
      <name val="TH SarabunPSK"/>
      <family val="2"/>
    </font>
    <font>
      <b/>
      <sz val="25"/>
      <name val="TH SarabunPSK"/>
      <family val="2"/>
    </font>
    <font>
      <b/>
      <sz val="16"/>
      <name val="TH SarabunPSK"/>
      <family val="2"/>
    </font>
    <font>
      <b/>
      <sz val="18"/>
      <name val="TH SarabunPSK"/>
      <family val="2"/>
    </font>
    <font>
      <b/>
      <sz val="14"/>
      <name val="TH SarabunPSK"/>
      <family val="2"/>
    </font>
    <font>
      <b/>
      <sz val="15"/>
      <name val="TH SarabunPSK"/>
      <family val="2"/>
    </font>
    <font>
      <b/>
      <sz val="15"/>
      <color indexed="12"/>
      <name val="TH SarabunPSK"/>
      <family val="2"/>
    </font>
    <font>
      <b/>
      <sz val="13"/>
      <color indexed="12"/>
      <name val="TH SarabunPSK"/>
      <family val="2"/>
    </font>
    <font>
      <b/>
      <sz val="14"/>
      <color indexed="12"/>
      <name val="TH SarabunPSK"/>
      <family val="2"/>
    </font>
    <font>
      <b/>
      <sz val="13"/>
      <name val="TH SarabunPSK"/>
      <family val="2"/>
    </font>
    <font>
      <sz val="14"/>
      <name val="TH SarabunPSK"/>
      <family val="2"/>
    </font>
    <font>
      <b/>
      <sz val="12"/>
      <color indexed="12"/>
      <name val="TH SarabunPSK"/>
      <family val="2"/>
    </font>
    <font>
      <b/>
      <sz val="14"/>
      <color rgb="FF0000FF"/>
      <name val="TH SarabunPSK"/>
      <family val="2"/>
    </font>
    <font>
      <sz val="14"/>
      <name val="CordiaUPC"/>
      <family val="2"/>
      <charset val="222"/>
    </font>
    <font>
      <b/>
      <sz val="14"/>
      <color rgb="FFFF0000"/>
      <name val="TH SarabunPSK"/>
      <family val="2"/>
    </font>
    <font>
      <sz val="14"/>
      <name val="CordiaUPC"/>
      <family val="2"/>
      <charset val="222"/>
    </font>
    <font>
      <sz val="13"/>
      <name val="TH SarabunPSK"/>
      <family val="2"/>
    </font>
    <font>
      <b/>
      <sz val="12"/>
      <name val="TH SarabunPSK"/>
      <family val="2"/>
    </font>
    <font>
      <b/>
      <vertAlign val="superscript"/>
      <sz val="12"/>
      <name val="TH SarabunPSK"/>
      <family val="2"/>
    </font>
    <font>
      <sz val="10"/>
      <name val="TH SarabunPSK"/>
      <family val="2"/>
    </font>
    <font>
      <b/>
      <sz val="14"/>
      <color indexed="12"/>
      <name val="Angsana New"/>
      <family val="1"/>
    </font>
    <font>
      <b/>
      <sz val="14"/>
      <color rgb="FF008000"/>
      <name val="TH SarabunPSK"/>
      <family val="2"/>
    </font>
    <font>
      <b/>
      <sz val="14"/>
      <color rgb="FFCC3300"/>
      <name val="TH SarabunPSK"/>
      <family val="2"/>
    </font>
    <font>
      <b/>
      <sz val="14"/>
      <color rgb="FF000000"/>
      <name val="TH SarabunPSK"/>
      <family val="2"/>
    </font>
    <font>
      <b/>
      <sz val="13"/>
      <color rgb="FF000000"/>
      <name val="TH SarabunPSK"/>
      <family val="2"/>
    </font>
    <font>
      <sz val="14"/>
      <color rgb="FF0000FF"/>
      <name val="CordiaUPC"/>
      <family val="2"/>
      <charset val="222"/>
    </font>
    <font>
      <sz val="14"/>
      <color rgb="FF0000FF"/>
      <name val="TH SarabunPSK"/>
      <family val="2"/>
    </font>
    <font>
      <sz val="13"/>
      <color rgb="FF0000FF"/>
      <name val="TH SarabunPSK"/>
      <family val="2"/>
    </font>
    <font>
      <sz val="16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4" fillId="0" borderId="0"/>
    <xf numFmtId="164" fontId="16" fillId="0" borderId="0" applyFont="0" applyFill="0" applyBorder="0" applyAlignment="0" applyProtection="0"/>
    <xf numFmtId="164" fontId="14" fillId="0" borderId="0" applyFont="0" applyFill="0" applyBorder="0" applyAlignment="0" applyProtection="0"/>
  </cellStyleXfs>
  <cellXfs count="267">
    <xf numFmtId="0" fontId="0" fillId="0" borderId="0" xfId="0"/>
    <xf numFmtId="0" fontId="1" fillId="0" borderId="1" xfId="0" applyFont="1" applyBorder="1" applyAlignment="1">
      <alignment horizontal="centerContinuous" vertical="center"/>
    </xf>
    <xf numFmtId="0" fontId="2" fillId="0" borderId="2" xfId="0" applyFont="1" applyBorder="1" applyAlignment="1">
      <alignment horizontal="centerContinuous" vertical="center"/>
    </xf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Continuous" vertical="center"/>
    </xf>
    <xf numFmtId="0" fontId="5" fillId="0" borderId="17" xfId="0" applyFont="1" applyBorder="1" applyAlignment="1">
      <alignment horizontal="centerContinuous" vertical="center"/>
    </xf>
    <xf numFmtId="0" fontId="7" fillId="0" borderId="0" xfId="0" applyFont="1" applyAlignment="1">
      <alignment vertical="center"/>
    </xf>
    <xf numFmtId="0" fontId="5" fillId="0" borderId="4" xfId="0" applyFont="1" applyBorder="1" applyAlignment="1">
      <alignment horizontal="centerContinuous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165" fontId="9" fillId="0" borderId="0" xfId="0" applyNumberFormat="1" applyFont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5" fillId="0" borderId="6" xfId="0" applyFont="1" applyBorder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5" fillId="0" borderId="26" xfId="0" applyFont="1" applyBorder="1" applyAlignment="1">
      <alignment horizontal="left" vertical="center"/>
    </xf>
    <xf numFmtId="166" fontId="15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165" fontId="11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8" fontId="11" fillId="0" borderId="0" xfId="2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left" vertical="center"/>
    </xf>
    <xf numFmtId="0" fontId="24" fillId="0" borderId="0" xfId="0" applyFont="1" applyAlignment="1">
      <alignment vertical="center"/>
    </xf>
    <xf numFmtId="165" fontId="22" fillId="0" borderId="0" xfId="0" applyNumberFormat="1" applyFont="1" applyAlignment="1">
      <alignment horizontal="center" vertical="center"/>
    </xf>
    <xf numFmtId="165" fontId="23" fillId="0" borderId="0" xfId="0" applyNumberFormat="1" applyFont="1" applyAlignment="1">
      <alignment horizontal="center" vertical="center"/>
    </xf>
    <xf numFmtId="166" fontId="23" fillId="0" borderId="0" xfId="0" applyNumberFormat="1" applyFont="1" applyAlignment="1">
      <alignment horizontal="center" vertical="center"/>
    </xf>
    <xf numFmtId="166" fontId="22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165" fontId="22" fillId="2" borderId="0" xfId="0" applyNumberFormat="1" applyFont="1" applyFill="1" applyAlignment="1">
      <alignment horizontal="center" vertical="center"/>
    </xf>
    <xf numFmtId="166" fontId="22" fillId="2" borderId="0" xfId="0" applyNumberFormat="1" applyFont="1" applyFill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8" xfId="0" applyFont="1" applyBorder="1" applyAlignment="1">
      <alignment vertical="top"/>
    </xf>
    <xf numFmtId="0" fontId="5" fillId="0" borderId="4" xfId="0" applyFont="1" applyBorder="1" applyAlignment="1">
      <alignment horizontal="left" vertical="center"/>
    </xf>
    <xf numFmtId="0" fontId="18" fillId="0" borderId="4" xfId="0" applyFont="1" applyBorder="1" applyAlignment="1">
      <alignment horizontal="centerContinuous" vertical="center"/>
    </xf>
    <xf numFmtId="0" fontId="10" fillId="0" borderId="12" xfId="0" applyFont="1" applyBorder="1" applyAlignment="1">
      <alignment vertical="center"/>
    </xf>
    <xf numFmtId="2" fontId="5" fillId="0" borderId="0" xfId="0" applyNumberFormat="1" applyFont="1" applyAlignment="1">
      <alignment vertical="center"/>
    </xf>
    <xf numFmtId="0" fontId="6" fillId="0" borderId="8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7" fillId="0" borderId="4" xfId="0" applyFont="1" applyBorder="1" applyAlignment="1">
      <alignment horizontal="left" vertical="center"/>
    </xf>
    <xf numFmtId="0" fontId="27" fillId="0" borderId="4" xfId="0" applyFont="1" applyBorder="1" applyAlignment="1">
      <alignment vertical="center"/>
    </xf>
    <xf numFmtId="0" fontId="28" fillId="0" borderId="4" xfId="0" applyFont="1" applyBorder="1" applyAlignment="1">
      <alignment horizontal="left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right" vertical="center"/>
    </xf>
    <xf numFmtId="0" fontId="28" fillId="0" borderId="0" xfId="0" applyFont="1" applyAlignment="1">
      <alignment vertical="center"/>
    </xf>
    <xf numFmtId="0" fontId="28" fillId="0" borderId="5" xfId="0" applyFont="1" applyBorder="1" applyAlignment="1">
      <alignment horizontal="center" vertical="center"/>
    </xf>
    <xf numFmtId="2" fontId="17" fillId="0" borderId="6" xfId="0" applyNumberFormat="1" applyFont="1" applyBorder="1" applyAlignment="1">
      <alignment horizontal="center" vertical="center"/>
    </xf>
    <xf numFmtId="165" fontId="17" fillId="0" borderId="6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49" fontId="27" fillId="0" borderId="18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8" xfId="0" applyFont="1" applyBorder="1" applyAlignment="1">
      <alignment horizontal="right" vertical="center"/>
    </xf>
    <xf numFmtId="0" fontId="27" fillId="0" borderId="12" xfId="0" applyFont="1" applyBorder="1" applyAlignment="1">
      <alignment vertical="center"/>
    </xf>
    <xf numFmtId="167" fontId="27" fillId="0" borderId="12" xfId="0" applyNumberFormat="1" applyFont="1" applyBorder="1" applyAlignment="1">
      <alignment vertical="center"/>
    </xf>
    <xf numFmtId="0" fontId="28" fillId="0" borderId="16" xfId="0" applyFont="1" applyBorder="1" applyAlignment="1">
      <alignment horizontal="center" vertical="center"/>
    </xf>
    <xf numFmtId="166" fontId="28" fillId="0" borderId="6" xfId="0" applyNumberFormat="1" applyFont="1" applyBorder="1" applyAlignment="1">
      <alignment horizontal="centerContinuous" vertical="center"/>
    </xf>
    <xf numFmtId="0" fontId="5" fillId="0" borderId="23" xfId="0" applyFont="1" applyBorder="1" applyAlignment="1">
      <alignment horizontal="centerContinuous" vertical="center"/>
    </xf>
    <xf numFmtId="0" fontId="29" fillId="0" borderId="0" xfId="0" applyFont="1" applyAlignment="1">
      <alignment horizontal="center" vertical="center" shrinkToFit="1"/>
    </xf>
    <xf numFmtId="0" fontId="5" fillId="0" borderId="13" xfId="0" applyFont="1" applyBorder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8" fillId="0" borderId="6" xfId="0" applyFont="1" applyBorder="1" applyAlignment="1">
      <alignment horizontal="right" vertical="center"/>
    </xf>
    <xf numFmtId="0" fontId="11" fillId="0" borderId="0" xfId="0" quotePrefix="1" applyFont="1" applyAlignment="1">
      <alignment horizontal="center" vertical="center"/>
    </xf>
    <xf numFmtId="0" fontId="17" fillId="0" borderId="0" xfId="0" quotePrefix="1" applyFont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28" fillId="0" borderId="24" xfId="0" applyFont="1" applyBorder="1" applyAlignment="1">
      <alignment horizontal="center" vertical="center"/>
    </xf>
    <xf numFmtId="168" fontId="20" fillId="0" borderId="0" xfId="2" applyNumberFormat="1" applyFont="1" applyBorder="1" applyAlignment="1">
      <alignment horizontal="center" vertical="center"/>
    </xf>
    <xf numFmtId="0" fontId="28" fillId="0" borderId="6" xfId="0" applyFont="1" applyBorder="1" applyAlignment="1">
      <alignment horizontal="centerContinuous" vertical="center"/>
    </xf>
    <xf numFmtId="0" fontId="28" fillId="0" borderId="0" xfId="0" applyFont="1" applyAlignment="1">
      <alignment horizontal="centerContinuous" vertical="center"/>
    </xf>
    <xf numFmtId="2" fontId="28" fillId="0" borderId="6" xfId="0" applyNumberFormat="1" applyFon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7" fillId="0" borderId="8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2" fontId="17" fillId="0" borderId="0" xfId="0" applyNumberFormat="1" applyFont="1" applyAlignment="1">
      <alignment horizontal="center" vertical="center"/>
    </xf>
    <xf numFmtId="2" fontId="28" fillId="0" borderId="0" xfId="0" applyNumberFormat="1" applyFont="1" applyAlignment="1">
      <alignment horizontal="center" vertical="center"/>
    </xf>
    <xf numFmtId="2" fontId="17" fillId="0" borderId="23" xfId="0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166" fontId="28" fillId="0" borderId="6" xfId="0" applyNumberFormat="1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8" fillId="0" borderId="39" xfId="0" applyFont="1" applyBorder="1" applyAlignment="1">
      <alignment vertical="center"/>
    </xf>
    <xf numFmtId="0" fontId="28" fillId="0" borderId="11" xfId="0" applyFont="1" applyBorder="1" applyAlignment="1">
      <alignment vertical="center"/>
    </xf>
    <xf numFmtId="0" fontId="28" fillId="0" borderId="30" xfId="0" quotePrefix="1" applyFont="1" applyBorder="1" applyAlignment="1">
      <alignment vertical="center"/>
    </xf>
    <xf numFmtId="2" fontId="17" fillId="0" borderId="31" xfId="0" applyNumberFormat="1" applyFont="1" applyBorder="1" applyAlignment="1">
      <alignment vertical="center"/>
    </xf>
    <xf numFmtId="165" fontId="17" fillId="0" borderId="31" xfId="0" applyNumberFormat="1" applyFont="1" applyBorder="1" applyAlignment="1">
      <alignment vertical="center"/>
    </xf>
    <xf numFmtId="2" fontId="28" fillId="0" borderId="11" xfId="0" applyNumberFormat="1" applyFont="1" applyBorder="1" applyAlignment="1">
      <alignment vertical="center" wrapText="1"/>
    </xf>
    <xf numFmtId="2" fontId="28" fillId="0" borderId="12" xfId="0" applyNumberFormat="1" applyFont="1" applyBorder="1" applyAlignment="1">
      <alignment vertical="center" wrapText="1"/>
    </xf>
    <xf numFmtId="2" fontId="28" fillId="0" borderId="30" xfId="0" applyNumberFormat="1" applyFont="1" applyBorder="1" applyAlignment="1">
      <alignment vertical="center" wrapText="1"/>
    </xf>
    <xf numFmtId="2" fontId="28" fillId="0" borderId="11" xfId="0" applyNumberFormat="1" applyFont="1" applyBorder="1" applyAlignment="1">
      <alignment vertical="center"/>
    </xf>
    <xf numFmtId="2" fontId="28" fillId="0" borderId="12" xfId="0" applyNumberFormat="1" applyFont="1" applyBorder="1" applyAlignment="1">
      <alignment vertical="center"/>
    </xf>
    <xf numFmtId="2" fontId="28" fillId="0" borderId="30" xfId="0" applyNumberFormat="1" applyFont="1" applyBorder="1" applyAlignment="1">
      <alignment vertical="center"/>
    </xf>
    <xf numFmtId="166" fontId="28" fillId="0" borderId="11" xfId="0" applyNumberFormat="1" applyFont="1" applyBorder="1" applyAlignment="1">
      <alignment vertical="center"/>
    </xf>
    <xf numFmtId="166" fontId="28" fillId="0" borderId="30" xfId="0" applyNumberFormat="1" applyFont="1" applyBorder="1" applyAlignment="1">
      <alignment vertical="center"/>
    </xf>
    <xf numFmtId="0" fontId="28" fillId="0" borderId="30" xfId="0" applyFont="1" applyBorder="1" applyAlignment="1">
      <alignment vertical="center"/>
    </xf>
    <xf numFmtId="0" fontId="28" fillId="0" borderId="31" xfId="0" applyFont="1" applyBorder="1" applyAlignment="1">
      <alignment vertical="center"/>
    </xf>
    <xf numFmtId="0" fontId="28" fillId="0" borderId="40" xfId="0" applyFont="1" applyBorder="1" applyAlignment="1">
      <alignment vertical="center"/>
    </xf>
    <xf numFmtId="0" fontId="28" fillId="0" borderId="33" xfId="0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8" fillId="0" borderId="23" xfId="0" quotePrefix="1" applyFont="1" applyBorder="1" applyAlignment="1">
      <alignment vertical="center"/>
    </xf>
    <xf numFmtId="2" fontId="17" fillId="0" borderId="24" xfId="0" applyNumberFormat="1" applyFont="1" applyBorder="1" applyAlignment="1">
      <alignment vertical="center"/>
    </xf>
    <xf numFmtId="165" fontId="17" fillId="0" borderId="24" xfId="0" applyNumberFormat="1" applyFont="1" applyBorder="1" applyAlignment="1">
      <alignment vertical="center"/>
    </xf>
    <xf numFmtId="2" fontId="28" fillId="0" borderId="6" xfId="0" applyNumberFormat="1" applyFont="1" applyBorder="1" applyAlignment="1">
      <alignment vertical="center" wrapText="1"/>
    </xf>
    <xf numFmtId="2" fontId="28" fillId="0" borderId="0" xfId="0" applyNumberFormat="1" applyFont="1" applyAlignment="1">
      <alignment vertical="center" wrapText="1"/>
    </xf>
    <xf numFmtId="2" fontId="28" fillId="0" borderId="23" xfId="0" applyNumberFormat="1" applyFont="1" applyBorder="1" applyAlignment="1">
      <alignment vertical="center" wrapText="1"/>
    </xf>
    <xf numFmtId="2" fontId="28" fillId="0" borderId="6" xfId="0" applyNumberFormat="1" applyFont="1" applyBorder="1" applyAlignment="1">
      <alignment vertical="center"/>
    </xf>
    <xf numFmtId="2" fontId="28" fillId="0" borderId="0" xfId="0" applyNumberFormat="1" applyFont="1" applyAlignment="1">
      <alignment vertical="center"/>
    </xf>
    <xf numFmtId="2" fontId="28" fillId="0" borderId="23" xfId="0" applyNumberFormat="1" applyFont="1" applyBorder="1" applyAlignment="1">
      <alignment vertical="center"/>
    </xf>
    <xf numFmtId="166" fontId="28" fillId="0" borderId="6" xfId="0" applyNumberFormat="1" applyFont="1" applyBorder="1" applyAlignment="1">
      <alignment vertical="center"/>
    </xf>
    <xf numFmtId="166" fontId="28" fillId="0" borderId="23" xfId="0" applyNumberFormat="1" applyFont="1" applyBorder="1" applyAlignment="1">
      <alignment vertical="center"/>
    </xf>
    <xf numFmtId="0" fontId="28" fillId="0" borderId="23" xfId="0" applyFont="1" applyBorder="1" applyAlignment="1">
      <alignment vertical="center"/>
    </xf>
    <xf numFmtId="0" fontId="28" fillId="0" borderId="24" xfId="0" applyFont="1" applyBorder="1" applyAlignment="1">
      <alignment vertical="center"/>
    </xf>
    <xf numFmtId="0" fontId="28" fillId="0" borderId="36" xfId="0" applyFont="1" applyBorder="1" applyAlignment="1">
      <alignment vertical="center"/>
    </xf>
    <xf numFmtId="0" fontId="28" fillId="0" borderId="0" xfId="0" applyFont="1" applyAlignment="1">
      <alignment horizontal="center" vertical="center"/>
    </xf>
    <xf numFmtId="0" fontId="28" fillId="0" borderId="38" xfId="0" applyFont="1" applyBorder="1" applyAlignment="1">
      <alignment vertical="center"/>
    </xf>
    <xf numFmtId="0" fontId="28" fillId="0" borderId="2" xfId="0" applyFont="1" applyBorder="1" applyAlignment="1">
      <alignment vertical="center"/>
    </xf>
    <xf numFmtId="0" fontId="28" fillId="0" borderId="28" xfId="0" quotePrefix="1" applyFont="1" applyBorder="1" applyAlignment="1">
      <alignment vertical="center"/>
    </xf>
    <xf numFmtId="2" fontId="17" fillId="0" borderId="34" xfId="0" applyNumberFormat="1" applyFont="1" applyBorder="1" applyAlignment="1">
      <alignment vertical="center"/>
    </xf>
    <xf numFmtId="165" fontId="17" fillId="0" borderId="34" xfId="0" applyNumberFormat="1" applyFont="1" applyBorder="1" applyAlignment="1">
      <alignment vertical="center"/>
    </xf>
    <xf numFmtId="2" fontId="28" fillId="0" borderId="2" xfId="0" applyNumberFormat="1" applyFont="1" applyBorder="1" applyAlignment="1">
      <alignment vertical="center" wrapText="1"/>
    </xf>
    <xf numFmtId="2" fontId="28" fillId="0" borderId="17" xfId="0" applyNumberFormat="1" applyFont="1" applyBorder="1" applyAlignment="1">
      <alignment vertical="center" wrapText="1"/>
    </xf>
    <xf numFmtId="2" fontId="28" fillId="0" borderId="28" xfId="0" applyNumberFormat="1" applyFont="1" applyBorder="1" applyAlignment="1">
      <alignment vertical="center" wrapText="1"/>
    </xf>
    <xf numFmtId="2" fontId="28" fillId="0" borderId="2" xfId="0" applyNumberFormat="1" applyFont="1" applyBorder="1" applyAlignment="1">
      <alignment vertical="center"/>
    </xf>
    <xf numFmtId="2" fontId="28" fillId="0" borderId="17" xfId="0" applyNumberFormat="1" applyFont="1" applyBorder="1" applyAlignment="1">
      <alignment vertical="center"/>
    </xf>
    <xf numFmtId="2" fontId="28" fillId="0" borderId="28" xfId="0" applyNumberFormat="1" applyFont="1" applyBorder="1" applyAlignment="1">
      <alignment vertical="center"/>
    </xf>
    <xf numFmtId="166" fontId="28" fillId="0" borderId="2" xfId="0" applyNumberFormat="1" applyFont="1" applyBorder="1" applyAlignment="1">
      <alignment vertical="center"/>
    </xf>
    <xf numFmtId="166" fontId="28" fillId="0" borderId="28" xfId="0" applyNumberFormat="1" applyFont="1" applyBorder="1" applyAlignment="1">
      <alignment vertical="center"/>
    </xf>
    <xf numFmtId="0" fontId="28" fillId="0" borderId="28" xfId="0" applyFont="1" applyBorder="1" applyAlignment="1">
      <alignment vertical="center"/>
    </xf>
    <xf numFmtId="0" fontId="28" fillId="0" borderId="34" xfId="0" applyFont="1" applyBorder="1" applyAlignment="1">
      <alignment vertical="center"/>
    </xf>
    <xf numFmtId="0" fontId="28" fillId="0" borderId="37" xfId="0" applyFont="1" applyBorder="1" applyAlignment="1">
      <alignment vertical="center"/>
    </xf>
    <xf numFmtId="0" fontId="13" fillId="0" borderId="0" xfId="0" applyFont="1" applyAlignment="1">
      <alignment vertical="center"/>
    </xf>
    <xf numFmtId="166" fontId="5" fillId="0" borderId="0" xfId="0" applyNumberFormat="1" applyFont="1" applyAlignment="1">
      <alignment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165" fontId="5" fillId="0" borderId="0" xfId="1" applyNumberFormat="1" applyFont="1" applyAlignment="1">
      <alignment horizontal="center" vertical="center"/>
    </xf>
    <xf numFmtId="0" fontId="5" fillId="0" borderId="13" xfId="1" applyFont="1" applyBorder="1" applyAlignment="1">
      <alignment horizontal="left" vertical="center"/>
    </xf>
    <xf numFmtId="0" fontId="5" fillId="0" borderId="14" xfId="1" applyFont="1" applyBorder="1" applyAlignment="1">
      <alignment horizontal="left" vertical="center"/>
    </xf>
    <xf numFmtId="0" fontId="5" fillId="0" borderId="25" xfId="1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7" fillId="0" borderId="12" xfId="0" applyFont="1" applyBorder="1" applyAlignment="1">
      <alignment horizontal="left" vertical="center"/>
    </xf>
    <xf numFmtId="0" fontId="27" fillId="0" borderId="15" xfId="0" applyFon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7" fillId="0" borderId="16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27" fillId="0" borderId="8" xfId="0" applyFont="1" applyBorder="1" applyAlignment="1">
      <alignment horizontal="left" vertical="center"/>
    </xf>
    <xf numFmtId="0" fontId="27" fillId="0" borderId="19" xfId="0" applyFont="1" applyBorder="1" applyAlignment="1">
      <alignment horizontal="left" vertical="center"/>
    </xf>
    <xf numFmtId="0" fontId="5" fillId="0" borderId="32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167" fontId="27" fillId="0" borderId="8" xfId="0" applyNumberFormat="1" applyFont="1" applyBorder="1" applyAlignment="1">
      <alignment horizontal="left" vertical="center"/>
    </xf>
    <xf numFmtId="167" fontId="9" fillId="0" borderId="0" xfId="0" applyNumberFormat="1" applyFont="1" applyAlignment="1">
      <alignment horizontal="left" vertical="center"/>
    </xf>
    <xf numFmtId="167" fontId="9" fillId="0" borderId="0" xfId="0" quotePrefix="1" applyNumberFormat="1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0" fontId="28" fillId="0" borderId="36" xfId="0" applyFont="1" applyBorder="1" applyAlignment="1">
      <alignment horizontal="center" vertical="center"/>
    </xf>
    <xf numFmtId="2" fontId="28" fillId="0" borderId="11" xfId="0" applyNumberFormat="1" applyFont="1" applyBorder="1" applyAlignment="1">
      <alignment horizontal="center" vertical="center"/>
    </xf>
    <xf numFmtId="2" fontId="28" fillId="0" borderId="12" xfId="0" applyNumberFormat="1" applyFont="1" applyBorder="1" applyAlignment="1">
      <alignment horizontal="center" vertical="center"/>
    </xf>
    <xf numFmtId="2" fontId="28" fillId="0" borderId="30" xfId="0" applyNumberFormat="1" applyFont="1" applyBorder="1" applyAlignment="1">
      <alignment horizontal="center" vertical="center"/>
    </xf>
    <xf numFmtId="2" fontId="28" fillId="0" borderId="6" xfId="0" applyNumberFormat="1" applyFont="1" applyBorder="1" applyAlignment="1">
      <alignment horizontal="center" vertical="center"/>
    </xf>
    <xf numFmtId="2" fontId="28" fillId="0" borderId="0" xfId="0" applyNumberFormat="1" applyFont="1" applyAlignment="1">
      <alignment horizontal="center" vertical="center"/>
    </xf>
    <xf numFmtId="2" fontId="28" fillId="0" borderId="23" xfId="0" applyNumberFormat="1" applyFont="1" applyBorder="1" applyAlignment="1">
      <alignment horizontal="center" vertical="center"/>
    </xf>
    <xf numFmtId="2" fontId="28" fillId="0" borderId="11" xfId="0" applyNumberFormat="1" applyFont="1" applyBorder="1" applyAlignment="1">
      <alignment horizontal="center" vertical="center" wrapText="1"/>
    </xf>
    <xf numFmtId="2" fontId="28" fillId="0" borderId="12" xfId="0" applyNumberFormat="1" applyFont="1" applyBorder="1" applyAlignment="1">
      <alignment horizontal="center" vertical="center" wrapText="1"/>
    </xf>
    <xf numFmtId="2" fontId="28" fillId="0" borderId="6" xfId="0" applyNumberFormat="1" applyFont="1" applyBorder="1" applyAlignment="1">
      <alignment horizontal="center" vertical="center" wrapText="1"/>
    </xf>
    <xf numFmtId="2" fontId="28" fillId="0" borderId="0" xfId="0" applyNumberFormat="1" applyFont="1" applyAlignment="1">
      <alignment horizontal="center" vertical="center" wrapText="1"/>
    </xf>
    <xf numFmtId="166" fontId="28" fillId="0" borderId="11" xfId="0" applyNumberFormat="1" applyFont="1" applyBorder="1" applyAlignment="1">
      <alignment horizontal="center" vertical="center"/>
    </xf>
    <xf numFmtId="166" fontId="28" fillId="0" borderId="30" xfId="0" applyNumberFormat="1" applyFont="1" applyBorder="1" applyAlignment="1">
      <alignment horizontal="center" vertical="center"/>
    </xf>
    <xf numFmtId="166" fontId="28" fillId="0" borderId="6" xfId="0" applyNumberFormat="1" applyFont="1" applyBorder="1" applyAlignment="1">
      <alignment horizontal="center" vertical="center"/>
    </xf>
    <xf numFmtId="166" fontId="28" fillId="0" borderId="23" xfId="0" applyNumberFormat="1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8" fillId="0" borderId="40" xfId="0" applyFont="1" applyBorder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0" fontId="28" fillId="0" borderId="33" xfId="0" applyFont="1" applyBorder="1" applyAlignment="1">
      <alignment horizontal="center" vertical="center"/>
    </xf>
    <xf numFmtId="0" fontId="28" fillId="0" borderId="38" xfId="0" applyFont="1" applyBorder="1" applyAlignment="1">
      <alignment horizontal="center" vertical="center"/>
    </xf>
    <xf numFmtId="0" fontId="28" fillId="0" borderId="6" xfId="0" applyFont="1" applyBorder="1" applyAlignment="1">
      <alignment horizontal="right" vertical="center"/>
    </xf>
    <xf numFmtId="0" fontId="28" fillId="0" borderId="2" xfId="0" applyFont="1" applyBorder="1" applyAlignment="1">
      <alignment horizontal="right" vertical="center"/>
    </xf>
    <xf numFmtId="0" fontId="28" fillId="0" borderId="23" xfId="0" quotePrefix="1" applyFont="1" applyBorder="1" applyAlignment="1">
      <alignment horizontal="left" vertical="center"/>
    </xf>
    <xf numFmtId="0" fontId="28" fillId="0" borderId="28" xfId="0" quotePrefix="1" applyFont="1" applyBorder="1" applyAlignment="1">
      <alignment horizontal="left" vertical="center"/>
    </xf>
    <xf numFmtId="2" fontId="17" fillId="0" borderId="24" xfId="0" applyNumberFormat="1" applyFont="1" applyBorder="1" applyAlignment="1">
      <alignment horizontal="center" vertical="center"/>
    </xf>
    <xf numFmtId="2" fontId="17" fillId="0" borderId="34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8" fillId="0" borderId="39" xfId="0" applyFont="1" applyBorder="1" applyAlignment="1">
      <alignment horizontal="center" vertical="center"/>
    </xf>
    <xf numFmtId="0" fontId="28" fillId="0" borderId="11" xfId="0" applyFont="1" applyBorder="1" applyAlignment="1">
      <alignment horizontal="right" vertical="center"/>
    </xf>
    <xf numFmtId="0" fontId="28" fillId="0" borderId="30" xfId="0" quotePrefix="1" applyFont="1" applyBorder="1" applyAlignment="1">
      <alignment horizontal="left" vertical="center"/>
    </xf>
    <xf numFmtId="2" fontId="17" fillId="0" borderId="31" xfId="0" applyNumberFormat="1" applyFont="1" applyBorder="1" applyAlignment="1">
      <alignment horizontal="center" vertical="center"/>
    </xf>
    <xf numFmtId="165" fontId="17" fillId="0" borderId="31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0" fontId="26" fillId="0" borderId="8" xfId="0" applyFont="1" applyBorder="1" applyAlignment="1"/>
  </cellXfs>
  <cellStyles count="4">
    <cellStyle name="Comma" xfId="2" builtinId="3"/>
    <cellStyle name="Normal" xfId="0" builtinId="0"/>
    <cellStyle name="เครื่องหมายจุลภาค 2" xfId="3" xr:uid="{00000000-0005-0000-0000-000001000000}"/>
    <cellStyle name="ปกติ 2" xfId="1" xr:uid="{00000000-0005-0000-0000-000003000000}"/>
  </cellStyles>
  <dxfs count="72">
    <dxf>
      <font>
        <color auto="1"/>
      </font>
    </dxf>
    <dxf>
      <font>
        <color rgb="FFFF0000"/>
      </font>
    </dxf>
    <dxf>
      <font>
        <color rgb="FF008000"/>
      </font>
    </dxf>
    <dxf>
      <font>
        <color rgb="FFCC3300"/>
      </font>
    </dxf>
    <dxf>
      <font>
        <color rgb="FFCC3300"/>
      </font>
    </dxf>
    <dxf>
      <font>
        <color rgb="FFFF0000"/>
      </font>
    </dxf>
    <dxf>
      <font>
        <color rgb="FFFF0000"/>
      </font>
    </dxf>
    <dxf>
      <font>
        <color rgb="FF008000"/>
      </font>
    </dxf>
    <dxf>
      <font>
        <color rgb="FFCC3300"/>
      </font>
    </dxf>
    <dxf>
      <font>
        <color rgb="FFCC3300"/>
      </font>
    </dxf>
    <dxf>
      <font>
        <color rgb="FFFF0000"/>
      </font>
    </dxf>
    <dxf>
      <font>
        <color rgb="FFFF0000"/>
      </font>
    </dxf>
    <dxf>
      <font>
        <color rgb="FF008000"/>
      </font>
    </dxf>
    <dxf>
      <font>
        <color rgb="FFCC3300"/>
      </font>
    </dxf>
    <dxf>
      <font>
        <color rgb="FFCC33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008000"/>
      </font>
    </dxf>
    <dxf>
      <font>
        <color rgb="FFCC3300"/>
      </font>
    </dxf>
    <dxf>
      <font>
        <color rgb="FFCC33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008000"/>
      </font>
    </dxf>
    <dxf>
      <font>
        <color rgb="FFCC3300"/>
      </font>
    </dxf>
    <dxf>
      <font>
        <color rgb="FFCC3300"/>
      </font>
    </dxf>
    <dxf>
      <font>
        <color rgb="FFFF0000"/>
      </font>
    </dxf>
    <dxf>
      <font>
        <color rgb="FFFF0000"/>
      </font>
    </dxf>
    <dxf>
      <font>
        <color rgb="FF008000"/>
      </font>
    </dxf>
    <dxf>
      <font>
        <color rgb="FFCC3300"/>
      </font>
    </dxf>
    <dxf>
      <font>
        <color rgb="FFCC3300"/>
      </font>
    </dxf>
    <dxf>
      <font>
        <color rgb="FFFF0000"/>
      </font>
    </dxf>
    <dxf>
      <font>
        <color rgb="FFFF0000"/>
      </font>
    </dxf>
    <dxf>
      <font>
        <color rgb="FF008000"/>
      </font>
    </dxf>
    <dxf>
      <font>
        <color rgb="FFCC3300"/>
      </font>
    </dxf>
    <dxf>
      <font>
        <color rgb="FFCC33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008000"/>
      </font>
    </dxf>
    <dxf>
      <font>
        <color rgb="FFCC3300"/>
      </font>
    </dxf>
    <dxf>
      <font>
        <color rgb="FFCC33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9900"/>
      <color rgb="FF0000FF"/>
      <color rgb="FF008000"/>
      <color rgb="FF000099"/>
      <color rgb="FF003366"/>
      <color rgb="FF660066"/>
      <color rgb="FF660033"/>
      <color rgb="FF663300"/>
      <color rgb="FF003300"/>
      <color rgb="FF002D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61913</xdr:colOff>
      <xdr:row>0</xdr:row>
      <xdr:rowOff>23812</xdr:rowOff>
    </xdr:from>
    <xdr:to>
      <xdr:col>6</xdr:col>
      <xdr:colOff>700787</xdr:colOff>
      <xdr:row>1</xdr:row>
      <xdr:rowOff>309862</xdr:rowOff>
    </xdr:to>
    <xdr:pic>
      <xdr:nvPicPr>
        <xdr:cNvPr id="2" name="Picture 14" descr="LogoDPT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29063" y="23812"/>
          <a:ext cx="638874" cy="648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28575</xdr:colOff>
      <xdr:row>31</xdr:row>
      <xdr:rowOff>47625</xdr:rowOff>
    </xdr:from>
    <xdr:to>
      <xdr:col>17</xdr:col>
      <xdr:colOff>638175</xdr:colOff>
      <xdr:row>33</xdr:row>
      <xdr:rowOff>254835</xdr:rowOff>
    </xdr:to>
    <xdr:grpSp>
      <xdr:nvGrpSpPr>
        <xdr:cNvPr id="3" name="กลุ่ม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9096375" y="6124575"/>
          <a:ext cx="1257300" cy="778710"/>
          <a:chOff x="8714477" y="6653143"/>
          <a:chExt cx="1258199" cy="776897"/>
        </a:xfrm>
      </xdr:grpSpPr>
      <xdr:pic>
        <xdr:nvPicPr>
          <xdr:cNvPr id="4" name="Picture 1" descr="http://testing.dpt.go.th/QR/61/101611622.png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lum bright="100000"/>
          </a:blip>
          <a:stretch>
            <a:fillRect/>
          </a:stretch>
        </xdr:blipFill>
        <xdr:spPr bwMode="auto">
          <a:xfrm>
            <a:off x="9022051" y="6653143"/>
            <a:ext cx="648463" cy="646491"/>
          </a:xfrm>
          <a:prstGeom prst="rect">
            <a:avLst/>
          </a:prstGeom>
          <a:noFill/>
        </xdr:spPr>
      </xdr:pic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/>
        </xdr:nvSpPr>
        <xdr:spPr>
          <a:xfrm>
            <a:off x="8714477" y="7277641"/>
            <a:ext cx="1258199" cy="1523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th-TH" sz="1000">
                <a:latin typeface="TH SarabunPSK" pitchFamily="34" charset="-34"/>
                <a:cs typeface="TH SarabunPSK" pitchFamily="34" charset="-34"/>
              </a:rPr>
              <a:t>ใช้เพื่อตรวจสอบต้นฉบับ</a:t>
            </a:r>
          </a:p>
        </xdr:txBody>
      </xdr:sp>
    </xdr:grpSp>
    <xdr:clientData/>
  </xdr:twoCellAnchor>
  <xdr:twoCellAnchor>
    <xdr:from>
      <xdr:col>6</xdr:col>
      <xdr:colOff>495300</xdr:colOff>
      <xdr:row>5</xdr:row>
      <xdr:rowOff>114300</xdr:rowOff>
    </xdr:from>
    <xdr:to>
      <xdr:col>6</xdr:col>
      <xdr:colOff>628650</xdr:colOff>
      <xdr:row>5</xdr:row>
      <xdr:rowOff>238125</xdr:rowOff>
    </xdr:to>
    <xdr:sp macro="" textlink="">
      <xdr:nvSpPr>
        <xdr:cNvPr id="6" name="Rectangle 2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4362450" y="1733550"/>
          <a:ext cx="133350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133350</xdr:colOff>
      <xdr:row>5</xdr:row>
      <xdr:rowOff>114300</xdr:rowOff>
    </xdr:from>
    <xdr:to>
      <xdr:col>9</xdr:col>
      <xdr:colOff>266700</xdr:colOff>
      <xdr:row>5</xdr:row>
      <xdr:rowOff>238125</xdr:rowOff>
    </xdr:to>
    <xdr:sp macro="" textlink="">
      <xdr:nvSpPr>
        <xdr:cNvPr id="7" name="Rectangle 2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5886450" y="1733550"/>
          <a:ext cx="133350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361950</xdr:colOff>
      <xdr:row>31</xdr:row>
      <xdr:rowOff>95250</xdr:rowOff>
    </xdr:from>
    <xdr:to>
      <xdr:col>17</xdr:col>
      <xdr:colOff>276225</xdr:colOff>
      <xdr:row>33</xdr:row>
      <xdr:rowOff>47625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9429750" y="6172200"/>
          <a:ext cx="561975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100"/>
            <a:t>QR</a:t>
          </a:r>
        </a:p>
        <a:p>
          <a:pPr algn="ctr"/>
          <a:r>
            <a:rPr lang="en-US" sz="1100"/>
            <a:t>code</a:t>
          </a:r>
          <a:endParaRPr lang="th-T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61913</xdr:colOff>
      <xdr:row>0</xdr:row>
      <xdr:rowOff>23812</xdr:rowOff>
    </xdr:from>
    <xdr:to>
      <xdr:col>6</xdr:col>
      <xdr:colOff>700787</xdr:colOff>
      <xdr:row>1</xdr:row>
      <xdr:rowOff>309862</xdr:rowOff>
    </xdr:to>
    <xdr:pic>
      <xdr:nvPicPr>
        <xdr:cNvPr id="2" name="Picture 14" descr="LogoDPT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29063" y="23812"/>
          <a:ext cx="638874" cy="648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28575</xdr:colOff>
      <xdr:row>31</xdr:row>
      <xdr:rowOff>47625</xdr:rowOff>
    </xdr:from>
    <xdr:to>
      <xdr:col>17</xdr:col>
      <xdr:colOff>638175</xdr:colOff>
      <xdr:row>33</xdr:row>
      <xdr:rowOff>254835</xdr:rowOff>
    </xdr:to>
    <xdr:grpSp>
      <xdr:nvGrpSpPr>
        <xdr:cNvPr id="3" name="กลุ่ม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9096375" y="6124575"/>
          <a:ext cx="1257300" cy="778710"/>
          <a:chOff x="8714477" y="6653143"/>
          <a:chExt cx="1258199" cy="776897"/>
        </a:xfrm>
      </xdr:grpSpPr>
      <xdr:pic>
        <xdr:nvPicPr>
          <xdr:cNvPr id="4" name="Picture 1" descr="http://testing.dpt.go.th/QR/61/101611622.png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 bwMode="auto">
          <a:xfrm>
            <a:off x="9022051" y="6653143"/>
            <a:ext cx="648463" cy="646491"/>
          </a:xfrm>
          <a:prstGeom prst="rect">
            <a:avLst/>
          </a:prstGeom>
          <a:noFill/>
        </xdr:spPr>
      </xdr:pic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 txBox="1"/>
        </xdr:nvSpPr>
        <xdr:spPr>
          <a:xfrm>
            <a:off x="8714477" y="7277641"/>
            <a:ext cx="1258199" cy="1523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th-TH" sz="1000">
                <a:latin typeface="TH SarabunPSK" pitchFamily="34" charset="-34"/>
                <a:cs typeface="TH SarabunPSK" pitchFamily="34" charset="-34"/>
              </a:rPr>
              <a:t>ใช้เพื่อตรวจสอบต้นฉบับ</a:t>
            </a:r>
          </a:p>
        </xdr:txBody>
      </xdr:sp>
    </xdr:grpSp>
    <xdr:clientData/>
  </xdr:twoCellAnchor>
  <xdr:twoCellAnchor>
    <xdr:from>
      <xdr:col>6</xdr:col>
      <xdr:colOff>495300</xdr:colOff>
      <xdr:row>5</xdr:row>
      <xdr:rowOff>114300</xdr:rowOff>
    </xdr:from>
    <xdr:to>
      <xdr:col>6</xdr:col>
      <xdr:colOff>628650</xdr:colOff>
      <xdr:row>5</xdr:row>
      <xdr:rowOff>238125</xdr:rowOff>
    </xdr:to>
    <xdr:sp macro="" textlink="">
      <xdr:nvSpPr>
        <xdr:cNvPr id="6" name="Rectangle 2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4362450" y="1733550"/>
          <a:ext cx="133350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133350</xdr:colOff>
      <xdr:row>5</xdr:row>
      <xdr:rowOff>114300</xdr:rowOff>
    </xdr:from>
    <xdr:to>
      <xdr:col>9</xdr:col>
      <xdr:colOff>266700</xdr:colOff>
      <xdr:row>5</xdr:row>
      <xdr:rowOff>238125</xdr:rowOff>
    </xdr:to>
    <xdr:sp macro="" textlink="">
      <xdr:nvSpPr>
        <xdr:cNvPr id="7" name="Rectangle 2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5886450" y="1733550"/>
          <a:ext cx="133350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152400</xdr:colOff>
      <xdr:row>5</xdr:row>
      <xdr:rowOff>133350</xdr:rowOff>
    </xdr:from>
    <xdr:to>
      <xdr:col>9</xdr:col>
      <xdr:colOff>266700</xdr:colOff>
      <xdr:row>5</xdr:row>
      <xdr:rowOff>228600</xdr:rowOff>
    </xdr:to>
    <xdr:sp macro="" textlink="">
      <xdr:nvSpPr>
        <xdr:cNvPr id="8" name="Line 35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ShapeType="1"/>
        </xdr:cNvSpPr>
      </xdr:nvSpPr>
      <xdr:spPr bwMode="auto">
        <a:xfrm flipV="1">
          <a:off x="5905500" y="1752600"/>
          <a:ext cx="114300" cy="9525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19068</xdr:colOff>
      <xdr:row>11</xdr:row>
      <xdr:rowOff>28616</xdr:rowOff>
    </xdr:from>
    <xdr:to>
      <xdr:col>11</xdr:col>
      <xdr:colOff>685593</xdr:colOff>
      <xdr:row>16</xdr:row>
      <xdr:rowOff>154991</xdr:rowOff>
    </xdr:to>
    <xdr:pic>
      <xdr:nvPicPr>
        <xdr:cNvPr id="9" name="รูปภาพ 8" descr="11524.jp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/>
        <a:srcRect b="29189"/>
        <a:stretch>
          <a:fillRect/>
        </a:stretch>
      </xdr:blipFill>
      <xdr:spPr>
        <a:xfrm>
          <a:off x="5772168" y="2867066"/>
          <a:ext cx="1800000" cy="936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9</xdr:col>
      <xdr:colOff>19289</xdr:colOff>
      <xdr:row>18</xdr:row>
      <xdr:rowOff>41</xdr:rowOff>
    </xdr:from>
    <xdr:to>
      <xdr:col>11</xdr:col>
      <xdr:colOff>685814</xdr:colOff>
      <xdr:row>23</xdr:row>
      <xdr:rowOff>126416</xdr:rowOff>
    </xdr:to>
    <xdr:pic>
      <xdr:nvPicPr>
        <xdr:cNvPr id="10" name="รูปภาพ 9" descr="11524.jp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/>
        <a:srcRect b="29189"/>
        <a:stretch>
          <a:fillRect/>
        </a:stretch>
      </xdr:blipFill>
      <xdr:spPr>
        <a:xfrm>
          <a:off x="5772389" y="3971966"/>
          <a:ext cx="1800000" cy="936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9</xdr:col>
      <xdr:colOff>19289</xdr:colOff>
      <xdr:row>24</xdr:row>
      <xdr:rowOff>152441</xdr:rowOff>
    </xdr:from>
    <xdr:to>
      <xdr:col>11</xdr:col>
      <xdr:colOff>685814</xdr:colOff>
      <xdr:row>30</xdr:row>
      <xdr:rowOff>116891</xdr:rowOff>
    </xdr:to>
    <xdr:pic>
      <xdr:nvPicPr>
        <xdr:cNvPr id="11" name="รูปภาพ 10" descr="11524.jp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/>
        <a:srcRect b="29189"/>
        <a:stretch>
          <a:fillRect/>
        </a:stretch>
      </xdr:blipFill>
      <xdr:spPr>
        <a:xfrm>
          <a:off x="5772389" y="5095916"/>
          <a:ext cx="1800000" cy="936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18</xdr:col>
      <xdr:colOff>190500</xdr:colOff>
      <xdr:row>15</xdr:row>
      <xdr:rowOff>9525</xdr:rowOff>
    </xdr:from>
    <xdr:to>
      <xdr:col>19</xdr:col>
      <xdr:colOff>114300</xdr:colOff>
      <xdr:row>16</xdr:row>
      <xdr:rowOff>114300</xdr:rowOff>
    </xdr:to>
    <xdr:sp macro="" textlink="">
      <xdr:nvSpPr>
        <xdr:cNvPr id="12" name="ลูกศรขึ้น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 bwMode="auto">
        <a:xfrm>
          <a:off x="10658475" y="3495675"/>
          <a:ext cx="209550" cy="266700"/>
        </a:xfrm>
        <a:prstGeom prst="upArrow">
          <a:avLst/>
        </a:prstGeom>
        <a:solidFill>
          <a:srgbClr val="0070C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>
    <xdr:from>
      <xdr:col>20</xdr:col>
      <xdr:colOff>19050</xdr:colOff>
      <xdr:row>15</xdr:row>
      <xdr:rowOff>0</xdr:rowOff>
    </xdr:from>
    <xdr:to>
      <xdr:col>20</xdr:col>
      <xdr:colOff>228600</xdr:colOff>
      <xdr:row>16</xdr:row>
      <xdr:rowOff>104775</xdr:rowOff>
    </xdr:to>
    <xdr:sp macro="" textlink="">
      <xdr:nvSpPr>
        <xdr:cNvPr id="13" name="ลูกศรขึ้น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 bwMode="auto">
        <a:xfrm>
          <a:off x="11087100" y="3486150"/>
          <a:ext cx="209550" cy="266700"/>
        </a:xfrm>
        <a:prstGeom prst="upArrow">
          <a:avLst/>
        </a:prstGeom>
        <a:solidFill>
          <a:srgbClr val="0070C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>
    <xdr:from>
      <xdr:col>22</xdr:col>
      <xdr:colOff>47625</xdr:colOff>
      <xdr:row>15</xdr:row>
      <xdr:rowOff>9525</xdr:rowOff>
    </xdr:from>
    <xdr:to>
      <xdr:col>22</xdr:col>
      <xdr:colOff>257175</xdr:colOff>
      <xdr:row>16</xdr:row>
      <xdr:rowOff>114300</xdr:rowOff>
    </xdr:to>
    <xdr:sp macro="" textlink="">
      <xdr:nvSpPr>
        <xdr:cNvPr id="14" name="ลูกศรขึ้น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 bwMode="auto">
        <a:xfrm>
          <a:off x="11610975" y="3495675"/>
          <a:ext cx="209550" cy="266700"/>
        </a:xfrm>
        <a:prstGeom prst="upArrow">
          <a:avLst/>
        </a:prstGeom>
        <a:solidFill>
          <a:srgbClr val="0070C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>
    <xdr:from>
      <xdr:col>21</xdr:col>
      <xdr:colOff>19050</xdr:colOff>
      <xdr:row>15</xdr:row>
      <xdr:rowOff>0</xdr:rowOff>
    </xdr:from>
    <xdr:to>
      <xdr:col>21</xdr:col>
      <xdr:colOff>228600</xdr:colOff>
      <xdr:row>16</xdr:row>
      <xdr:rowOff>104775</xdr:rowOff>
    </xdr:to>
    <xdr:sp macro="" textlink="">
      <xdr:nvSpPr>
        <xdr:cNvPr id="15" name="ลูกศรขึ้น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 bwMode="auto">
        <a:xfrm>
          <a:off x="11334750" y="3486150"/>
          <a:ext cx="209550" cy="266700"/>
        </a:xfrm>
        <a:prstGeom prst="upArrow">
          <a:avLst/>
        </a:prstGeom>
        <a:solidFill>
          <a:srgbClr val="0070C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>
    <xdr:from>
      <xdr:col>25</xdr:col>
      <xdr:colOff>0</xdr:colOff>
      <xdr:row>15</xdr:row>
      <xdr:rowOff>19050</xdr:rowOff>
    </xdr:from>
    <xdr:to>
      <xdr:col>25</xdr:col>
      <xdr:colOff>209550</xdr:colOff>
      <xdr:row>16</xdr:row>
      <xdr:rowOff>123825</xdr:rowOff>
    </xdr:to>
    <xdr:sp macro="" textlink="">
      <xdr:nvSpPr>
        <xdr:cNvPr id="16" name="ลูกศรขึ้น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 bwMode="auto">
        <a:xfrm>
          <a:off x="12430125" y="3505200"/>
          <a:ext cx="209550" cy="266700"/>
        </a:xfrm>
        <a:prstGeom prst="upArrow">
          <a:avLst/>
        </a:prstGeom>
        <a:solidFill>
          <a:srgbClr val="0070C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>
    <xdr:from>
      <xdr:col>26</xdr:col>
      <xdr:colOff>66675</xdr:colOff>
      <xdr:row>15</xdr:row>
      <xdr:rowOff>19050</xdr:rowOff>
    </xdr:from>
    <xdr:to>
      <xdr:col>26</xdr:col>
      <xdr:colOff>276225</xdr:colOff>
      <xdr:row>16</xdr:row>
      <xdr:rowOff>123825</xdr:rowOff>
    </xdr:to>
    <xdr:sp macro="" textlink="">
      <xdr:nvSpPr>
        <xdr:cNvPr id="17" name="ลูกศรขึ้น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 bwMode="auto">
        <a:xfrm>
          <a:off x="12715875" y="3505200"/>
          <a:ext cx="209550" cy="266700"/>
        </a:xfrm>
        <a:prstGeom prst="upArrow">
          <a:avLst/>
        </a:prstGeom>
        <a:solidFill>
          <a:srgbClr val="0070C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>
    <xdr:from>
      <xdr:col>27</xdr:col>
      <xdr:colOff>76200</xdr:colOff>
      <xdr:row>15</xdr:row>
      <xdr:rowOff>19050</xdr:rowOff>
    </xdr:from>
    <xdr:to>
      <xdr:col>27</xdr:col>
      <xdr:colOff>285750</xdr:colOff>
      <xdr:row>16</xdr:row>
      <xdr:rowOff>123825</xdr:rowOff>
    </xdr:to>
    <xdr:sp macro="" textlink="">
      <xdr:nvSpPr>
        <xdr:cNvPr id="18" name="ลูกศรขึ้น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 bwMode="auto">
        <a:xfrm>
          <a:off x="13068300" y="3505200"/>
          <a:ext cx="209550" cy="266700"/>
        </a:xfrm>
        <a:prstGeom prst="upArrow">
          <a:avLst/>
        </a:prstGeom>
        <a:solidFill>
          <a:srgbClr val="0070C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 editAs="oneCell">
    <xdr:from>
      <xdr:col>2</xdr:col>
      <xdr:colOff>19050</xdr:colOff>
      <xdr:row>64</xdr:row>
      <xdr:rowOff>38100</xdr:rowOff>
    </xdr:from>
    <xdr:to>
      <xdr:col>9</xdr:col>
      <xdr:colOff>361949</xdr:colOff>
      <xdr:row>89</xdr:row>
      <xdr:rowOff>120056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 l="36894" t="12326" r="22609" b="3975"/>
        <a:stretch>
          <a:fillRect/>
        </a:stretch>
      </xdr:blipFill>
      <xdr:spPr bwMode="auto">
        <a:xfrm>
          <a:off x="923925" y="14411325"/>
          <a:ext cx="5191124" cy="603508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21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64"/>
  <sheetViews>
    <sheetView tabSelected="1" workbookViewId="0">
      <selection activeCell="J19" sqref="J19:K19"/>
    </sheetView>
  </sheetViews>
  <sheetFormatPr defaultRowHeight="18.75"/>
  <cols>
    <col min="1" max="1" width="7.28515625" style="12" customWidth="1"/>
    <col min="2" max="3" width="6.28515625" style="12" customWidth="1"/>
    <col min="4" max="6" width="12.7109375" style="12" customWidth="1"/>
    <col min="7" max="8" width="11.28515625" style="12" customWidth="1"/>
    <col min="9" max="10" width="5.7109375" style="12" customWidth="1"/>
    <col min="11" max="11" width="11.28515625" style="12" customWidth="1"/>
    <col min="12" max="12" width="10.7109375" style="12" customWidth="1"/>
    <col min="13" max="14" width="5.7109375" style="12" customWidth="1"/>
    <col min="15" max="16" width="5.28515625" style="12" customWidth="1"/>
    <col min="17" max="17" width="9.7109375" style="12" customWidth="1"/>
    <col min="18" max="18" width="11.28515625" style="12" customWidth="1"/>
    <col min="19" max="19" width="4.28515625" style="96" customWidth="1"/>
    <col min="20" max="20" width="4.7109375" style="96" customWidth="1"/>
    <col min="21" max="22" width="3.7109375" style="96" customWidth="1"/>
    <col min="23" max="24" width="4.28515625" style="96" customWidth="1"/>
    <col min="25" max="25" width="4.42578125" style="12" bestFit="1" customWidth="1"/>
    <col min="26" max="26" width="3.28515625" style="96" bestFit="1" customWidth="1"/>
    <col min="27" max="28" width="5.140625" style="12" bestFit="1" customWidth="1"/>
    <col min="29" max="34" width="5.7109375" style="12" customWidth="1"/>
    <col min="35" max="35" width="5.28515625" style="12" customWidth="1"/>
    <col min="36" max="36" width="6.5703125" style="12" bestFit="1" customWidth="1"/>
    <col min="37" max="16384" width="9.140625" style="12"/>
  </cols>
  <sheetData>
    <row r="1" spans="1:36" ht="29.1" customHeight="1" thickTop="1">
      <c r="A1" s="70" t="s">
        <v>0</v>
      </c>
      <c r="B1" s="53"/>
      <c r="C1" s="61"/>
      <c r="D1" s="62"/>
      <c r="E1" s="63"/>
      <c r="F1" s="54"/>
      <c r="G1" s="1"/>
      <c r="H1" s="51" t="s">
        <v>1</v>
      </c>
      <c r="I1" s="100"/>
      <c r="J1" s="11"/>
      <c r="K1" s="11"/>
      <c r="L1" s="159" t="s">
        <v>2</v>
      </c>
      <c r="M1" s="160"/>
      <c r="N1" s="160"/>
      <c r="O1" s="160"/>
      <c r="P1" s="160"/>
      <c r="Q1" s="160"/>
      <c r="R1" s="161"/>
      <c r="S1" s="94"/>
      <c r="T1" s="162"/>
      <c r="U1" s="162"/>
    </row>
    <row r="2" spans="1:36" ht="27" customHeight="1">
      <c r="A2" s="71" t="s">
        <v>3</v>
      </c>
      <c r="B2" s="99"/>
      <c r="C2" s="88"/>
      <c r="D2" s="64"/>
      <c r="E2" s="64"/>
      <c r="F2" s="8"/>
      <c r="G2" s="2"/>
      <c r="H2" s="29" t="s">
        <v>4</v>
      </c>
      <c r="I2" s="101"/>
      <c r="J2" s="9"/>
      <c r="K2" s="9"/>
      <c r="L2" s="163" t="s">
        <v>5</v>
      </c>
      <c r="M2" s="164"/>
      <c r="N2" s="164"/>
      <c r="O2" s="164"/>
      <c r="P2" s="165"/>
      <c r="Q2" s="83" t="s">
        <v>6</v>
      </c>
      <c r="R2" s="73"/>
    </row>
    <row r="3" spans="1:36" ht="24" customHeight="1">
      <c r="A3" s="72" t="s">
        <v>7</v>
      </c>
      <c r="B3" s="99"/>
      <c r="C3" s="88"/>
      <c r="D3" s="64"/>
      <c r="E3" s="64"/>
      <c r="F3" s="8"/>
      <c r="G3" s="174" t="s">
        <v>8</v>
      </c>
      <c r="H3" s="175"/>
      <c r="I3" s="175"/>
      <c r="J3" s="175"/>
      <c r="K3" s="176"/>
      <c r="L3" s="166" t="s">
        <v>9</v>
      </c>
      <c r="M3" s="167"/>
      <c r="N3" s="167"/>
      <c r="O3" s="170"/>
      <c r="P3" s="170"/>
      <c r="Q3" s="170"/>
      <c r="R3" s="171"/>
    </row>
    <row r="4" spans="1:36" ht="24" customHeight="1">
      <c r="A4" s="72"/>
      <c r="B4" s="99"/>
      <c r="C4" s="64"/>
      <c r="D4" s="64"/>
      <c r="E4" s="64"/>
      <c r="F4" s="8"/>
      <c r="G4" s="177"/>
      <c r="H4" s="178"/>
      <c r="I4" s="178"/>
      <c r="J4" s="178"/>
      <c r="K4" s="179"/>
      <c r="L4" s="168"/>
      <c r="M4" s="169"/>
      <c r="N4" s="169"/>
      <c r="O4" s="172"/>
      <c r="P4" s="172"/>
      <c r="Q4" s="172"/>
      <c r="R4" s="173"/>
    </row>
    <row r="5" spans="1:36" ht="24" customHeight="1">
      <c r="A5" s="72" t="s">
        <v>10</v>
      </c>
      <c r="B5" s="3"/>
      <c r="C5" s="64"/>
      <c r="D5" s="64"/>
      <c r="E5" s="64"/>
      <c r="F5" s="8"/>
      <c r="G5" s="177"/>
      <c r="H5" s="178"/>
      <c r="I5" s="178"/>
      <c r="J5" s="178"/>
      <c r="K5" s="179"/>
      <c r="L5" s="168" t="s">
        <v>11</v>
      </c>
      <c r="M5" s="169"/>
      <c r="N5" s="169"/>
      <c r="O5" s="172"/>
      <c r="P5" s="172"/>
      <c r="Q5" s="172"/>
      <c r="R5" s="173"/>
      <c r="W5" s="27"/>
      <c r="Z5" s="180"/>
      <c r="AA5" s="180"/>
      <c r="AB5" s="39"/>
      <c r="AC5" s="42"/>
    </row>
    <row r="6" spans="1:36" ht="24" customHeight="1">
      <c r="A6" s="72" t="s">
        <v>12</v>
      </c>
      <c r="B6" s="3"/>
      <c r="C6" s="88"/>
      <c r="D6" s="65"/>
      <c r="E6" s="66"/>
      <c r="G6" s="30"/>
      <c r="H6" s="25" t="s">
        <v>13</v>
      </c>
      <c r="I6" s="25"/>
      <c r="K6" s="59" t="s">
        <v>14</v>
      </c>
      <c r="L6" s="168" t="s">
        <v>15</v>
      </c>
      <c r="M6" s="169"/>
      <c r="N6" s="169"/>
      <c r="O6" s="172"/>
      <c r="P6" s="172"/>
      <c r="Q6" s="172"/>
      <c r="R6" s="173"/>
      <c r="T6" s="31"/>
      <c r="Z6" s="180"/>
      <c r="AA6" s="180"/>
      <c r="AB6" s="39"/>
      <c r="AC6" s="42"/>
    </row>
    <row r="7" spans="1:36" ht="24" customHeight="1" thickBot="1">
      <c r="A7" s="23" t="s">
        <v>16</v>
      </c>
      <c r="B7" s="4"/>
      <c r="C7" s="208"/>
      <c r="D7" s="266"/>
      <c r="E7" s="266"/>
      <c r="F7" s="17"/>
      <c r="G7" s="16"/>
      <c r="H7" s="17"/>
      <c r="I7" s="17"/>
      <c r="J7" s="17"/>
      <c r="K7" s="32"/>
      <c r="L7" s="181"/>
      <c r="M7" s="182"/>
      <c r="N7" s="182"/>
      <c r="O7" s="183"/>
      <c r="P7" s="183"/>
      <c r="Q7" s="183"/>
      <c r="R7" s="184"/>
      <c r="T7" s="209"/>
      <c r="U7" s="210"/>
      <c r="V7" s="210"/>
      <c r="W7" s="210"/>
      <c r="X7" s="210"/>
      <c r="Z7" s="211"/>
      <c r="AA7" s="211"/>
      <c r="AB7" s="39"/>
      <c r="AC7" s="42"/>
      <c r="AE7" s="43"/>
    </row>
    <row r="8" spans="1:36" ht="12" customHeight="1" thickTop="1">
      <c r="A8" s="185" t="s">
        <v>17</v>
      </c>
      <c r="B8" s="189" t="s">
        <v>18</v>
      </c>
      <c r="C8" s="190"/>
      <c r="D8" s="195" t="s">
        <v>19</v>
      </c>
      <c r="E8" s="195" t="s">
        <v>20</v>
      </c>
      <c r="F8" s="195" t="s">
        <v>21</v>
      </c>
      <c r="G8" s="212" t="s">
        <v>22</v>
      </c>
      <c r="H8" s="213"/>
      <c r="I8" s="213"/>
      <c r="J8" s="213"/>
      <c r="K8" s="213"/>
      <c r="L8" s="214"/>
      <c r="M8" s="189" t="s">
        <v>23</v>
      </c>
      <c r="N8" s="190"/>
      <c r="O8" s="212" t="s">
        <v>24</v>
      </c>
      <c r="P8" s="213"/>
      <c r="Q8" s="220" t="s">
        <v>25</v>
      </c>
      <c r="R8" s="221" t="s">
        <v>26</v>
      </c>
      <c r="T8" s="31"/>
      <c r="Z8" s="225"/>
      <c r="AA8" s="225"/>
      <c r="AB8" s="95"/>
      <c r="AC8" s="60"/>
    </row>
    <row r="9" spans="1:36" ht="12" customHeight="1">
      <c r="A9" s="186"/>
      <c r="B9" s="191"/>
      <c r="C9" s="192"/>
      <c r="D9" s="196"/>
      <c r="E9" s="196"/>
      <c r="F9" s="196"/>
      <c r="G9" s="215"/>
      <c r="H9" s="216"/>
      <c r="I9" s="216"/>
      <c r="J9" s="216"/>
      <c r="K9" s="216"/>
      <c r="L9" s="217"/>
      <c r="M9" s="191"/>
      <c r="N9" s="192"/>
      <c r="O9" s="215"/>
      <c r="P9" s="216"/>
      <c r="Q9" s="197"/>
      <c r="R9" s="222"/>
      <c r="T9" s="31"/>
      <c r="Z9" s="95"/>
      <c r="AA9" s="95"/>
      <c r="AB9" s="95"/>
      <c r="AC9" s="60"/>
    </row>
    <row r="10" spans="1:36" ht="12" customHeight="1">
      <c r="A10" s="187"/>
      <c r="B10" s="191"/>
      <c r="C10" s="192"/>
      <c r="D10" s="197"/>
      <c r="E10" s="197"/>
      <c r="F10" s="197"/>
      <c r="G10" s="199" t="s">
        <v>27</v>
      </c>
      <c r="H10" s="200"/>
      <c r="I10" s="200"/>
      <c r="J10" s="202" t="s">
        <v>28</v>
      </c>
      <c r="K10" s="203"/>
      <c r="L10" s="204"/>
      <c r="M10" s="191"/>
      <c r="N10" s="192"/>
      <c r="O10" s="215"/>
      <c r="P10" s="216"/>
      <c r="Q10" s="197"/>
      <c r="R10" s="223"/>
      <c r="T10" s="82"/>
      <c r="Y10" s="96"/>
      <c r="AC10" s="218"/>
      <c r="AD10" s="218"/>
      <c r="AE10" s="219"/>
      <c r="AF10" s="219"/>
      <c r="AG10" s="218"/>
      <c r="AH10" s="218"/>
      <c r="AI10" s="48"/>
    </row>
    <row r="11" spans="1:36" ht="12" customHeight="1">
      <c r="A11" s="188"/>
      <c r="B11" s="193"/>
      <c r="C11" s="194"/>
      <c r="D11" s="198"/>
      <c r="E11" s="198"/>
      <c r="F11" s="198"/>
      <c r="G11" s="193"/>
      <c r="H11" s="201"/>
      <c r="I11" s="201"/>
      <c r="J11" s="205"/>
      <c r="K11" s="206"/>
      <c r="L11" s="207"/>
      <c r="M11" s="193"/>
      <c r="N11" s="194"/>
      <c r="O11" s="205"/>
      <c r="P11" s="206"/>
      <c r="Q11" s="198"/>
      <c r="R11" s="224"/>
      <c r="Y11" s="96"/>
      <c r="AA11" s="96"/>
      <c r="AB11" s="96"/>
      <c r="AC11" s="26"/>
      <c r="AD11" s="26"/>
      <c r="AE11" s="26"/>
      <c r="AF11" s="26"/>
      <c r="AG11" s="26"/>
      <c r="AH11" s="26"/>
      <c r="AI11" s="26"/>
    </row>
    <row r="12" spans="1:36" ht="12.95" customHeight="1">
      <c r="A12" s="108"/>
      <c r="B12" s="109"/>
      <c r="C12" s="110"/>
      <c r="D12" s="111"/>
      <c r="E12" s="112"/>
      <c r="F12" s="112"/>
      <c r="G12" s="113"/>
      <c r="H12" s="114"/>
      <c r="I12" s="115"/>
      <c r="J12" s="116"/>
      <c r="K12" s="117"/>
      <c r="L12" s="118"/>
      <c r="M12" s="119"/>
      <c r="N12" s="120"/>
      <c r="O12" s="109"/>
      <c r="P12" s="121"/>
      <c r="Q12" s="122"/>
      <c r="R12" s="123"/>
      <c r="S12" s="21"/>
      <c r="T12" s="18"/>
      <c r="U12" s="20"/>
      <c r="V12" s="20"/>
      <c r="W12" s="39"/>
      <c r="X12" s="21"/>
      <c r="Y12" s="39"/>
      <c r="Z12" s="33"/>
      <c r="AA12" s="37"/>
      <c r="AB12" s="37"/>
      <c r="AC12" s="45"/>
      <c r="AD12" s="45"/>
      <c r="AE12" s="44"/>
      <c r="AF12" s="44"/>
      <c r="AG12" s="27"/>
      <c r="AH12" s="27"/>
      <c r="AI12" s="27"/>
      <c r="AJ12" s="97"/>
    </row>
    <row r="13" spans="1:36" ht="12.95" customHeight="1">
      <c r="A13" s="124"/>
      <c r="B13" s="125"/>
      <c r="C13" s="126"/>
      <c r="D13" s="127"/>
      <c r="E13" s="128"/>
      <c r="F13" s="128"/>
      <c r="G13" s="129"/>
      <c r="H13" s="130"/>
      <c r="I13" s="131"/>
      <c r="J13" s="132"/>
      <c r="K13" s="133"/>
      <c r="L13" s="134"/>
      <c r="M13" s="135"/>
      <c r="N13" s="136"/>
      <c r="O13" s="125"/>
      <c r="P13" s="137"/>
      <c r="Q13" s="138"/>
      <c r="R13" s="139"/>
      <c r="S13" s="21"/>
      <c r="T13" s="18"/>
      <c r="U13" s="20"/>
      <c r="V13" s="20"/>
      <c r="W13" s="39"/>
      <c r="X13" s="21"/>
      <c r="Y13" s="39"/>
      <c r="Z13" s="33"/>
      <c r="AA13" s="37"/>
      <c r="AB13" s="37"/>
      <c r="AC13" s="45"/>
      <c r="AD13" s="45"/>
      <c r="AE13" s="44"/>
      <c r="AF13" s="44"/>
      <c r="AG13" s="27"/>
      <c r="AH13" s="27"/>
      <c r="AI13" s="27"/>
      <c r="AJ13" s="97"/>
    </row>
    <row r="14" spans="1:36" ht="12.95" customHeight="1">
      <c r="A14" s="124"/>
      <c r="B14" s="125"/>
      <c r="C14" s="126"/>
      <c r="D14" s="127"/>
      <c r="E14" s="128"/>
      <c r="F14" s="128"/>
      <c r="G14" s="129"/>
      <c r="H14" s="130"/>
      <c r="I14" s="131"/>
      <c r="J14" s="132"/>
      <c r="K14" s="133"/>
      <c r="L14" s="134"/>
      <c r="M14" s="135"/>
      <c r="N14" s="136"/>
      <c r="O14" s="125"/>
      <c r="P14" s="137"/>
      <c r="Q14" s="138"/>
      <c r="R14" s="139"/>
      <c r="S14" s="21"/>
      <c r="T14" s="18"/>
      <c r="U14" s="20"/>
      <c r="V14" s="20"/>
      <c r="W14" s="39"/>
      <c r="X14" s="21"/>
      <c r="Y14" s="39"/>
      <c r="Z14" s="33"/>
      <c r="AA14" s="37"/>
      <c r="AB14" s="37"/>
      <c r="AC14" s="45"/>
      <c r="AD14" s="45"/>
      <c r="AE14" s="44"/>
      <c r="AF14" s="44"/>
      <c r="AG14" s="27"/>
      <c r="AH14" s="27"/>
      <c r="AI14" s="27"/>
      <c r="AJ14" s="97"/>
    </row>
    <row r="15" spans="1:36" ht="12.95" customHeight="1">
      <c r="A15" s="124"/>
      <c r="B15" s="125"/>
      <c r="C15" s="126"/>
      <c r="D15" s="127"/>
      <c r="E15" s="128"/>
      <c r="F15" s="128"/>
      <c r="G15" s="129"/>
      <c r="H15" s="130"/>
      <c r="I15" s="131"/>
      <c r="J15" s="132"/>
      <c r="K15" s="133"/>
      <c r="L15" s="134"/>
      <c r="M15" s="135"/>
      <c r="N15" s="136"/>
      <c r="O15" s="125"/>
      <c r="P15" s="137"/>
      <c r="Q15" s="138"/>
      <c r="R15" s="139"/>
      <c r="S15" s="21"/>
      <c r="T15" s="18"/>
      <c r="U15" s="20"/>
      <c r="V15" s="20"/>
      <c r="W15" s="20"/>
      <c r="X15" s="21"/>
      <c r="Z15" s="21"/>
      <c r="AA15" s="37"/>
      <c r="AB15" s="37"/>
      <c r="AC15" s="45"/>
      <c r="AD15" s="45"/>
      <c r="AE15" s="44"/>
      <c r="AF15" s="44"/>
      <c r="AG15" s="27"/>
      <c r="AH15" s="27"/>
      <c r="AI15" s="27"/>
      <c r="AJ15" s="96"/>
    </row>
    <row r="16" spans="1:36" ht="12.95" customHeight="1">
      <c r="A16" s="124"/>
      <c r="B16" s="125"/>
      <c r="C16" s="126"/>
      <c r="D16" s="127"/>
      <c r="E16" s="128"/>
      <c r="F16" s="128"/>
      <c r="G16" s="129"/>
      <c r="H16" s="130"/>
      <c r="I16" s="131"/>
      <c r="J16" s="132"/>
      <c r="K16" s="133"/>
      <c r="L16" s="134"/>
      <c r="M16" s="135"/>
      <c r="N16" s="136"/>
      <c r="O16" s="125"/>
      <c r="P16" s="137"/>
      <c r="Q16" s="138"/>
      <c r="R16" s="139"/>
      <c r="S16" s="21"/>
      <c r="T16" s="18"/>
      <c r="U16" s="20"/>
      <c r="V16" s="20"/>
      <c r="W16" s="39"/>
      <c r="X16" s="21"/>
      <c r="Y16" s="39"/>
      <c r="Z16" s="33"/>
      <c r="AA16" s="37"/>
      <c r="AB16" s="37"/>
      <c r="AC16" s="45"/>
      <c r="AD16" s="45"/>
      <c r="AE16" s="44"/>
      <c r="AF16" s="44"/>
      <c r="AG16" s="27"/>
      <c r="AH16" s="27"/>
      <c r="AI16" s="27"/>
      <c r="AJ16" s="97"/>
    </row>
    <row r="17" spans="1:36" ht="12.95" customHeight="1">
      <c r="A17" s="124"/>
      <c r="B17" s="125"/>
      <c r="C17" s="126"/>
      <c r="D17" s="127"/>
      <c r="E17" s="128"/>
      <c r="F17" s="128"/>
      <c r="G17" s="129"/>
      <c r="H17" s="130"/>
      <c r="I17" s="131"/>
      <c r="J17" s="132"/>
      <c r="K17" s="133"/>
      <c r="L17" s="134"/>
      <c r="M17" s="135"/>
      <c r="N17" s="136"/>
      <c r="O17" s="125"/>
      <c r="P17" s="137"/>
      <c r="Q17" s="138"/>
      <c r="R17" s="139"/>
      <c r="S17" s="21"/>
      <c r="T17" s="26"/>
      <c r="X17" s="21"/>
      <c r="Y17" s="39"/>
      <c r="Z17" s="21"/>
      <c r="AA17" s="37"/>
      <c r="AB17" s="37"/>
      <c r="AC17" s="45"/>
      <c r="AD17" s="45"/>
      <c r="AE17" s="44"/>
      <c r="AF17" s="44"/>
      <c r="AG17" s="27"/>
      <c r="AH17" s="27"/>
      <c r="AI17" s="27"/>
      <c r="AJ17" s="96"/>
    </row>
    <row r="18" spans="1:36" ht="12.95" customHeight="1">
      <c r="A18" s="67"/>
      <c r="B18" s="85"/>
      <c r="C18" s="84"/>
      <c r="D18" s="68"/>
      <c r="E18" s="69"/>
      <c r="F18" s="69"/>
      <c r="G18" s="93"/>
      <c r="H18" s="103"/>
      <c r="I18" s="103"/>
      <c r="J18" s="68"/>
      <c r="K18" s="102"/>
      <c r="L18" s="104"/>
      <c r="M18" s="106"/>
      <c r="N18" s="105"/>
      <c r="O18" s="107"/>
      <c r="P18" s="140"/>
      <c r="Q18" s="89"/>
      <c r="R18" s="79"/>
      <c r="S18" s="21"/>
      <c r="T18" s="26"/>
      <c r="X18" s="21"/>
      <c r="Y18" s="39"/>
      <c r="Z18" s="21"/>
      <c r="AA18" s="37"/>
      <c r="AB18" s="37"/>
      <c r="AC18" s="45"/>
      <c r="AD18" s="45"/>
      <c r="AE18" s="44"/>
      <c r="AF18" s="44"/>
      <c r="AG18" s="27"/>
      <c r="AH18" s="27"/>
      <c r="AI18" s="27"/>
      <c r="AJ18" s="96"/>
    </row>
    <row r="19" spans="1:36" ht="12.95" customHeight="1">
      <c r="A19" s="124"/>
      <c r="B19" s="125"/>
      <c r="C19" s="126"/>
      <c r="D19" s="127"/>
      <c r="E19" s="128"/>
      <c r="F19" s="128"/>
      <c r="G19" s="129"/>
      <c r="H19" s="130"/>
      <c r="I19" s="131"/>
      <c r="J19" s="132"/>
      <c r="K19" s="133"/>
      <c r="L19" s="134"/>
      <c r="M19" s="135"/>
      <c r="N19" s="136"/>
      <c r="O19" s="125"/>
      <c r="P19" s="137"/>
      <c r="Q19" s="138"/>
      <c r="R19" s="139"/>
      <c r="S19" s="21"/>
    </row>
    <row r="20" spans="1:36" ht="12.95" customHeight="1">
      <c r="A20" s="124"/>
      <c r="B20" s="125"/>
      <c r="C20" s="126"/>
      <c r="D20" s="127"/>
      <c r="E20" s="128"/>
      <c r="F20" s="128"/>
      <c r="G20" s="129"/>
      <c r="H20" s="130"/>
      <c r="I20" s="131"/>
      <c r="J20" s="132"/>
      <c r="K20" s="133"/>
      <c r="L20" s="134"/>
      <c r="M20" s="135"/>
      <c r="N20" s="136"/>
      <c r="O20" s="125"/>
      <c r="P20" s="137"/>
      <c r="Q20" s="138"/>
      <c r="R20" s="139"/>
      <c r="S20" s="21"/>
      <c r="T20" s="18"/>
      <c r="U20" s="20"/>
      <c r="V20" s="20"/>
      <c r="W20" s="39"/>
      <c r="X20" s="21"/>
      <c r="Y20" s="39"/>
      <c r="Z20" s="33"/>
      <c r="AA20" s="37"/>
      <c r="AB20" s="37"/>
      <c r="AC20" s="45"/>
      <c r="AD20" s="45"/>
      <c r="AE20" s="44"/>
      <c r="AF20" s="44"/>
      <c r="AG20" s="27"/>
      <c r="AH20" s="27"/>
      <c r="AI20" s="27"/>
      <c r="AJ20" s="97"/>
    </row>
    <row r="21" spans="1:36" ht="12.95" customHeight="1">
      <c r="A21" s="124"/>
      <c r="B21" s="125"/>
      <c r="C21" s="126"/>
      <c r="D21" s="127"/>
      <c r="E21" s="128"/>
      <c r="F21" s="128"/>
      <c r="G21" s="129"/>
      <c r="H21" s="130"/>
      <c r="I21" s="131"/>
      <c r="J21" s="132"/>
      <c r="K21" s="133"/>
      <c r="L21" s="134"/>
      <c r="M21" s="135"/>
      <c r="N21" s="136"/>
      <c r="O21" s="125"/>
      <c r="P21" s="137"/>
      <c r="Q21" s="138"/>
      <c r="R21" s="139"/>
      <c r="S21" s="21"/>
      <c r="T21" s="26"/>
      <c r="X21" s="21"/>
      <c r="Y21" s="39"/>
      <c r="Z21" s="21"/>
      <c r="AA21" s="37"/>
      <c r="AB21" s="37"/>
      <c r="AC21" s="45"/>
      <c r="AD21" s="45"/>
      <c r="AE21" s="44"/>
      <c r="AF21" s="44"/>
      <c r="AG21" s="27"/>
      <c r="AH21" s="27"/>
      <c r="AI21" s="27"/>
      <c r="AJ21" s="96"/>
    </row>
    <row r="22" spans="1:36" ht="12.95" customHeight="1">
      <c r="A22" s="124"/>
      <c r="B22" s="125"/>
      <c r="C22" s="126"/>
      <c r="D22" s="127"/>
      <c r="E22" s="128"/>
      <c r="F22" s="128"/>
      <c r="G22" s="129"/>
      <c r="H22" s="130"/>
      <c r="I22" s="131"/>
      <c r="J22" s="132"/>
      <c r="K22" s="133"/>
      <c r="L22" s="134"/>
      <c r="M22" s="135"/>
      <c r="N22" s="136"/>
      <c r="O22" s="125"/>
      <c r="P22" s="137"/>
      <c r="Q22" s="138"/>
      <c r="R22" s="139"/>
      <c r="S22" s="21"/>
      <c r="T22" s="26"/>
      <c r="X22" s="21"/>
      <c r="Y22" s="39"/>
      <c r="Z22" s="21"/>
      <c r="AA22" s="37"/>
      <c r="AB22" s="37"/>
      <c r="AC22" s="45"/>
      <c r="AD22" s="45"/>
      <c r="AE22" s="44"/>
      <c r="AF22" s="44"/>
      <c r="AG22" s="27"/>
      <c r="AH22" s="27"/>
      <c r="AI22" s="27"/>
      <c r="AJ22" s="96"/>
    </row>
    <row r="23" spans="1:36" ht="12.95" customHeight="1">
      <c r="A23" s="124"/>
      <c r="B23" s="125"/>
      <c r="C23" s="126"/>
      <c r="D23" s="127"/>
      <c r="E23" s="128"/>
      <c r="F23" s="128"/>
      <c r="G23" s="129"/>
      <c r="H23" s="130"/>
      <c r="I23" s="131"/>
      <c r="J23" s="132"/>
      <c r="K23" s="133"/>
      <c r="L23" s="134"/>
      <c r="M23" s="135"/>
      <c r="N23" s="136"/>
      <c r="O23" s="125"/>
      <c r="P23" s="137"/>
      <c r="Q23" s="138"/>
      <c r="R23" s="139"/>
      <c r="S23" s="21"/>
      <c r="T23" s="18"/>
      <c r="U23" s="20"/>
      <c r="V23" s="20"/>
      <c r="W23" s="20"/>
      <c r="X23" s="21"/>
      <c r="Z23" s="21"/>
      <c r="AA23" s="37"/>
      <c r="AB23" s="37"/>
      <c r="AC23" s="45"/>
      <c r="AD23" s="45"/>
      <c r="AE23" s="44"/>
      <c r="AF23" s="44"/>
      <c r="AG23" s="27"/>
      <c r="AH23" s="27"/>
      <c r="AI23" s="27"/>
      <c r="AJ23" s="96"/>
    </row>
    <row r="24" spans="1:36" ht="12.95" customHeight="1">
      <c r="A24" s="124"/>
      <c r="B24" s="125"/>
      <c r="C24" s="126"/>
      <c r="D24" s="127"/>
      <c r="E24" s="128"/>
      <c r="F24" s="128"/>
      <c r="G24" s="129"/>
      <c r="H24" s="130"/>
      <c r="I24" s="131"/>
      <c r="J24" s="132"/>
      <c r="K24" s="133"/>
      <c r="L24" s="134"/>
      <c r="M24" s="135"/>
      <c r="N24" s="136"/>
      <c r="O24" s="125"/>
      <c r="P24" s="137"/>
      <c r="Q24" s="138"/>
      <c r="R24" s="139"/>
      <c r="S24" s="21"/>
      <c r="T24" s="18"/>
      <c r="U24" s="20"/>
      <c r="V24" s="20"/>
      <c r="W24" s="39"/>
      <c r="X24" s="21"/>
      <c r="Y24" s="39"/>
      <c r="Z24" s="33"/>
      <c r="AA24" s="37"/>
      <c r="AB24" s="37"/>
      <c r="AC24" s="45"/>
      <c r="AD24" s="45"/>
      <c r="AE24" s="44"/>
      <c r="AF24" s="44"/>
      <c r="AG24" s="27"/>
      <c r="AH24" s="27"/>
      <c r="AI24" s="27"/>
      <c r="AJ24" s="97"/>
    </row>
    <row r="25" spans="1:36" ht="12.95" customHeight="1">
      <c r="A25" s="67"/>
      <c r="B25" s="85"/>
      <c r="C25" s="84"/>
      <c r="D25" s="68"/>
      <c r="E25" s="69"/>
      <c r="F25" s="69"/>
      <c r="G25" s="93"/>
      <c r="H25" s="103"/>
      <c r="I25" s="103"/>
      <c r="J25" s="68"/>
      <c r="K25" s="102"/>
      <c r="L25" s="104"/>
      <c r="M25" s="106"/>
      <c r="N25" s="105"/>
      <c r="O25" s="107"/>
      <c r="P25" s="140"/>
      <c r="Q25" s="89"/>
      <c r="R25" s="79"/>
      <c r="S25" s="21"/>
      <c r="T25" s="26"/>
      <c r="X25" s="21"/>
      <c r="Y25" s="39"/>
      <c r="Z25" s="21"/>
      <c r="AA25" s="37"/>
      <c r="AB25" s="37"/>
      <c r="AC25" s="45"/>
      <c r="AD25" s="45"/>
      <c r="AE25" s="44"/>
      <c r="AF25" s="44"/>
      <c r="AG25" s="27"/>
      <c r="AH25" s="27"/>
      <c r="AI25" s="27"/>
      <c r="AJ25" s="96"/>
    </row>
    <row r="26" spans="1:36" ht="12.95" customHeight="1">
      <c r="A26" s="124"/>
      <c r="B26" s="125"/>
      <c r="C26" s="126"/>
      <c r="D26" s="127"/>
      <c r="E26" s="128"/>
      <c r="F26" s="128"/>
      <c r="G26" s="129"/>
      <c r="H26" s="130"/>
      <c r="I26" s="131"/>
      <c r="J26" s="132"/>
      <c r="K26" s="133"/>
      <c r="L26" s="134"/>
      <c r="M26" s="135"/>
      <c r="N26" s="136"/>
      <c r="O26" s="125"/>
      <c r="P26" s="137"/>
      <c r="Q26" s="138"/>
      <c r="R26" s="139"/>
      <c r="S26" s="21"/>
    </row>
    <row r="27" spans="1:36" ht="12.95" customHeight="1">
      <c r="A27" s="124"/>
      <c r="B27" s="125"/>
      <c r="C27" s="126"/>
      <c r="D27" s="127"/>
      <c r="E27" s="128"/>
      <c r="F27" s="128"/>
      <c r="G27" s="129"/>
      <c r="H27" s="130"/>
      <c r="I27" s="131"/>
      <c r="J27" s="132"/>
      <c r="K27" s="133"/>
      <c r="L27" s="134"/>
      <c r="M27" s="135"/>
      <c r="N27" s="136"/>
      <c r="O27" s="125"/>
      <c r="P27" s="137"/>
      <c r="Q27" s="138"/>
      <c r="R27" s="139"/>
      <c r="S27" s="21"/>
      <c r="T27" s="18"/>
      <c r="U27" s="20"/>
      <c r="V27" s="20"/>
      <c r="W27" s="39"/>
      <c r="X27" s="21"/>
      <c r="Y27" s="39"/>
      <c r="Z27" s="33"/>
      <c r="AA27" s="37"/>
      <c r="AB27" s="37"/>
      <c r="AC27" s="45"/>
      <c r="AD27" s="45"/>
      <c r="AE27" s="44"/>
      <c r="AF27" s="44"/>
      <c r="AG27" s="27"/>
      <c r="AH27" s="27"/>
      <c r="AI27" s="27"/>
      <c r="AJ27" s="97"/>
    </row>
    <row r="28" spans="1:36" ht="12.95" customHeight="1">
      <c r="A28" s="124"/>
      <c r="B28" s="125"/>
      <c r="C28" s="126"/>
      <c r="D28" s="127"/>
      <c r="E28" s="128"/>
      <c r="F28" s="128"/>
      <c r="G28" s="129"/>
      <c r="H28" s="130"/>
      <c r="I28" s="131"/>
      <c r="J28" s="132"/>
      <c r="K28" s="133"/>
      <c r="L28" s="134"/>
      <c r="M28" s="135"/>
      <c r="N28" s="136"/>
      <c r="O28" s="125"/>
      <c r="P28" s="137"/>
      <c r="Q28" s="138"/>
      <c r="R28" s="139"/>
      <c r="S28" s="21"/>
      <c r="T28" s="26"/>
      <c r="X28" s="21"/>
      <c r="Y28" s="39"/>
      <c r="Z28" s="21"/>
      <c r="AA28" s="37"/>
      <c r="AB28" s="37"/>
      <c r="AC28" s="45"/>
      <c r="AD28" s="45"/>
      <c r="AE28" s="44"/>
      <c r="AF28" s="44"/>
      <c r="AG28" s="27"/>
      <c r="AH28" s="27"/>
      <c r="AI28" s="27"/>
      <c r="AJ28" s="96"/>
    </row>
    <row r="29" spans="1:36" ht="12.95" customHeight="1">
      <c r="A29" s="124"/>
      <c r="B29" s="125"/>
      <c r="C29" s="126"/>
      <c r="D29" s="127"/>
      <c r="E29" s="128"/>
      <c r="F29" s="128"/>
      <c r="G29" s="129"/>
      <c r="H29" s="130"/>
      <c r="I29" s="131"/>
      <c r="J29" s="132"/>
      <c r="K29" s="133"/>
      <c r="L29" s="134"/>
      <c r="M29" s="135"/>
      <c r="N29" s="136"/>
      <c r="O29" s="125"/>
      <c r="P29" s="137"/>
      <c r="Q29" s="138"/>
      <c r="R29" s="139"/>
      <c r="S29" s="21"/>
      <c r="T29" s="26"/>
      <c r="X29" s="21"/>
      <c r="Y29" s="39"/>
      <c r="Z29" s="21"/>
      <c r="AA29" s="37"/>
      <c r="AB29" s="37"/>
      <c r="AC29" s="45"/>
      <c r="AD29" s="45"/>
      <c r="AE29" s="44"/>
      <c r="AF29" s="44"/>
      <c r="AG29" s="27"/>
      <c r="AH29" s="27"/>
      <c r="AI29" s="27"/>
      <c r="AJ29" s="96"/>
    </row>
    <row r="30" spans="1:36" ht="12.95" customHeight="1">
      <c r="A30" s="124"/>
      <c r="B30" s="125"/>
      <c r="C30" s="126"/>
      <c r="D30" s="127"/>
      <c r="E30" s="128"/>
      <c r="F30" s="128"/>
      <c r="G30" s="129"/>
      <c r="H30" s="130"/>
      <c r="I30" s="131"/>
      <c r="J30" s="132"/>
      <c r="K30" s="133"/>
      <c r="L30" s="134"/>
      <c r="M30" s="135"/>
      <c r="N30" s="136"/>
      <c r="O30" s="125"/>
      <c r="P30" s="137"/>
      <c r="Q30" s="138"/>
      <c r="R30" s="139"/>
      <c r="S30" s="21"/>
      <c r="T30" s="18"/>
      <c r="U30" s="20"/>
      <c r="V30" s="20"/>
      <c r="W30" s="20"/>
      <c r="X30" s="21"/>
      <c r="Z30" s="21"/>
      <c r="AA30" s="37"/>
      <c r="AB30" s="37"/>
      <c r="AC30" s="45"/>
      <c r="AD30" s="45"/>
      <c r="AE30" s="44"/>
      <c r="AF30" s="44"/>
      <c r="AG30" s="27"/>
      <c r="AH30" s="27"/>
      <c r="AI30" s="27"/>
      <c r="AJ30" s="96"/>
    </row>
    <row r="31" spans="1:36" ht="12.95" customHeight="1">
      <c r="A31" s="141"/>
      <c r="B31" s="142"/>
      <c r="C31" s="143"/>
      <c r="D31" s="144"/>
      <c r="E31" s="145"/>
      <c r="F31" s="145"/>
      <c r="G31" s="146"/>
      <c r="H31" s="147"/>
      <c r="I31" s="148"/>
      <c r="J31" s="149"/>
      <c r="K31" s="150"/>
      <c r="L31" s="151"/>
      <c r="M31" s="152"/>
      <c r="N31" s="153"/>
      <c r="O31" s="142"/>
      <c r="P31" s="154"/>
      <c r="Q31" s="155"/>
      <c r="R31" s="156"/>
      <c r="S31" s="21"/>
      <c r="T31" s="18"/>
      <c r="U31" s="20"/>
      <c r="V31" s="20"/>
      <c r="W31" s="39"/>
      <c r="X31" s="21"/>
      <c r="Y31" s="39"/>
      <c r="Z31" s="33"/>
      <c r="AA31" s="37"/>
      <c r="AB31" s="37"/>
      <c r="AC31" s="45"/>
      <c r="AD31" s="45"/>
      <c r="AE31" s="44"/>
      <c r="AF31" s="44"/>
      <c r="AG31" s="27"/>
      <c r="AH31" s="27"/>
      <c r="AI31" s="27"/>
      <c r="AJ31" s="97"/>
    </row>
    <row r="32" spans="1:36" ht="23.1" customHeight="1">
      <c r="A32" s="74" t="s">
        <v>29</v>
      </c>
      <c r="B32" s="5"/>
      <c r="C32" s="5"/>
      <c r="D32" s="77"/>
      <c r="E32" s="5"/>
      <c r="F32" s="5"/>
      <c r="G32" s="78"/>
      <c r="H32" s="5"/>
      <c r="I32" s="5"/>
      <c r="J32" s="5"/>
      <c r="K32" s="5"/>
      <c r="L32" s="5"/>
      <c r="M32" s="5"/>
      <c r="N32" s="55"/>
      <c r="O32" s="55"/>
      <c r="P32" s="55"/>
      <c r="Q32" s="5"/>
      <c r="R32" s="6"/>
      <c r="S32" s="7"/>
      <c r="U32" s="27"/>
      <c r="V32" s="27"/>
      <c r="W32" s="27"/>
    </row>
    <row r="33" spans="1:30" ht="23.1" customHeight="1">
      <c r="A33" s="75"/>
      <c r="B33" s="28"/>
      <c r="C33" s="28"/>
      <c r="D33" s="64"/>
      <c r="N33" s="25"/>
      <c r="O33" s="56"/>
      <c r="P33" s="56"/>
      <c r="R33" s="15"/>
      <c r="S33" s="7"/>
    </row>
    <row r="34" spans="1:30" ht="23.1" customHeight="1" thickBot="1">
      <c r="A34" s="23"/>
      <c r="B34" s="17"/>
      <c r="C34" s="17"/>
      <c r="D34" s="17"/>
      <c r="E34" s="17"/>
      <c r="F34" s="17"/>
      <c r="G34" s="17"/>
      <c r="H34" s="17"/>
      <c r="I34" s="17"/>
      <c r="J34" s="17"/>
      <c r="K34" s="76" t="s">
        <v>30</v>
      </c>
      <c r="L34" s="98"/>
      <c r="M34" s="98"/>
      <c r="N34" s="52"/>
      <c r="O34" s="57"/>
      <c r="P34" s="57"/>
      <c r="Q34" s="17"/>
      <c r="R34" s="58"/>
      <c r="U34" s="96" t="str">
        <f>IF(A34=0,"  ",U33)</f>
        <v xml:space="preserve">  </v>
      </c>
    </row>
    <row r="35" spans="1:30" ht="19.5" thickTop="1">
      <c r="R35" s="24"/>
    </row>
    <row r="36" spans="1:30" ht="20.100000000000001" customHeight="1">
      <c r="A36" s="25"/>
      <c r="B36" s="28"/>
      <c r="C36" s="28"/>
      <c r="D36" s="14"/>
      <c r="E36" s="14"/>
      <c r="F36" s="13"/>
      <c r="G36" s="13"/>
      <c r="H36" s="13"/>
      <c r="I36" s="13"/>
      <c r="J36" s="13"/>
      <c r="K36" s="10"/>
      <c r="L36" s="14"/>
      <c r="M36" s="14"/>
      <c r="N36" s="10"/>
      <c r="O36" s="34"/>
      <c r="P36" s="34"/>
      <c r="Q36" s="35"/>
      <c r="R36" s="13"/>
    </row>
    <row r="37" spans="1:30" ht="19.5">
      <c r="A37" s="25"/>
      <c r="C37" s="96"/>
      <c r="D37" s="41"/>
      <c r="E37" s="96"/>
      <c r="F37" s="41"/>
      <c r="G37" s="96"/>
      <c r="H37" s="41"/>
      <c r="I37" s="41"/>
      <c r="J37" s="96"/>
      <c r="K37" s="41"/>
      <c r="L37" s="13"/>
      <c r="M37" s="13"/>
      <c r="N37" s="13"/>
      <c r="O37" s="13"/>
      <c r="P37" s="13"/>
      <c r="Q37" s="13"/>
      <c r="R37" s="13"/>
    </row>
    <row r="38" spans="1:30" ht="21.75" customHeight="1">
      <c r="A38" s="157"/>
      <c r="B38" s="157"/>
      <c r="C38" s="157"/>
      <c r="D38" s="14"/>
      <c r="E38" s="14"/>
      <c r="F38" s="14"/>
      <c r="G38" s="14"/>
      <c r="H38" s="14"/>
      <c r="I38" s="14"/>
      <c r="J38" s="14"/>
      <c r="K38" s="14"/>
      <c r="L38" s="39"/>
      <c r="M38" s="39"/>
      <c r="N38" s="90"/>
      <c r="O38" s="90"/>
      <c r="P38" s="27"/>
    </row>
    <row r="39" spans="1:30" ht="19.5" customHeight="1">
      <c r="A39" s="157"/>
      <c r="B39" s="157"/>
      <c r="C39" s="157"/>
      <c r="D39" s="20"/>
      <c r="E39" s="20"/>
      <c r="F39" s="20"/>
      <c r="G39" s="20"/>
      <c r="H39" s="20"/>
      <c r="I39" s="20"/>
      <c r="J39" s="40"/>
      <c r="K39" s="20"/>
      <c r="L39" s="39"/>
      <c r="M39" s="39"/>
      <c r="N39" s="90"/>
      <c r="O39" s="90"/>
      <c r="P39" s="27"/>
    </row>
    <row r="40" spans="1:30" ht="19.5" customHeight="1">
      <c r="A40" s="27"/>
      <c r="B40" s="86"/>
      <c r="C40" s="27"/>
      <c r="D40" s="36"/>
      <c r="E40" s="45"/>
      <c r="F40" s="46"/>
      <c r="G40" s="45"/>
      <c r="H40" s="44"/>
      <c r="I40" s="44"/>
      <c r="J40" s="47"/>
      <c r="K40" s="44"/>
      <c r="L40" s="39"/>
      <c r="M40" s="39"/>
      <c r="N40" s="90"/>
      <c r="O40" s="90"/>
      <c r="P40" s="27"/>
    </row>
    <row r="41" spans="1:30" ht="19.5" customHeight="1">
      <c r="A41" s="27"/>
      <c r="B41" s="87"/>
      <c r="C41" s="27"/>
      <c r="D41" s="36"/>
      <c r="E41" s="45"/>
      <c r="F41" s="46"/>
      <c r="G41" s="45"/>
      <c r="H41" s="44"/>
      <c r="I41" s="44"/>
      <c r="J41" s="47"/>
      <c r="K41" s="44"/>
      <c r="L41" s="39"/>
      <c r="M41" s="39"/>
      <c r="N41" s="90"/>
      <c r="O41" s="90"/>
      <c r="P41" s="27"/>
    </row>
    <row r="42" spans="1:30" ht="19.5" customHeight="1">
      <c r="A42" s="27"/>
      <c r="B42" s="86"/>
      <c r="C42" s="27"/>
      <c r="D42" s="36"/>
      <c r="E42" s="45"/>
      <c r="F42" s="46"/>
      <c r="G42" s="45"/>
      <c r="H42" s="44"/>
      <c r="I42" s="44"/>
      <c r="J42" s="47"/>
      <c r="K42" s="44"/>
      <c r="L42" s="39"/>
      <c r="M42" s="20"/>
      <c r="N42" s="38"/>
      <c r="O42" s="38"/>
      <c r="P42" s="27"/>
    </row>
    <row r="43" spans="1:30" ht="19.5" customHeight="1">
      <c r="A43" s="27"/>
      <c r="B43" s="87"/>
      <c r="C43" s="27"/>
      <c r="D43" s="36"/>
      <c r="E43" s="45"/>
      <c r="F43" s="46"/>
      <c r="G43" s="45"/>
      <c r="H43" s="44"/>
      <c r="I43" s="44"/>
      <c r="J43" s="47"/>
      <c r="K43" s="44"/>
      <c r="L43" s="39"/>
      <c r="M43" s="20"/>
      <c r="N43" s="38"/>
      <c r="O43" s="38"/>
      <c r="P43" s="27"/>
      <c r="S43" s="20"/>
      <c r="T43" s="20"/>
      <c r="U43" s="20"/>
      <c r="V43" s="20"/>
      <c r="W43" s="20"/>
      <c r="X43" s="21"/>
      <c r="Z43" s="21"/>
      <c r="AA43" s="22"/>
      <c r="AB43" s="22"/>
      <c r="AC43" s="22"/>
      <c r="AD43" s="22"/>
    </row>
    <row r="44" spans="1:30" ht="19.5" customHeight="1">
      <c r="A44" s="27"/>
      <c r="B44" s="87"/>
      <c r="C44" s="27"/>
      <c r="D44" s="36"/>
      <c r="E44" s="45"/>
      <c r="F44" s="46"/>
      <c r="G44" s="45"/>
      <c r="H44" s="44"/>
      <c r="I44" s="44"/>
      <c r="J44" s="47"/>
      <c r="K44" s="44"/>
      <c r="L44" s="19"/>
      <c r="M44" s="19"/>
      <c r="N44" s="26"/>
      <c r="O44" s="26"/>
      <c r="P44" s="26"/>
      <c r="Q44" s="19"/>
      <c r="R44" s="26"/>
      <c r="S44" s="20"/>
      <c r="T44" s="20"/>
      <c r="U44" s="20"/>
      <c r="V44" s="20"/>
      <c r="W44" s="20"/>
      <c r="X44" s="21"/>
      <c r="Z44" s="21"/>
      <c r="AA44" s="22"/>
      <c r="AB44" s="22"/>
      <c r="AC44" s="22"/>
      <c r="AD44" s="22"/>
    </row>
    <row r="45" spans="1:30" ht="19.5" customHeight="1">
      <c r="A45" s="27"/>
      <c r="B45" s="87"/>
      <c r="C45" s="27"/>
      <c r="D45" s="36"/>
      <c r="E45" s="45"/>
      <c r="F45" s="46"/>
      <c r="G45" s="45"/>
      <c r="H45" s="44"/>
      <c r="I45" s="44"/>
      <c r="J45" s="47"/>
      <c r="K45" s="44"/>
      <c r="L45" s="19"/>
      <c r="M45" s="19"/>
      <c r="N45" s="26"/>
      <c r="O45" s="26"/>
      <c r="P45" s="26"/>
      <c r="Q45" s="19"/>
      <c r="R45" s="26"/>
      <c r="S45" s="20"/>
      <c r="T45" s="20"/>
      <c r="U45" s="20"/>
      <c r="V45" s="20"/>
      <c r="W45" s="20"/>
      <c r="X45" s="21"/>
      <c r="Z45" s="21"/>
      <c r="AA45" s="22"/>
      <c r="AB45" s="22"/>
      <c r="AC45" s="22"/>
      <c r="AD45" s="22"/>
    </row>
    <row r="46" spans="1:30" ht="19.5" customHeight="1">
      <c r="A46" s="27"/>
      <c r="B46" s="87"/>
      <c r="C46" s="27"/>
      <c r="D46" s="36"/>
      <c r="E46" s="45"/>
      <c r="F46" s="46"/>
      <c r="G46" s="45"/>
      <c r="H46" s="44"/>
      <c r="I46" s="44"/>
      <c r="J46" s="47"/>
      <c r="K46" s="44"/>
      <c r="L46" s="19"/>
      <c r="M46" s="19"/>
      <c r="N46" s="26"/>
      <c r="O46" s="26"/>
      <c r="P46" s="26"/>
      <c r="Q46" s="19"/>
      <c r="R46" s="26"/>
      <c r="S46" s="20"/>
      <c r="T46" s="20"/>
      <c r="U46" s="20"/>
      <c r="V46" s="20"/>
      <c r="W46" s="20"/>
      <c r="X46" s="21"/>
      <c r="Z46" s="21"/>
      <c r="AA46" s="22"/>
      <c r="AB46" s="22"/>
      <c r="AC46" s="22"/>
      <c r="AD46" s="22"/>
    </row>
    <row r="47" spans="1:30" ht="19.5" customHeight="1">
      <c r="A47" s="27"/>
      <c r="B47" s="87"/>
      <c r="C47" s="27"/>
      <c r="D47" s="36"/>
      <c r="E47" s="45"/>
      <c r="F47" s="46"/>
      <c r="G47" s="45"/>
      <c r="H47" s="44"/>
      <c r="I47" s="44"/>
      <c r="J47" s="47"/>
      <c r="K47" s="44"/>
      <c r="L47" s="19"/>
      <c r="M47" s="19"/>
      <c r="N47" s="26"/>
      <c r="O47" s="26"/>
      <c r="P47" s="26"/>
      <c r="Q47" s="19"/>
      <c r="R47" s="26"/>
      <c r="S47" s="20"/>
      <c r="T47" s="20"/>
      <c r="U47" s="20"/>
      <c r="V47" s="20"/>
      <c r="W47" s="20"/>
      <c r="X47" s="21"/>
      <c r="Z47" s="21"/>
      <c r="AA47" s="22"/>
      <c r="AB47" s="22"/>
      <c r="AC47" s="22"/>
      <c r="AD47" s="22"/>
    </row>
    <row r="48" spans="1:30" ht="19.5" customHeight="1">
      <c r="A48" s="27"/>
      <c r="B48" s="87"/>
      <c r="C48" s="27"/>
      <c r="D48" s="36"/>
      <c r="E48" s="45"/>
      <c r="F48" s="46"/>
      <c r="G48" s="45"/>
      <c r="H48" s="44"/>
      <c r="I48" s="44"/>
      <c r="J48" s="47"/>
      <c r="K48" s="44"/>
      <c r="L48" s="19"/>
      <c r="M48" s="19"/>
      <c r="N48" s="26"/>
      <c r="O48" s="26"/>
      <c r="P48" s="26"/>
      <c r="Q48" s="19"/>
      <c r="R48" s="26"/>
      <c r="S48" s="20"/>
      <c r="T48" s="20"/>
      <c r="U48" s="20"/>
      <c r="V48" s="20"/>
      <c r="W48" s="20"/>
      <c r="X48" s="21"/>
      <c r="Z48" s="21"/>
      <c r="AA48" s="22"/>
      <c r="AB48" s="22"/>
      <c r="AC48" s="22"/>
      <c r="AD48" s="22"/>
    </row>
    <row r="49" spans="1:30" ht="19.5" customHeight="1">
      <c r="A49" s="27"/>
      <c r="B49" s="87"/>
      <c r="C49" s="27"/>
      <c r="D49" s="36"/>
      <c r="E49" s="45"/>
      <c r="F49" s="46"/>
      <c r="G49" s="45"/>
      <c r="H49" s="44"/>
      <c r="I49" s="44"/>
      <c r="J49" s="47"/>
      <c r="K49" s="44"/>
      <c r="L49" s="19"/>
      <c r="M49" s="19"/>
      <c r="N49" s="26"/>
      <c r="O49" s="26"/>
      <c r="P49" s="26"/>
      <c r="Q49" s="19"/>
      <c r="R49" s="26"/>
      <c r="S49" s="20"/>
      <c r="T49" s="20"/>
      <c r="U49" s="20"/>
      <c r="V49" s="20"/>
      <c r="W49" s="20"/>
      <c r="X49" s="21"/>
      <c r="Z49" s="21"/>
      <c r="AA49" s="22"/>
      <c r="AB49" s="22"/>
      <c r="AC49" s="22"/>
      <c r="AD49" s="22"/>
    </row>
    <row r="50" spans="1:30" ht="19.5" customHeight="1">
      <c r="A50" s="27"/>
      <c r="B50" s="86"/>
      <c r="C50" s="27"/>
      <c r="D50" s="36"/>
      <c r="E50" s="45"/>
      <c r="F50" s="46"/>
      <c r="G50" s="45"/>
      <c r="H50" s="44"/>
      <c r="I50" s="44"/>
      <c r="J50" s="47"/>
      <c r="K50" s="44"/>
    </row>
    <row r="51" spans="1:30" ht="19.5" customHeight="1">
      <c r="A51" s="27"/>
      <c r="B51" s="87"/>
      <c r="C51" s="27"/>
      <c r="D51" s="36"/>
      <c r="E51" s="45"/>
      <c r="F51" s="46"/>
      <c r="G51" s="45"/>
      <c r="H51" s="44"/>
      <c r="I51" s="44"/>
      <c r="J51" s="47"/>
      <c r="K51" s="44"/>
      <c r="L51" s="13"/>
      <c r="M51" s="13"/>
      <c r="N51" s="13"/>
      <c r="O51" s="13"/>
      <c r="P51" s="13"/>
      <c r="Q51" s="13"/>
    </row>
    <row r="52" spans="1:30" ht="19.5" customHeight="1">
      <c r="A52" s="27"/>
      <c r="B52" s="86"/>
      <c r="C52" s="27"/>
      <c r="D52" s="36"/>
      <c r="E52" s="45"/>
      <c r="F52" s="46"/>
      <c r="G52" s="45"/>
      <c r="H52" s="44"/>
      <c r="I52" s="44"/>
      <c r="J52" s="47"/>
      <c r="K52" s="44"/>
      <c r="L52" s="10"/>
      <c r="M52" s="10"/>
      <c r="N52" s="13"/>
      <c r="O52" s="13"/>
      <c r="P52" s="13"/>
      <c r="Q52" s="10"/>
    </row>
    <row r="53" spans="1:30" ht="19.5" customHeight="1">
      <c r="A53" s="27"/>
      <c r="B53" s="86"/>
      <c r="C53" s="27"/>
      <c r="D53" s="36"/>
      <c r="E53" s="45"/>
      <c r="F53" s="46"/>
      <c r="G53" s="45"/>
      <c r="H53" s="44"/>
      <c r="I53" s="44"/>
      <c r="J53" s="47"/>
      <c r="K53" s="44"/>
    </row>
    <row r="54" spans="1:30" ht="19.5" customHeight="1">
      <c r="A54" s="27"/>
      <c r="B54" s="86"/>
      <c r="C54" s="27"/>
      <c r="D54" s="36"/>
      <c r="E54" s="45"/>
      <c r="F54" s="46"/>
      <c r="G54" s="45"/>
      <c r="H54" s="44"/>
      <c r="I54" s="44"/>
      <c r="J54" s="47"/>
      <c r="K54" s="44"/>
    </row>
    <row r="55" spans="1:30" ht="19.5" customHeight="1">
      <c r="A55" s="27"/>
      <c r="B55" s="86"/>
      <c r="C55" s="27"/>
      <c r="D55" s="36"/>
      <c r="E55" s="45"/>
      <c r="F55" s="46"/>
      <c r="G55" s="45"/>
      <c r="H55" s="44"/>
      <c r="I55" s="44"/>
      <c r="J55" s="47"/>
      <c r="K55" s="44"/>
    </row>
    <row r="56" spans="1:30" ht="19.5" customHeight="1">
      <c r="A56" s="27"/>
      <c r="B56" s="86"/>
      <c r="C56" s="27"/>
      <c r="D56" s="36"/>
      <c r="E56" s="45"/>
      <c r="F56" s="46"/>
      <c r="G56" s="45"/>
      <c r="H56" s="44"/>
      <c r="I56" s="44"/>
      <c r="J56" s="47"/>
      <c r="K56" s="44"/>
    </row>
    <row r="57" spans="1:30" ht="19.5" customHeight="1">
      <c r="A57" s="27"/>
      <c r="B57" s="86"/>
      <c r="C57" s="27"/>
      <c r="D57" s="36"/>
      <c r="E57" s="45"/>
      <c r="F57" s="46"/>
      <c r="G57" s="45"/>
      <c r="H57" s="44"/>
      <c r="I57" s="44"/>
      <c r="J57" s="47"/>
      <c r="K57" s="44"/>
    </row>
    <row r="58" spans="1:30" ht="19.5" customHeight="1">
      <c r="A58" s="27"/>
      <c r="B58" s="86"/>
      <c r="C58" s="27"/>
      <c r="D58" s="36"/>
      <c r="E58" s="45"/>
      <c r="F58" s="46"/>
      <c r="G58" s="45"/>
      <c r="H58" s="44"/>
      <c r="I58" s="44"/>
      <c r="J58" s="47"/>
      <c r="K58" s="44"/>
    </row>
    <row r="59" spans="1:30" ht="19.5" customHeight="1">
      <c r="A59" s="27"/>
      <c r="B59" s="86"/>
      <c r="C59" s="27"/>
      <c r="D59" s="36"/>
      <c r="E59" s="45"/>
      <c r="F59" s="46"/>
      <c r="G59" s="45"/>
      <c r="H59" s="44"/>
      <c r="I59" s="44"/>
      <c r="J59" s="47"/>
      <c r="K59" s="44"/>
    </row>
    <row r="60" spans="1:30" ht="19.5" customHeight="1">
      <c r="A60" s="27"/>
      <c r="B60" s="86"/>
      <c r="C60" s="27"/>
      <c r="D60" s="36"/>
      <c r="E60" s="45"/>
      <c r="F60" s="46"/>
      <c r="G60" s="45"/>
      <c r="H60" s="44"/>
      <c r="I60" s="44"/>
      <c r="J60" s="47"/>
      <c r="K60" s="44"/>
    </row>
    <row r="61" spans="1:30" ht="19.5" customHeight="1">
      <c r="A61" s="27"/>
      <c r="B61" s="86"/>
      <c r="C61" s="27"/>
      <c r="D61" s="36"/>
      <c r="E61" s="45"/>
      <c r="F61" s="46"/>
      <c r="G61" s="45"/>
      <c r="H61" s="44"/>
      <c r="I61" s="44"/>
      <c r="J61" s="47"/>
      <c r="K61" s="44"/>
    </row>
    <row r="62" spans="1:30" ht="19.5" customHeight="1">
      <c r="A62" s="27"/>
      <c r="B62" s="86"/>
      <c r="C62" s="27"/>
      <c r="D62" s="36"/>
      <c r="E62" s="45"/>
      <c r="F62" s="46"/>
      <c r="G62" s="45"/>
      <c r="H62" s="44"/>
      <c r="I62" s="44"/>
      <c r="J62" s="47"/>
      <c r="K62" s="44"/>
    </row>
    <row r="64" spans="1:30">
      <c r="C64" s="96"/>
      <c r="D64" s="41"/>
      <c r="E64" s="96"/>
      <c r="F64" s="41"/>
      <c r="G64" s="96"/>
      <c r="H64" s="41"/>
      <c r="I64" s="41"/>
      <c r="J64" s="96"/>
      <c r="K64" s="41"/>
    </row>
  </sheetData>
  <mergeCells count="31">
    <mergeCell ref="AC10:AD10"/>
    <mergeCell ref="AE10:AF10"/>
    <mergeCell ref="AG10:AH10"/>
    <mergeCell ref="O8:P11"/>
    <mergeCell ref="Q8:Q11"/>
    <mergeCell ref="R8:R11"/>
    <mergeCell ref="Z8:AA8"/>
    <mergeCell ref="G10:I11"/>
    <mergeCell ref="J10:L11"/>
    <mergeCell ref="C7:E7"/>
    <mergeCell ref="T7:X7"/>
    <mergeCell ref="Z7:AA7"/>
    <mergeCell ref="G8:L9"/>
    <mergeCell ref="M8:N11"/>
    <mergeCell ref="A8:A11"/>
    <mergeCell ref="B8:C11"/>
    <mergeCell ref="D8:D11"/>
    <mergeCell ref="E8:E11"/>
    <mergeCell ref="F8:F11"/>
    <mergeCell ref="G3:K5"/>
    <mergeCell ref="L5:N5"/>
    <mergeCell ref="O5:R5"/>
    <mergeCell ref="Z5:AA5"/>
    <mergeCell ref="L6:N7"/>
    <mergeCell ref="O6:R7"/>
    <mergeCell ref="Z6:AA6"/>
    <mergeCell ref="L1:R1"/>
    <mergeCell ref="T1:U1"/>
    <mergeCell ref="L2:P2"/>
    <mergeCell ref="L3:N4"/>
    <mergeCell ref="O3:R4"/>
  </mergeCells>
  <conditionalFormatting sqref="AI12">
    <cfRule type="cellIs" dxfId="71" priority="38" operator="lessThan">
      <formula>$AI$12</formula>
    </cfRule>
  </conditionalFormatting>
  <conditionalFormatting sqref="L18">
    <cfRule type="cellIs" dxfId="70" priority="37" operator="lessThan">
      <formula>AI18</formula>
    </cfRule>
  </conditionalFormatting>
  <conditionalFormatting sqref="L25">
    <cfRule type="cellIs" dxfId="69" priority="36" operator="lessThan">
      <formula>AI25</formula>
    </cfRule>
  </conditionalFormatting>
  <conditionalFormatting sqref="H18:I18">
    <cfRule type="cellIs" dxfId="68" priority="35" operator="lessThanOrEqual">
      <formula>G18</formula>
    </cfRule>
  </conditionalFormatting>
  <conditionalFormatting sqref="H25:I25">
    <cfRule type="cellIs" dxfId="67" priority="34" operator="lessThanOrEqual">
      <formula>G25</formula>
    </cfRule>
  </conditionalFormatting>
  <conditionalFormatting sqref="H26:I26">
    <cfRule type="cellIs" dxfId="66" priority="33" operator="lessThanOrEqual">
      <formula>G26</formula>
    </cfRule>
  </conditionalFormatting>
  <conditionalFormatting sqref="H28:I28">
    <cfRule type="cellIs" dxfId="65" priority="32" operator="lessThanOrEqual">
      <formula>G28</formula>
    </cfRule>
  </conditionalFormatting>
  <conditionalFormatting sqref="H29:I29">
    <cfRule type="cellIs" dxfId="64" priority="31" operator="lessThanOrEqual">
      <formula>G29</formula>
    </cfRule>
  </conditionalFormatting>
  <conditionalFormatting sqref="H30:I30">
    <cfRule type="cellIs" dxfId="63" priority="30" operator="lessThanOrEqual">
      <formula>G30</formula>
    </cfRule>
  </conditionalFormatting>
  <conditionalFormatting sqref="F12 F20:F25 F27:F31 F15:F18">
    <cfRule type="cellIs" dxfId="62" priority="25" operator="greaterThan">
      <formula>AD12</formula>
    </cfRule>
    <cfRule type="cellIs" dxfId="61" priority="26" operator="lessThan">
      <formula>AC12</formula>
    </cfRule>
    <cfRule type="cellIs" dxfId="60" priority="27" operator="between">
      <formula>AF12</formula>
      <formula>AD12</formula>
    </cfRule>
    <cfRule type="cellIs" dxfId="59" priority="28" operator="between">
      <formula>AC12</formula>
      <formula>AE12</formula>
    </cfRule>
    <cfRule type="cellIs" dxfId="58" priority="29" operator="between">
      <formula>AE12</formula>
      <formula>AF12</formula>
    </cfRule>
  </conditionalFormatting>
  <conditionalFormatting sqref="A1:F34 L1:R34 G1:K2 G6:K34">
    <cfRule type="expression" dxfId="57" priority="24">
      <formula>$S$2=0</formula>
    </cfRule>
  </conditionalFormatting>
  <conditionalFormatting sqref="J18">
    <cfRule type="cellIs" dxfId="56" priority="23" operator="lessThan">
      <formula>AG18</formula>
    </cfRule>
  </conditionalFormatting>
  <conditionalFormatting sqref="J25">
    <cfRule type="cellIs" dxfId="55" priority="22" operator="lessThan">
      <formula>AG25</formula>
    </cfRule>
  </conditionalFormatting>
  <conditionalFormatting sqref="K18">
    <cfRule type="cellIs" dxfId="54" priority="21" operator="lessThan">
      <formula>AH18</formula>
    </cfRule>
  </conditionalFormatting>
  <conditionalFormatting sqref="K25">
    <cfRule type="cellIs" dxfId="53" priority="20" operator="lessThan">
      <formula>AH25</formula>
    </cfRule>
  </conditionalFormatting>
  <conditionalFormatting sqref="F19">
    <cfRule type="cellIs" dxfId="52" priority="15" operator="greaterThan">
      <formula>AD13</formula>
    </cfRule>
    <cfRule type="cellIs" dxfId="51" priority="16" operator="lessThan">
      <formula>AC13</formula>
    </cfRule>
    <cfRule type="cellIs" dxfId="50" priority="17" operator="between">
      <formula>AF13</formula>
      <formula>AD13</formula>
    </cfRule>
    <cfRule type="cellIs" dxfId="49" priority="18" operator="between">
      <formula>AC13</formula>
      <formula>AE13</formula>
    </cfRule>
    <cfRule type="cellIs" dxfId="48" priority="19" operator="between">
      <formula>AE13</formula>
      <formula>AF13</formula>
    </cfRule>
  </conditionalFormatting>
  <conditionalFormatting sqref="F13:F14">
    <cfRule type="cellIs" dxfId="47" priority="10" operator="greaterThan">
      <formula>#REF!</formula>
    </cfRule>
    <cfRule type="cellIs" dxfId="46" priority="11" operator="lessThan">
      <formula>#REF!</formula>
    </cfRule>
    <cfRule type="cellIs" dxfId="45" priority="12" operator="between">
      <formula>#REF!</formula>
      <formula>#REF!</formula>
    </cfRule>
    <cfRule type="cellIs" dxfId="44" priority="13" operator="between">
      <formula>#REF!</formula>
      <formula>#REF!</formula>
    </cfRule>
    <cfRule type="cellIs" dxfId="43" priority="14" operator="between">
      <formula>#REF!</formula>
      <formula>#REF!</formula>
    </cfRule>
  </conditionalFormatting>
  <conditionalFormatting sqref="F26">
    <cfRule type="cellIs" dxfId="42" priority="5" operator="greaterThan">
      <formula>AD14</formula>
    </cfRule>
    <cfRule type="cellIs" dxfId="41" priority="6" operator="lessThan">
      <formula>AC14</formula>
    </cfRule>
    <cfRule type="cellIs" dxfId="40" priority="7" operator="between">
      <formula>AF14</formula>
      <formula>AD14</formula>
    </cfRule>
    <cfRule type="cellIs" dxfId="39" priority="8" operator="between">
      <formula>AC14</formula>
      <formula>AE14</formula>
    </cfRule>
    <cfRule type="cellIs" dxfId="38" priority="9" operator="between">
      <formula>AE14</formula>
      <formula>AF14</formula>
    </cfRule>
  </conditionalFormatting>
  <conditionalFormatting sqref="J26">
    <cfRule type="cellIs" dxfId="37" priority="4" operator="lessThan">
      <formula>AG14</formula>
    </cfRule>
  </conditionalFormatting>
  <conditionalFormatting sqref="C1:E7 L34">
    <cfRule type="expression" dxfId="36" priority="3">
      <formula>$R$2=0</formula>
    </cfRule>
  </conditionalFormatting>
  <printOptions horizontalCentered="1" verticalCentered="1"/>
  <pageMargins left="0" right="0" top="0" bottom="0" header="0" footer="0"/>
  <pageSetup paperSize="9" orientation="landscape" copies="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J64"/>
  <sheetViews>
    <sheetView workbookViewId="0">
      <selection activeCell="Q36" sqref="Q36"/>
    </sheetView>
  </sheetViews>
  <sheetFormatPr defaultRowHeight="18.75"/>
  <cols>
    <col min="1" max="1" width="7.28515625" style="12" customWidth="1"/>
    <col min="2" max="3" width="6.28515625" style="12" customWidth="1"/>
    <col min="4" max="6" width="12.7109375" style="12" customWidth="1"/>
    <col min="7" max="8" width="11.28515625" style="12" customWidth="1"/>
    <col min="9" max="10" width="5.7109375" style="12" customWidth="1"/>
    <col min="11" max="11" width="11.28515625" style="12" customWidth="1"/>
    <col min="12" max="12" width="10.7109375" style="12" customWidth="1"/>
    <col min="13" max="14" width="5.7109375" style="12" customWidth="1"/>
    <col min="15" max="16" width="5.28515625" style="12" customWidth="1"/>
    <col min="17" max="17" width="9.7109375" style="12" customWidth="1"/>
    <col min="18" max="18" width="11.28515625" style="12" customWidth="1"/>
    <col min="19" max="19" width="4.28515625" style="96" customWidth="1"/>
    <col min="20" max="20" width="4.7109375" style="96" customWidth="1"/>
    <col min="21" max="22" width="3.7109375" style="96" customWidth="1"/>
    <col min="23" max="24" width="4.28515625" style="96" customWidth="1"/>
    <col min="25" max="25" width="4.42578125" style="12" bestFit="1" customWidth="1"/>
    <col min="26" max="26" width="3.28515625" style="96" bestFit="1" customWidth="1"/>
    <col min="27" max="28" width="5.140625" style="12" bestFit="1" customWidth="1"/>
    <col min="29" max="34" width="5.7109375" style="12" customWidth="1"/>
    <col min="35" max="35" width="5.28515625" style="12" customWidth="1"/>
    <col min="36" max="36" width="6.5703125" style="12" bestFit="1" customWidth="1"/>
    <col min="37" max="16384" width="9.140625" style="12"/>
  </cols>
  <sheetData>
    <row r="1" spans="1:36" ht="29.1" customHeight="1" thickTop="1">
      <c r="A1" s="70" t="s">
        <v>0</v>
      </c>
      <c r="B1" s="53"/>
      <c r="C1" s="61" t="s">
        <v>31</v>
      </c>
      <c r="D1" s="62"/>
      <c r="E1" s="63"/>
      <c r="F1" s="54"/>
      <c r="G1" s="1"/>
      <c r="H1" s="51" t="s">
        <v>1</v>
      </c>
      <c r="I1" s="100"/>
      <c r="J1" s="11"/>
      <c r="K1" s="11"/>
      <c r="L1" s="159" t="s">
        <v>2</v>
      </c>
      <c r="M1" s="160"/>
      <c r="N1" s="160"/>
      <c r="O1" s="160"/>
      <c r="P1" s="160"/>
      <c r="Q1" s="160"/>
      <c r="R1" s="161"/>
      <c r="S1" s="94">
        <f>PI()</f>
        <v>3.1415926535897931</v>
      </c>
      <c r="T1" s="162">
        <v>9.8059999999999992</v>
      </c>
      <c r="U1" s="162"/>
    </row>
    <row r="2" spans="1:36" ht="27" customHeight="1">
      <c r="A2" s="71" t="s">
        <v>3</v>
      </c>
      <c r="B2" s="99"/>
      <c r="C2" s="88" t="s">
        <v>32</v>
      </c>
      <c r="D2" s="64"/>
      <c r="E2" s="64"/>
      <c r="F2" s="8"/>
      <c r="G2" s="2"/>
      <c r="H2" s="29" t="s">
        <v>4</v>
      </c>
      <c r="I2" s="101"/>
      <c r="J2" s="9"/>
      <c r="K2" s="9"/>
      <c r="L2" s="163" t="s">
        <v>33</v>
      </c>
      <c r="M2" s="164"/>
      <c r="N2" s="164"/>
      <c r="O2" s="164"/>
      <c r="P2" s="165"/>
      <c r="Q2" s="83" t="s">
        <v>6</v>
      </c>
      <c r="R2" s="73" t="s">
        <v>34</v>
      </c>
    </row>
    <row r="3" spans="1:36" ht="24" customHeight="1">
      <c r="A3" s="72" t="s">
        <v>7</v>
      </c>
      <c r="B3" s="99"/>
      <c r="C3" s="88" t="s">
        <v>35</v>
      </c>
      <c r="D3" s="64"/>
      <c r="E3" s="64"/>
      <c r="F3" s="8"/>
      <c r="G3" s="174" t="s">
        <v>8</v>
      </c>
      <c r="H3" s="175"/>
      <c r="I3" s="175"/>
      <c r="J3" s="175"/>
      <c r="K3" s="176"/>
      <c r="L3" s="166" t="s">
        <v>9</v>
      </c>
      <c r="M3" s="167"/>
      <c r="N3" s="167"/>
      <c r="O3" s="170" t="s">
        <v>36</v>
      </c>
      <c r="P3" s="170"/>
      <c r="Q3" s="170"/>
      <c r="R3" s="171"/>
    </row>
    <row r="4" spans="1:36" ht="24" customHeight="1">
      <c r="A4" s="72"/>
      <c r="B4" s="99"/>
      <c r="C4" s="64" t="s">
        <v>37</v>
      </c>
      <c r="D4" s="64"/>
      <c r="E4" s="64"/>
      <c r="F4" s="8"/>
      <c r="G4" s="177"/>
      <c r="H4" s="178"/>
      <c r="I4" s="178"/>
      <c r="J4" s="178"/>
      <c r="K4" s="179"/>
      <c r="L4" s="168"/>
      <c r="M4" s="169"/>
      <c r="N4" s="169"/>
      <c r="O4" s="172"/>
      <c r="P4" s="172"/>
      <c r="Q4" s="172"/>
      <c r="R4" s="173"/>
    </row>
    <row r="5" spans="1:36" ht="24" customHeight="1">
      <c r="A5" s="72" t="s">
        <v>10</v>
      </c>
      <c r="B5" s="3"/>
      <c r="C5" s="64" t="s">
        <v>38</v>
      </c>
      <c r="D5" s="64"/>
      <c r="E5" s="64"/>
      <c r="F5" s="8"/>
      <c r="G5" s="177"/>
      <c r="H5" s="178"/>
      <c r="I5" s="178"/>
      <c r="J5" s="178"/>
      <c r="K5" s="179"/>
      <c r="L5" s="168" t="s">
        <v>11</v>
      </c>
      <c r="M5" s="169"/>
      <c r="N5" s="169"/>
      <c r="O5" s="172" t="s">
        <v>39</v>
      </c>
      <c r="P5" s="172"/>
      <c r="Q5" s="172"/>
      <c r="R5" s="173"/>
      <c r="W5" s="27"/>
      <c r="Z5" s="180" t="s">
        <v>40</v>
      </c>
      <c r="AA5" s="180"/>
      <c r="AB5" s="39" t="s">
        <v>41</v>
      </c>
      <c r="AC5" s="42" t="s">
        <v>42</v>
      </c>
    </row>
    <row r="6" spans="1:36" ht="24" customHeight="1">
      <c r="A6" s="72" t="s">
        <v>12</v>
      </c>
      <c r="B6" s="3"/>
      <c r="C6" s="88" t="s">
        <v>43</v>
      </c>
      <c r="D6" s="65"/>
      <c r="E6" s="66"/>
      <c r="G6" s="30"/>
      <c r="H6" s="25" t="s">
        <v>13</v>
      </c>
      <c r="I6" s="25"/>
      <c r="K6" s="59" t="s">
        <v>14</v>
      </c>
      <c r="L6" s="168" t="s">
        <v>15</v>
      </c>
      <c r="M6" s="169"/>
      <c r="N6" s="169"/>
      <c r="O6" s="172" t="s">
        <v>44</v>
      </c>
      <c r="P6" s="172"/>
      <c r="Q6" s="172"/>
      <c r="R6" s="173"/>
      <c r="T6" s="31"/>
      <c r="Z6" s="180" t="s">
        <v>40</v>
      </c>
      <c r="AA6" s="180"/>
      <c r="AB6" s="39" t="s">
        <v>41</v>
      </c>
      <c r="AC6" s="42" t="s">
        <v>45</v>
      </c>
    </row>
    <row r="7" spans="1:36" ht="24" customHeight="1" thickBot="1">
      <c r="A7" s="23" t="s">
        <v>16</v>
      </c>
      <c r="B7" s="4"/>
      <c r="C7" s="208">
        <v>43973</v>
      </c>
      <c r="D7" s="266"/>
      <c r="E7" s="266"/>
      <c r="F7" s="17"/>
      <c r="G7" s="16"/>
      <c r="H7" s="17"/>
      <c r="I7" s="17"/>
      <c r="J7" s="17"/>
      <c r="K7" s="32"/>
      <c r="L7" s="181"/>
      <c r="M7" s="182"/>
      <c r="N7" s="182"/>
      <c r="O7" s="183"/>
      <c r="P7" s="183"/>
      <c r="Q7" s="183"/>
      <c r="R7" s="184"/>
      <c r="T7" s="209">
        <f ca="1">DAY(0)+TODAY()</f>
        <v>45428</v>
      </c>
      <c r="U7" s="210"/>
      <c r="V7" s="210"/>
      <c r="W7" s="210"/>
      <c r="X7" s="210"/>
      <c r="Z7" s="211" t="s">
        <v>46</v>
      </c>
      <c r="AA7" s="211"/>
      <c r="AB7" s="39" t="s">
        <v>41</v>
      </c>
      <c r="AC7" s="42" t="s">
        <v>47</v>
      </c>
      <c r="AE7" s="43"/>
    </row>
    <row r="8" spans="1:36" ht="12" customHeight="1" thickTop="1">
      <c r="A8" s="185" t="s">
        <v>17</v>
      </c>
      <c r="B8" s="189" t="s">
        <v>18</v>
      </c>
      <c r="C8" s="190"/>
      <c r="D8" s="195" t="s">
        <v>19</v>
      </c>
      <c r="E8" s="195" t="s">
        <v>20</v>
      </c>
      <c r="F8" s="195" t="s">
        <v>21</v>
      </c>
      <c r="G8" s="212" t="s">
        <v>22</v>
      </c>
      <c r="H8" s="213"/>
      <c r="I8" s="213"/>
      <c r="J8" s="213"/>
      <c r="K8" s="213"/>
      <c r="L8" s="214"/>
      <c r="M8" s="189" t="s">
        <v>23</v>
      </c>
      <c r="N8" s="190"/>
      <c r="O8" s="212" t="s">
        <v>24</v>
      </c>
      <c r="P8" s="213"/>
      <c r="Q8" s="220" t="s">
        <v>25</v>
      </c>
      <c r="R8" s="221" t="s">
        <v>26</v>
      </c>
      <c r="T8" s="31"/>
      <c r="V8" s="216" t="s">
        <v>25</v>
      </c>
      <c r="Z8" s="225" t="s">
        <v>48</v>
      </c>
      <c r="AA8" s="225"/>
      <c r="AB8" s="95" t="s">
        <v>41</v>
      </c>
      <c r="AC8" s="60" t="s">
        <v>49</v>
      </c>
    </row>
    <row r="9" spans="1:36" ht="12" customHeight="1">
      <c r="A9" s="186"/>
      <c r="B9" s="191"/>
      <c r="C9" s="192"/>
      <c r="D9" s="196"/>
      <c r="E9" s="196"/>
      <c r="F9" s="196"/>
      <c r="G9" s="215"/>
      <c r="H9" s="216"/>
      <c r="I9" s="216"/>
      <c r="J9" s="216"/>
      <c r="K9" s="216"/>
      <c r="L9" s="217"/>
      <c r="M9" s="191"/>
      <c r="N9" s="192"/>
      <c r="O9" s="215"/>
      <c r="P9" s="216"/>
      <c r="Q9" s="197"/>
      <c r="R9" s="222"/>
      <c r="T9" s="31"/>
      <c r="V9" s="216"/>
      <c r="Z9" s="95"/>
      <c r="AA9" s="95"/>
      <c r="AC9" s="60"/>
    </row>
    <row r="10" spans="1:36" ht="12" customHeight="1">
      <c r="A10" s="187"/>
      <c r="B10" s="191"/>
      <c r="C10" s="192"/>
      <c r="D10" s="197"/>
      <c r="E10" s="197"/>
      <c r="F10" s="197"/>
      <c r="G10" s="199" t="s">
        <v>27</v>
      </c>
      <c r="H10" s="200"/>
      <c r="I10" s="200"/>
      <c r="J10" s="202" t="s">
        <v>28</v>
      </c>
      <c r="K10" s="203"/>
      <c r="L10" s="204"/>
      <c r="M10" s="191"/>
      <c r="N10" s="192"/>
      <c r="O10" s="215"/>
      <c r="P10" s="216"/>
      <c r="Q10" s="197"/>
      <c r="R10" s="223"/>
      <c r="T10" s="82"/>
      <c r="V10" s="216"/>
      <c r="X10" s="96" t="s">
        <v>50</v>
      </c>
      <c r="Y10" s="96" t="s">
        <v>51</v>
      </c>
      <c r="AA10" s="96" t="s">
        <v>52</v>
      </c>
      <c r="AB10" s="96" t="s">
        <v>53</v>
      </c>
      <c r="AC10" s="218" t="s">
        <v>54</v>
      </c>
      <c r="AD10" s="218"/>
      <c r="AE10" s="219" t="s">
        <v>55</v>
      </c>
      <c r="AF10" s="219"/>
      <c r="AG10" s="218" t="s">
        <v>56</v>
      </c>
      <c r="AH10" s="218"/>
      <c r="AI10" s="48"/>
    </row>
    <row r="11" spans="1:36" ht="12" customHeight="1">
      <c r="A11" s="188"/>
      <c r="B11" s="193"/>
      <c r="C11" s="194"/>
      <c r="D11" s="198"/>
      <c r="E11" s="198"/>
      <c r="F11" s="198"/>
      <c r="G11" s="193"/>
      <c r="H11" s="201"/>
      <c r="I11" s="201"/>
      <c r="J11" s="205"/>
      <c r="K11" s="206"/>
      <c r="L11" s="207"/>
      <c r="M11" s="193"/>
      <c r="N11" s="194"/>
      <c r="O11" s="205"/>
      <c r="P11" s="206"/>
      <c r="Q11" s="198"/>
      <c r="R11" s="224"/>
      <c r="V11" s="216"/>
      <c r="Y11" s="96" t="s">
        <v>57</v>
      </c>
      <c r="AA11" s="12" t="s">
        <v>58</v>
      </c>
      <c r="AB11" s="12" t="s">
        <v>59</v>
      </c>
      <c r="AC11" s="26" t="s">
        <v>60</v>
      </c>
      <c r="AD11" s="26" t="s">
        <v>61</v>
      </c>
      <c r="AE11" s="26" t="s">
        <v>60</v>
      </c>
      <c r="AF11" s="26" t="s">
        <v>61</v>
      </c>
      <c r="AG11" s="26" t="s">
        <v>62</v>
      </c>
      <c r="AH11" s="26" t="s">
        <v>63</v>
      </c>
      <c r="AI11" s="26" t="s">
        <v>64</v>
      </c>
    </row>
    <row r="12" spans="1:36" ht="12.95" customHeight="1">
      <c r="A12" s="259">
        <v>1</v>
      </c>
      <c r="B12" s="260" t="s">
        <v>65</v>
      </c>
      <c r="C12" s="261" t="s">
        <v>66</v>
      </c>
      <c r="D12" s="262">
        <f t="shared" ref="D12" si="0">IF(A12=0,"  ",SQRT(F12)*12.73)</f>
        <v>11.759470282854299</v>
      </c>
      <c r="E12" s="263">
        <f>IF(A12=0,"  ",(D12*D12*$S$1)/4/100)</f>
        <v>1.0860889602835657</v>
      </c>
      <c r="F12" s="263">
        <f>IF(A12=0,"  ",AA12/AB12)</f>
        <v>0.85333333333333339</v>
      </c>
      <c r="G12" s="234" t="s">
        <v>67</v>
      </c>
      <c r="H12" s="235"/>
      <c r="I12" s="235"/>
      <c r="J12" s="228"/>
      <c r="K12" s="229"/>
      <c r="L12" s="230"/>
      <c r="M12" s="238" t="str">
        <f>IF(A12=0,"  ",T12)</f>
        <v>TATA TISCON</v>
      </c>
      <c r="N12" s="239"/>
      <c r="O12" s="242" t="str">
        <f>IF(A12=0,"  ",Z12)&amp;"   "&amp;IF(A12=0,"  ",U12)</f>
        <v>SD   40</v>
      </c>
      <c r="P12" s="243"/>
      <c r="Q12" s="246" t="str">
        <f>IF(A12=0,"  ",V12)</f>
        <v>-</v>
      </c>
      <c r="R12" s="247" t="str">
        <f>W12</f>
        <v>EF</v>
      </c>
      <c r="S12" s="21"/>
      <c r="T12" s="18" t="s">
        <v>68</v>
      </c>
      <c r="U12" s="20">
        <v>40</v>
      </c>
      <c r="V12" s="20" t="s">
        <v>69</v>
      </c>
      <c r="W12" s="39" t="s">
        <v>70</v>
      </c>
      <c r="X12" s="21">
        <f>IF(A12=0,"  ",C12*0.5)</f>
        <v>6</v>
      </c>
      <c r="Y12" s="39"/>
      <c r="Z12" s="33" t="str">
        <f t="shared" ref="Z12" si="1">IF(U12=24,"SR","SD")</f>
        <v>SD</v>
      </c>
      <c r="AA12" s="37">
        <v>256</v>
      </c>
      <c r="AB12" s="37">
        <v>300</v>
      </c>
      <c r="AC12" s="45">
        <f>VLOOKUP(AJ12,$C$40:$K$62,3,0)</f>
        <v>0.83471999999999991</v>
      </c>
      <c r="AD12" s="45">
        <f>VLOOKUP(AJ12,$C$40:$K$62,5,0)</f>
        <v>0.94128000000000001</v>
      </c>
      <c r="AE12" s="44">
        <f>VLOOKUP(AJ12,$C$40:$K$62,6,0)</f>
        <v>0.84360000000000002</v>
      </c>
      <c r="AF12" s="44">
        <f>VLOOKUP(AJ12,$C$40:$K$62,8,0)</f>
        <v>5</v>
      </c>
      <c r="AG12" s="27">
        <f>VLOOKUP(U12,$M$38:$P$43,2,0)</f>
        <v>4000</v>
      </c>
      <c r="AH12" s="27">
        <f>VLOOKUP(U12,$M$38:$P$43,3,0)</f>
        <v>5700</v>
      </c>
      <c r="AI12" s="27">
        <f>VLOOKUP(U12,$M$38:$P$43,4,0)</f>
        <v>15</v>
      </c>
      <c r="AJ12" s="97" t="str">
        <f>B12&amp;C12</f>
        <v>DB  12</v>
      </c>
    </row>
    <row r="13" spans="1:36" ht="12.95" customHeight="1">
      <c r="A13" s="249"/>
      <c r="B13" s="251"/>
      <c r="C13" s="253"/>
      <c r="D13" s="255"/>
      <c r="E13" s="248"/>
      <c r="F13" s="248"/>
      <c r="G13" s="236"/>
      <c r="H13" s="237"/>
      <c r="I13" s="237"/>
      <c r="J13" s="231"/>
      <c r="K13" s="232"/>
      <c r="L13" s="233"/>
      <c r="M13" s="240"/>
      <c r="N13" s="241"/>
      <c r="O13" s="244"/>
      <c r="P13" s="245"/>
      <c r="Q13" s="226"/>
      <c r="R13" s="227"/>
      <c r="S13" s="21"/>
      <c r="T13" s="18" t="str">
        <f t="shared" ref="T13:W14" si="2">T12</f>
        <v>TATA TISCON</v>
      </c>
      <c r="U13" s="20">
        <f t="shared" si="2"/>
        <v>40</v>
      </c>
      <c r="V13" s="20" t="str">
        <f t="shared" si="2"/>
        <v>-</v>
      </c>
      <c r="W13" s="39" t="str">
        <f t="shared" si="2"/>
        <v>EF</v>
      </c>
      <c r="X13" s="21">
        <f>IF(A19=0,"  ",C19*0.5)</f>
        <v>6</v>
      </c>
      <c r="Y13" s="39"/>
      <c r="Z13" s="33" t="str">
        <f t="shared" ref="Z13" si="3">IF(U13=24,"SR","SD")</f>
        <v>SD</v>
      </c>
      <c r="AA13" s="37">
        <v>255</v>
      </c>
      <c r="AB13" s="37">
        <v>300</v>
      </c>
      <c r="AC13" s="45">
        <f>VLOOKUP(AJ13,$C$39:$K$61,3,0)</f>
        <v>0.83471999999999991</v>
      </c>
      <c r="AD13" s="45">
        <f>VLOOKUP(AJ13,$C$39:$K$61,5,0)</f>
        <v>0.94128000000000001</v>
      </c>
      <c r="AE13" s="44">
        <f>VLOOKUP(AJ13,$C$39:$K$61,6,0)</f>
        <v>0.84360000000000002</v>
      </c>
      <c r="AF13" s="44">
        <f>VLOOKUP(AJ13,$C$39:$K$61,8,0)</f>
        <v>5</v>
      </c>
      <c r="AG13" s="27">
        <f>VLOOKUP(U13,$M$37:$P$42,2,0)</f>
        <v>4000</v>
      </c>
      <c r="AH13" s="27">
        <f>VLOOKUP(U13,$M$37:$P$42,3,0)</f>
        <v>5700</v>
      </c>
      <c r="AI13" s="27">
        <f>VLOOKUP(U13,$M$37:$P$42,4,0)</f>
        <v>15</v>
      </c>
      <c r="AJ13" s="97" t="str">
        <f>B19&amp;C19</f>
        <v>DB  12</v>
      </c>
    </row>
    <row r="14" spans="1:36" ht="12.95" customHeight="1">
      <c r="A14" s="249"/>
      <c r="B14" s="251"/>
      <c r="C14" s="253"/>
      <c r="D14" s="255"/>
      <c r="E14" s="248"/>
      <c r="F14" s="248"/>
      <c r="G14" s="236"/>
      <c r="H14" s="237"/>
      <c r="I14" s="237"/>
      <c r="J14" s="231"/>
      <c r="K14" s="232"/>
      <c r="L14" s="233"/>
      <c r="M14" s="240"/>
      <c r="N14" s="241"/>
      <c r="O14" s="244"/>
      <c r="P14" s="245"/>
      <c r="Q14" s="226"/>
      <c r="R14" s="227"/>
      <c r="S14" s="21"/>
      <c r="T14" s="18" t="str">
        <f t="shared" si="2"/>
        <v>TATA TISCON</v>
      </c>
      <c r="U14" s="20">
        <f t="shared" si="2"/>
        <v>40</v>
      </c>
      <c r="V14" s="20" t="str">
        <f t="shared" si="2"/>
        <v>-</v>
      </c>
      <c r="W14" s="39" t="str">
        <f t="shared" si="2"/>
        <v>EF</v>
      </c>
      <c r="X14" s="21">
        <f>IF(A26=0,"  ",C26*0.5)</f>
        <v>6</v>
      </c>
      <c r="Y14" s="39"/>
      <c r="Z14" s="33" t="str">
        <f t="shared" ref="Z14" si="4">IF(U14=24,"SR","SD")</f>
        <v>SD</v>
      </c>
      <c r="AA14" s="37">
        <v>255</v>
      </c>
      <c r="AB14" s="37">
        <v>300</v>
      </c>
      <c r="AC14" s="45">
        <f>VLOOKUP(AJ14,$C$39:$K$61,3,0)</f>
        <v>0.83471999999999991</v>
      </c>
      <c r="AD14" s="45">
        <f>VLOOKUP(AJ14,$C$39:$K$61,5,0)</f>
        <v>0.94128000000000001</v>
      </c>
      <c r="AE14" s="44">
        <f>VLOOKUP(AJ14,$C$39:$K$61,6,0)</f>
        <v>0.84360000000000002</v>
      </c>
      <c r="AF14" s="44">
        <f>VLOOKUP(AJ14,$C$39:$K$61,8,0)</f>
        <v>5</v>
      </c>
      <c r="AG14" s="27">
        <f>VLOOKUP(U14,$M$37:$P$42,2,0)</f>
        <v>4000</v>
      </c>
      <c r="AH14" s="27">
        <f>VLOOKUP(U14,$M$37:$P$42,3,0)</f>
        <v>5700</v>
      </c>
      <c r="AI14" s="27">
        <f>VLOOKUP(U14,$M$37:$P$42,4,0)</f>
        <v>15</v>
      </c>
      <c r="AJ14" s="97" t="str">
        <f>B26&amp;C26</f>
        <v>DB  12</v>
      </c>
    </row>
    <row r="15" spans="1:36" ht="12.95" customHeight="1">
      <c r="A15" s="249"/>
      <c r="B15" s="251"/>
      <c r="C15" s="253"/>
      <c r="D15" s="255"/>
      <c r="E15" s="248"/>
      <c r="F15" s="248"/>
      <c r="G15" s="236"/>
      <c r="H15" s="237"/>
      <c r="I15" s="237"/>
      <c r="J15" s="231"/>
      <c r="K15" s="232"/>
      <c r="L15" s="233"/>
      <c r="M15" s="240"/>
      <c r="N15" s="241"/>
      <c r="O15" s="244"/>
      <c r="P15" s="245"/>
      <c r="Q15" s="226"/>
      <c r="R15" s="227"/>
      <c r="S15" s="21"/>
      <c r="T15" s="18"/>
      <c r="U15" s="20"/>
      <c r="V15" s="20"/>
      <c r="W15" s="20"/>
      <c r="X15" s="21"/>
      <c r="Z15" s="21"/>
      <c r="AA15" s="37"/>
      <c r="AB15" s="37"/>
      <c r="AC15" s="45"/>
      <c r="AD15" s="45"/>
      <c r="AE15" s="44"/>
      <c r="AF15" s="44"/>
      <c r="AG15" s="27"/>
      <c r="AH15" s="27"/>
      <c r="AI15" s="27"/>
      <c r="AJ15" s="96"/>
    </row>
    <row r="16" spans="1:36" ht="12.95" customHeight="1">
      <c r="A16" s="249"/>
      <c r="B16" s="251"/>
      <c r="C16" s="253"/>
      <c r="D16" s="255"/>
      <c r="E16" s="248"/>
      <c r="F16" s="248"/>
      <c r="G16" s="236"/>
      <c r="H16" s="237"/>
      <c r="I16" s="237"/>
      <c r="J16" s="231"/>
      <c r="K16" s="232"/>
      <c r="L16" s="233"/>
      <c r="M16" s="240"/>
      <c r="N16" s="241"/>
      <c r="O16" s="244"/>
      <c r="P16" s="245"/>
      <c r="Q16" s="226"/>
      <c r="R16" s="227"/>
      <c r="S16" s="21"/>
      <c r="T16" s="18"/>
      <c r="U16" s="20"/>
      <c r="V16" s="20"/>
      <c r="W16" s="39"/>
      <c r="X16" s="21"/>
      <c r="Y16" s="39"/>
      <c r="Z16" s="33"/>
      <c r="AA16" s="37"/>
      <c r="AB16" s="37"/>
      <c r="AC16" s="45"/>
      <c r="AD16" s="45"/>
      <c r="AE16" s="44"/>
      <c r="AF16" s="44"/>
      <c r="AG16" s="27"/>
      <c r="AH16" s="27"/>
      <c r="AI16" s="27"/>
      <c r="AJ16" s="97"/>
    </row>
    <row r="17" spans="1:36" ht="12.95" customHeight="1">
      <c r="A17" s="249"/>
      <c r="B17" s="251"/>
      <c r="C17" s="253"/>
      <c r="D17" s="255"/>
      <c r="E17" s="248"/>
      <c r="F17" s="248"/>
      <c r="G17" s="236"/>
      <c r="H17" s="237"/>
      <c r="I17" s="237"/>
      <c r="J17" s="231"/>
      <c r="K17" s="232"/>
      <c r="L17" s="233"/>
      <c r="M17" s="240"/>
      <c r="N17" s="241"/>
      <c r="O17" s="244"/>
      <c r="P17" s="245"/>
      <c r="Q17" s="226"/>
      <c r="R17" s="227"/>
      <c r="S17" s="21"/>
      <c r="T17" s="26"/>
      <c r="X17" s="21"/>
      <c r="Y17" s="39"/>
      <c r="Z17" s="21"/>
      <c r="AA17" s="37"/>
      <c r="AB17" s="37"/>
      <c r="AC17" s="45"/>
      <c r="AD17" s="45"/>
      <c r="AE17" s="44"/>
      <c r="AF17" s="44"/>
      <c r="AG17" s="27"/>
      <c r="AH17" s="27"/>
      <c r="AI17" s="27"/>
      <c r="AJ17" s="96"/>
    </row>
    <row r="18" spans="1:36" ht="12.95" customHeight="1">
      <c r="A18" s="67"/>
      <c r="B18" s="85"/>
      <c r="C18" s="84"/>
      <c r="D18" s="68"/>
      <c r="E18" s="69"/>
      <c r="F18" s="69"/>
      <c r="G18" s="93"/>
      <c r="H18" s="103"/>
      <c r="I18" s="103"/>
      <c r="J18" s="68"/>
      <c r="K18" s="102"/>
      <c r="L18" s="104"/>
      <c r="M18" s="80"/>
      <c r="N18" s="81"/>
      <c r="O18" s="91"/>
      <c r="P18" s="92"/>
      <c r="Q18" s="89"/>
      <c r="R18" s="79"/>
      <c r="S18" s="264" t="s">
        <v>71</v>
      </c>
      <c r="T18" s="265"/>
      <c r="U18" s="265"/>
      <c r="V18" s="265"/>
      <c r="W18" s="265"/>
      <c r="X18" s="21"/>
      <c r="Y18" s="39"/>
      <c r="Z18" s="265" t="s">
        <v>72</v>
      </c>
      <c r="AA18" s="265"/>
      <c r="AB18" s="265"/>
      <c r="AC18" s="158"/>
      <c r="AD18" s="158"/>
      <c r="AE18" s="44"/>
      <c r="AF18" s="44"/>
      <c r="AG18" s="27"/>
      <c r="AH18" s="27"/>
      <c r="AI18" s="27"/>
      <c r="AJ18" s="96"/>
    </row>
    <row r="19" spans="1:36" ht="12.95" customHeight="1">
      <c r="A19" s="249">
        <f>A12+1</f>
        <v>2</v>
      </c>
      <c r="B19" s="251" t="s">
        <v>65</v>
      </c>
      <c r="C19" s="253" t="str">
        <f>C12</f>
        <v xml:space="preserve"> 12</v>
      </c>
      <c r="D19" s="255">
        <f t="shared" ref="D19" si="5">IF(A19=0,"  ",SQRT(F19)*12.73)</f>
        <v>11.736480094133846</v>
      </c>
      <c r="E19" s="248">
        <f t="shared" ref="E19" si="6">IF(A19=0,"  ",(D19*D19*$S$1)/4/100)</f>
        <v>1.081846425282458</v>
      </c>
      <c r="F19" s="248">
        <f>IF(A19=0,"  ",AA13/AB13)</f>
        <v>0.85</v>
      </c>
      <c r="G19" s="236" t="s">
        <v>67</v>
      </c>
      <c r="H19" s="237"/>
      <c r="I19" s="237"/>
      <c r="J19" s="231"/>
      <c r="K19" s="232"/>
      <c r="L19" s="233"/>
      <c r="M19" s="240" t="str">
        <f>IF(A19=0,"  ",T13)</f>
        <v>TATA TISCON</v>
      </c>
      <c r="N19" s="241"/>
      <c r="O19" s="244" t="str">
        <f>IF(A19=0,"  ",Z13)&amp;"   "&amp;IF(A19=0,"  ",U13)</f>
        <v>SD   40</v>
      </c>
      <c r="P19" s="245"/>
      <c r="Q19" s="226" t="str">
        <f>IF(A19=0,"  ",V13)</f>
        <v>-</v>
      </c>
      <c r="R19" s="227" t="str">
        <f>W13</f>
        <v>EF</v>
      </c>
      <c r="S19" s="264"/>
      <c r="T19" s="265"/>
      <c r="U19" s="265"/>
      <c r="V19" s="265"/>
      <c r="W19" s="265"/>
      <c r="Z19" s="265"/>
      <c r="AA19" s="265"/>
      <c r="AB19" s="265"/>
      <c r="AC19" s="158"/>
      <c r="AD19" s="158"/>
    </row>
    <row r="20" spans="1:36" ht="12.95" customHeight="1">
      <c r="A20" s="249"/>
      <c r="B20" s="251"/>
      <c r="C20" s="253"/>
      <c r="D20" s="255"/>
      <c r="E20" s="248"/>
      <c r="F20" s="248"/>
      <c r="G20" s="236"/>
      <c r="H20" s="237"/>
      <c r="I20" s="237"/>
      <c r="J20" s="231"/>
      <c r="K20" s="232"/>
      <c r="L20" s="233"/>
      <c r="M20" s="240"/>
      <c r="N20" s="241"/>
      <c r="O20" s="244"/>
      <c r="P20" s="245"/>
      <c r="Q20" s="226"/>
      <c r="R20" s="227"/>
      <c r="S20" s="21"/>
      <c r="T20" s="18"/>
      <c r="U20" s="20"/>
      <c r="V20" s="20"/>
      <c r="W20" s="39"/>
      <c r="X20" s="21"/>
      <c r="Y20" s="39"/>
      <c r="Z20" s="33"/>
      <c r="AA20" s="37"/>
      <c r="AB20" s="37"/>
      <c r="AC20" s="45"/>
      <c r="AD20" s="45"/>
      <c r="AE20" s="44"/>
      <c r="AF20" s="44"/>
      <c r="AG20" s="27"/>
      <c r="AH20" s="27"/>
      <c r="AI20" s="27"/>
      <c r="AJ20" s="97"/>
    </row>
    <row r="21" spans="1:36" ht="12.95" customHeight="1">
      <c r="A21" s="249"/>
      <c r="B21" s="251"/>
      <c r="C21" s="253"/>
      <c r="D21" s="255"/>
      <c r="E21" s="248"/>
      <c r="F21" s="248"/>
      <c r="G21" s="236"/>
      <c r="H21" s="237"/>
      <c r="I21" s="237"/>
      <c r="J21" s="231"/>
      <c r="K21" s="232"/>
      <c r="L21" s="233"/>
      <c r="M21" s="240"/>
      <c r="N21" s="241"/>
      <c r="O21" s="244"/>
      <c r="P21" s="245"/>
      <c r="Q21" s="226"/>
      <c r="R21" s="227"/>
      <c r="S21" s="21"/>
      <c r="T21" s="26"/>
      <c r="X21" s="21"/>
      <c r="Y21" s="39"/>
      <c r="Z21" s="21"/>
      <c r="AA21" s="37"/>
      <c r="AB21" s="37"/>
      <c r="AC21" s="45"/>
      <c r="AD21" s="45"/>
      <c r="AE21" s="44"/>
      <c r="AF21" s="44"/>
      <c r="AG21" s="27"/>
      <c r="AH21" s="27"/>
      <c r="AI21" s="27"/>
      <c r="AJ21" s="96"/>
    </row>
    <row r="22" spans="1:36" ht="12.95" customHeight="1">
      <c r="A22" s="249"/>
      <c r="B22" s="251"/>
      <c r="C22" s="253"/>
      <c r="D22" s="255"/>
      <c r="E22" s="248"/>
      <c r="F22" s="248"/>
      <c r="G22" s="236"/>
      <c r="H22" s="237"/>
      <c r="I22" s="237"/>
      <c r="J22" s="231"/>
      <c r="K22" s="232"/>
      <c r="L22" s="233"/>
      <c r="M22" s="240"/>
      <c r="N22" s="241"/>
      <c r="O22" s="244"/>
      <c r="P22" s="245"/>
      <c r="Q22" s="226"/>
      <c r="R22" s="227"/>
      <c r="S22" s="21"/>
      <c r="T22" s="26"/>
      <c r="X22" s="21"/>
      <c r="Y22" s="39"/>
      <c r="Z22" s="21"/>
      <c r="AA22" s="37"/>
      <c r="AB22" s="37"/>
      <c r="AC22" s="45"/>
      <c r="AD22" s="45"/>
      <c r="AE22" s="44"/>
      <c r="AF22" s="44"/>
      <c r="AG22" s="27"/>
      <c r="AH22" s="27"/>
      <c r="AI22" s="27"/>
      <c r="AJ22" s="96"/>
    </row>
    <row r="23" spans="1:36" ht="12.95" customHeight="1">
      <c r="A23" s="249"/>
      <c r="B23" s="251"/>
      <c r="C23" s="253"/>
      <c r="D23" s="255"/>
      <c r="E23" s="248"/>
      <c r="F23" s="248"/>
      <c r="G23" s="236"/>
      <c r="H23" s="237"/>
      <c r="I23" s="237"/>
      <c r="J23" s="231"/>
      <c r="K23" s="232"/>
      <c r="L23" s="233"/>
      <c r="M23" s="240"/>
      <c r="N23" s="241"/>
      <c r="O23" s="244"/>
      <c r="P23" s="245"/>
      <c r="Q23" s="226"/>
      <c r="R23" s="227"/>
      <c r="S23" s="21"/>
      <c r="T23" s="18"/>
      <c r="U23" s="20"/>
      <c r="V23" s="20"/>
      <c r="W23" s="20"/>
      <c r="X23" s="21"/>
      <c r="Z23" s="21"/>
      <c r="AA23" s="37"/>
      <c r="AB23" s="37"/>
      <c r="AC23" s="45"/>
      <c r="AD23" s="45"/>
      <c r="AE23" s="44"/>
      <c r="AF23" s="44"/>
      <c r="AG23" s="27"/>
      <c r="AH23" s="27"/>
      <c r="AI23" s="27"/>
      <c r="AJ23" s="96"/>
    </row>
    <row r="24" spans="1:36" ht="12.95" customHeight="1">
      <c r="A24" s="249"/>
      <c r="B24" s="251"/>
      <c r="C24" s="253"/>
      <c r="D24" s="255"/>
      <c r="E24" s="248"/>
      <c r="F24" s="248"/>
      <c r="G24" s="236"/>
      <c r="H24" s="237"/>
      <c r="I24" s="237"/>
      <c r="J24" s="231"/>
      <c r="K24" s="232"/>
      <c r="L24" s="233"/>
      <c r="M24" s="240"/>
      <c r="N24" s="241"/>
      <c r="O24" s="244"/>
      <c r="P24" s="245"/>
      <c r="Q24" s="226"/>
      <c r="R24" s="227"/>
      <c r="S24" s="21"/>
      <c r="T24" s="18"/>
      <c r="U24" s="20"/>
      <c r="V24" s="20"/>
      <c r="W24" s="39"/>
      <c r="X24" s="21"/>
      <c r="Y24" s="39"/>
      <c r="Z24" s="33"/>
      <c r="AA24" s="37"/>
      <c r="AB24" s="37"/>
      <c r="AC24" s="45"/>
      <c r="AD24" s="45"/>
      <c r="AE24" s="44"/>
      <c r="AF24" s="44"/>
      <c r="AG24" s="27"/>
      <c r="AH24" s="27"/>
      <c r="AI24" s="27"/>
      <c r="AJ24" s="97"/>
    </row>
    <row r="25" spans="1:36" ht="12.95" customHeight="1">
      <c r="A25" s="67"/>
      <c r="B25" s="85"/>
      <c r="C25" s="84"/>
      <c r="D25" s="68"/>
      <c r="E25" s="69"/>
      <c r="F25" s="69"/>
      <c r="G25" s="93"/>
      <c r="H25" s="103"/>
      <c r="I25" s="103"/>
      <c r="J25" s="68"/>
      <c r="K25" s="102"/>
      <c r="L25" s="104"/>
      <c r="M25" s="80"/>
      <c r="N25" s="81"/>
      <c r="O25" s="91"/>
      <c r="P25" s="92"/>
      <c r="Q25" s="89"/>
      <c r="R25" s="79"/>
      <c r="S25" s="21"/>
      <c r="T25" s="26"/>
      <c r="X25" s="21"/>
      <c r="Y25" s="39"/>
      <c r="Z25" s="21"/>
      <c r="AA25" s="37"/>
      <c r="AB25" s="37"/>
      <c r="AC25" s="45"/>
      <c r="AD25" s="45"/>
      <c r="AE25" s="44"/>
      <c r="AF25" s="44"/>
      <c r="AG25" s="27"/>
      <c r="AH25" s="27"/>
      <c r="AI25" s="27"/>
      <c r="AJ25" s="96"/>
    </row>
    <row r="26" spans="1:36" ht="12.95" customHeight="1">
      <c r="A26" s="249">
        <f>A19+1</f>
        <v>3</v>
      </c>
      <c r="B26" s="251" t="s">
        <v>65</v>
      </c>
      <c r="C26" s="253" t="str">
        <f>C19</f>
        <v xml:space="preserve"> 12</v>
      </c>
      <c r="D26" s="255">
        <f>IF(A26=0,"  ",SQRT(F26)*12.73)</f>
        <v>11.736480094133846</v>
      </c>
      <c r="E26" s="248">
        <f>IF(A26=0,"  ",(D26*D26*$S$1)/4/100)</f>
        <v>1.081846425282458</v>
      </c>
      <c r="F26" s="248">
        <f>IF(A26=0,"  ",AA14/AB14)</f>
        <v>0.85</v>
      </c>
      <c r="G26" s="236" t="s">
        <v>67</v>
      </c>
      <c r="H26" s="237"/>
      <c r="I26" s="237"/>
      <c r="J26" s="231"/>
      <c r="K26" s="232"/>
      <c r="L26" s="233"/>
      <c r="M26" s="240" t="str">
        <f>IF(A26=0,"  ",T14)</f>
        <v>TATA TISCON</v>
      </c>
      <c r="N26" s="241"/>
      <c r="O26" s="244" t="str">
        <f>IF(A26=0,"  ",Z14)&amp;"   "&amp;IF(A26=0,"  ",U14)</f>
        <v>SD   40</v>
      </c>
      <c r="P26" s="245"/>
      <c r="Q26" s="226" t="str">
        <f>IF(A26=0,"  ",V14)</f>
        <v>-</v>
      </c>
      <c r="R26" s="227" t="str">
        <f>W14</f>
        <v>EF</v>
      </c>
      <c r="S26" s="21"/>
    </row>
    <row r="27" spans="1:36" ht="12.95" customHeight="1">
      <c r="A27" s="249"/>
      <c r="B27" s="251"/>
      <c r="C27" s="253"/>
      <c r="D27" s="255"/>
      <c r="E27" s="248"/>
      <c r="F27" s="248"/>
      <c r="G27" s="236"/>
      <c r="H27" s="237"/>
      <c r="I27" s="237"/>
      <c r="J27" s="231"/>
      <c r="K27" s="232"/>
      <c r="L27" s="233"/>
      <c r="M27" s="240"/>
      <c r="N27" s="241"/>
      <c r="O27" s="244"/>
      <c r="P27" s="245"/>
      <c r="Q27" s="226"/>
      <c r="R27" s="227"/>
      <c r="S27" s="21"/>
      <c r="T27" s="18"/>
      <c r="U27" s="20"/>
      <c r="V27" s="20"/>
      <c r="W27" s="39"/>
      <c r="X27" s="21"/>
      <c r="Y27" s="39"/>
      <c r="Z27" s="33"/>
      <c r="AA27" s="37"/>
      <c r="AB27" s="37"/>
      <c r="AC27" s="45"/>
      <c r="AD27" s="45"/>
      <c r="AE27" s="44"/>
      <c r="AF27" s="44"/>
      <c r="AG27" s="27"/>
      <c r="AH27" s="27"/>
      <c r="AI27" s="27"/>
      <c r="AJ27" s="97"/>
    </row>
    <row r="28" spans="1:36" ht="12.95" customHeight="1">
      <c r="A28" s="249"/>
      <c r="B28" s="251"/>
      <c r="C28" s="253"/>
      <c r="D28" s="255"/>
      <c r="E28" s="248"/>
      <c r="F28" s="248"/>
      <c r="G28" s="236"/>
      <c r="H28" s="237"/>
      <c r="I28" s="237"/>
      <c r="J28" s="231"/>
      <c r="K28" s="232"/>
      <c r="L28" s="233"/>
      <c r="M28" s="240"/>
      <c r="N28" s="241"/>
      <c r="O28" s="244"/>
      <c r="P28" s="245"/>
      <c r="Q28" s="226"/>
      <c r="R28" s="227"/>
      <c r="S28" s="21"/>
      <c r="T28" s="26"/>
      <c r="X28" s="21"/>
      <c r="Y28" s="39"/>
      <c r="Z28" s="21"/>
      <c r="AA28" s="37"/>
      <c r="AB28" s="37"/>
      <c r="AC28" s="45"/>
      <c r="AD28" s="45"/>
      <c r="AE28" s="44"/>
      <c r="AF28" s="44"/>
      <c r="AG28" s="27"/>
      <c r="AH28" s="27"/>
      <c r="AI28" s="27"/>
      <c r="AJ28" s="96"/>
    </row>
    <row r="29" spans="1:36" ht="12.95" customHeight="1">
      <c r="A29" s="249"/>
      <c r="B29" s="251"/>
      <c r="C29" s="253"/>
      <c r="D29" s="255"/>
      <c r="E29" s="248"/>
      <c r="F29" s="248"/>
      <c r="G29" s="236"/>
      <c r="H29" s="237"/>
      <c r="I29" s="237"/>
      <c r="J29" s="231"/>
      <c r="K29" s="232"/>
      <c r="L29" s="233"/>
      <c r="M29" s="240"/>
      <c r="N29" s="241"/>
      <c r="O29" s="244"/>
      <c r="P29" s="245"/>
      <c r="Q29" s="226"/>
      <c r="R29" s="227"/>
      <c r="S29" s="21"/>
      <c r="T29" s="26"/>
      <c r="X29" s="21"/>
      <c r="Y29" s="39"/>
      <c r="Z29" s="21"/>
      <c r="AA29" s="37"/>
      <c r="AB29" s="37"/>
      <c r="AC29" s="45"/>
      <c r="AD29" s="45"/>
      <c r="AE29" s="44"/>
      <c r="AF29" s="44"/>
      <c r="AG29" s="27"/>
      <c r="AH29" s="27"/>
      <c r="AI29" s="27"/>
      <c r="AJ29" s="96"/>
    </row>
    <row r="30" spans="1:36" ht="12.95" customHeight="1">
      <c r="A30" s="249"/>
      <c r="B30" s="251"/>
      <c r="C30" s="253"/>
      <c r="D30" s="255"/>
      <c r="E30" s="248"/>
      <c r="F30" s="248"/>
      <c r="G30" s="236"/>
      <c r="H30" s="237"/>
      <c r="I30" s="237"/>
      <c r="J30" s="231"/>
      <c r="K30" s="232"/>
      <c r="L30" s="233"/>
      <c r="M30" s="240"/>
      <c r="N30" s="241"/>
      <c r="O30" s="244"/>
      <c r="P30" s="245"/>
      <c r="Q30" s="226"/>
      <c r="R30" s="227"/>
      <c r="S30" s="21"/>
      <c r="T30" s="18"/>
      <c r="U30" s="20"/>
      <c r="V30" s="20"/>
      <c r="W30" s="20"/>
      <c r="X30" s="21"/>
      <c r="Z30" s="21"/>
      <c r="AA30" s="37"/>
      <c r="AB30" s="37"/>
      <c r="AC30" s="45"/>
      <c r="AD30" s="45"/>
      <c r="AE30" s="44"/>
      <c r="AF30" s="44"/>
      <c r="AG30" s="27"/>
      <c r="AH30" s="27"/>
      <c r="AI30" s="27"/>
      <c r="AJ30" s="96"/>
    </row>
    <row r="31" spans="1:36" ht="12.95" customHeight="1">
      <c r="A31" s="250"/>
      <c r="B31" s="252"/>
      <c r="C31" s="254"/>
      <c r="D31" s="256"/>
      <c r="E31" s="248"/>
      <c r="F31" s="248"/>
      <c r="G31" s="236"/>
      <c r="H31" s="237"/>
      <c r="I31" s="237"/>
      <c r="J31" s="231"/>
      <c r="K31" s="232"/>
      <c r="L31" s="233"/>
      <c r="M31" s="240"/>
      <c r="N31" s="241"/>
      <c r="O31" s="244"/>
      <c r="P31" s="245"/>
      <c r="Q31" s="226"/>
      <c r="R31" s="227"/>
      <c r="S31" s="21"/>
      <c r="T31" s="18"/>
      <c r="U31" s="20"/>
      <c r="V31" s="20"/>
      <c r="W31" s="39"/>
      <c r="X31" s="21"/>
      <c r="Y31" s="39"/>
      <c r="Z31" s="33"/>
      <c r="AA31" s="37"/>
      <c r="AB31" s="37"/>
      <c r="AC31" s="45"/>
      <c r="AD31" s="45"/>
      <c r="AE31" s="44"/>
      <c r="AF31" s="44"/>
      <c r="AG31" s="27"/>
      <c r="AH31" s="27"/>
      <c r="AI31" s="27"/>
      <c r="AJ31" s="97"/>
    </row>
    <row r="32" spans="1:36" ht="23.1" customHeight="1">
      <c r="A32" s="74" t="s">
        <v>29</v>
      </c>
      <c r="B32" s="5"/>
      <c r="C32" s="5"/>
      <c r="D32" s="77" t="s">
        <v>73</v>
      </c>
      <c r="E32" s="5"/>
      <c r="F32" s="5"/>
      <c r="G32" s="78" t="str">
        <f>C6</f>
        <v>บริษัท NARI Group Corporation</v>
      </c>
      <c r="H32" s="5"/>
      <c r="I32" s="5"/>
      <c r="J32" s="5"/>
      <c r="K32" s="5"/>
      <c r="L32" s="5"/>
      <c r="M32" s="5"/>
      <c r="N32" s="55"/>
      <c r="O32" s="55"/>
      <c r="P32" s="55"/>
      <c r="Q32" s="5"/>
      <c r="R32" s="6"/>
      <c r="S32" s="7"/>
      <c r="U32" s="27"/>
      <c r="V32" s="27"/>
      <c r="W32" s="27"/>
    </row>
    <row r="33" spans="1:30" ht="23.1" customHeight="1">
      <c r="A33" s="75"/>
      <c r="B33" s="28"/>
      <c r="C33" s="28"/>
      <c r="D33" s="64"/>
      <c r="N33" s="25"/>
      <c r="O33" s="56"/>
      <c r="P33" s="56"/>
      <c r="R33" s="15"/>
      <c r="S33" s="7"/>
    </row>
    <row r="34" spans="1:30" ht="23.1" customHeight="1" thickBot="1">
      <c r="A34" s="23"/>
      <c r="B34" s="17"/>
      <c r="C34" s="17"/>
      <c r="D34" s="17"/>
      <c r="E34" s="17"/>
      <c r="F34" s="17"/>
      <c r="G34" s="17"/>
      <c r="H34" s="17"/>
      <c r="I34" s="17"/>
      <c r="J34" s="17"/>
      <c r="K34" s="76" t="s">
        <v>30</v>
      </c>
      <c r="L34" s="98" t="s">
        <v>74</v>
      </c>
      <c r="M34" s="98"/>
      <c r="N34" s="52"/>
      <c r="O34" s="57"/>
      <c r="P34" s="57"/>
      <c r="Q34" s="17"/>
      <c r="R34" s="58"/>
      <c r="U34" s="96" t="str">
        <f>IF(A34=0,"  ",U33)</f>
        <v xml:space="preserve">  </v>
      </c>
    </row>
    <row r="35" spans="1:30" ht="19.5" thickTop="1">
      <c r="R35" s="24"/>
    </row>
    <row r="36" spans="1:30" ht="20.100000000000001" customHeight="1">
      <c r="A36" s="25"/>
      <c r="B36" s="28"/>
      <c r="C36" s="28"/>
      <c r="D36" s="14"/>
      <c r="E36" s="14"/>
      <c r="F36" s="13"/>
      <c r="G36" s="13"/>
      <c r="H36" s="13"/>
      <c r="I36" s="13"/>
      <c r="J36" s="13"/>
      <c r="K36" s="10"/>
      <c r="L36" s="14"/>
      <c r="M36" s="14"/>
      <c r="N36" s="10"/>
      <c r="O36" s="34"/>
      <c r="P36" s="34"/>
      <c r="Q36" s="35"/>
      <c r="R36" s="13"/>
    </row>
    <row r="37" spans="1:30" ht="19.5">
      <c r="A37" s="25"/>
      <c r="C37" s="96">
        <v>1</v>
      </c>
      <c r="D37" s="41">
        <v>2</v>
      </c>
      <c r="E37" s="96">
        <v>3</v>
      </c>
      <c r="F37" s="41">
        <v>4</v>
      </c>
      <c r="G37" s="96">
        <v>5</v>
      </c>
      <c r="H37" s="41">
        <v>6</v>
      </c>
      <c r="I37" s="41"/>
      <c r="J37" s="96">
        <v>7</v>
      </c>
      <c r="K37" s="41">
        <v>8</v>
      </c>
      <c r="L37" s="13"/>
      <c r="M37" s="13"/>
      <c r="N37" s="13"/>
      <c r="O37" s="13"/>
      <c r="P37" s="13"/>
      <c r="Q37" s="13"/>
      <c r="R37" s="13"/>
    </row>
    <row r="38" spans="1:30" ht="21.75" customHeight="1">
      <c r="A38" s="257" t="s">
        <v>75</v>
      </c>
      <c r="B38" s="257"/>
      <c r="C38" s="257"/>
      <c r="D38" s="14"/>
      <c r="E38" s="258" t="s">
        <v>76</v>
      </c>
      <c r="F38" s="258"/>
      <c r="G38" s="258"/>
      <c r="H38" s="258" t="s">
        <v>77</v>
      </c>
      <c r="I38" s="258"/>
      <c r="J38" s="258"/>
      <c r="K38" s="258"/>
      <c r="L38" s="39" t="s">
        <v>78</v>
      </c>
      <c r="M38" s="39">
        <v>24</v>
      </c>
      <c r="N38" s="90">
        <v>2400</v>
      </c>
      <c r="O38" s="90">
        <v>3900</v>
      </c>
      <c r="P38" s="27">
        <v>21</v>
      </c>
    </row>
    <row r="39" spans="1:30" ht="19.5" customHeight="1">
      <c r="A39" s="257"/>
      <c r="B39" s="257"/>
      <c r="C39" s="257"/>
      <c r="D39" s="20" t="s">
        <v>79</v>
      </c>
      <c r="E39" s="20" t="s">
        <v>80</v>
      </c>
      <c r="F39" s="20" t="s">
        <v>81</v>
      </c>
      <c r="G39" s="20" t="s">
        <v>82</v>
      </c>
      <c r="H39" s="20" t="s">
        <v>83</v>
      </c>
      <c r="I39" s="20"/>
      <c r="J39" s="40" t="s">
        <v>84</v>
      </c>
      <c r="K39" s="20" t="s">
        <v>85</v>
      </c>
      <c r="L39" s="39" t="s">
        <v>86</v>
      </c>
      <c r="M39" s="39">
        <v>30</v>
      </c>
      <c r="N39" s="90">
        <v>3000</v>
      </c>
      <c r="O39" s="90">
        <v>4900</v>
      </c>
      <c r="P39" s="27">
        <v>17</v>
      </c>
    </row>
    <row r="40" spans="1:30" ht="19.5" customHeight="1">
      <c r="A40" s="27" t="s">
        <v>87</v>
      </c>
      <c r="B40" s="86" t="s">
        <v>88</v>
      </c>
      <c r="C40" s="27" t="str">
        <f>A40&amp;B40</f>
        <v>RB   6</v>
      </c>
      <c r="D40" s="36">
        <v>0.222</v>
      </c>
      <c r="E40" s="45">
        <f>D40*(100-F40)/100</f>
        <v>0.19980000000000001</v>
      </c>
      <c r="F40" s="46">
        <v>10</v>
      </c>
      <c r="G40" s="45">
        <f>D40*(100+F40)/100</f>
        <v>0.24420000000000003</v>
      </c>
      <c r="H40" s="49">
        <f t="shared" ref="H40:H62" si="7">D40*(100-J40)/100</f>
        <v>0.2109</v>
      </c>
      <c r="I40" s="49"/>
      <c r="J40" s="50">
        <v>5</v>
      </c>
      <c r="K40" s="49">
        <f t="shared" ref="K40:K62" si="8">D40*(100+J40)/100</f>
        <v>0.23309999999999997</v>
      </c>
      <c r="L40" s="39" t="s">
        <v>86</v>
      </c>
      <c r="M40" s="39">
        <v>40</v>
      </c>
      <c r="N40" s="90">
        <v>4000</v>
      </c>
      <c r="O40" s="90">
        <v>5700</v>
      </c>
      <c r="P40" s="27">
        <v>15</v>
      </c>
    </row>
    <row r="41" spans="1:30" ht="19.5" customHeight="1">
      <c r="A41" s="27" t="s">
        <v>87</v>
      </c>
      <c r="B41" s="87" t="s">
        <v>89</v>
      </c>
      <c r="C41" s="27" t="str">
        <f t="shared" ref="C41:C62" si="9">A41&amp;B41</f>
        <v>RB   8</v>
      </c>
      <c r="D41" s="36">
        <v>0.39500000000000002</v>
      </c>
      <c r="E41" s="45">
        <f>D41*(100-F41)/100</f>
        <v>0.37130000000000002</v>
      </c>
      <c r="F41" s="46">
        <v>6</v>
      </c>
      <c r="G41" s="45">
        <f>D41*(100+F41)/100</f>
        <v>0.41870000000000007</v>
      </c>
      <c r="H41" s="44">
        <f t="shared" si="7"/>
        <v>0.38117499999999999</v>
      </c>
      <c r="I41" s="44"/>
      <c r="J41" s="47">
        <v>3.5</v>
      </c>
      <c r="K41" s="44">
        <f t="shared" si="8"/>
        <v>0.40882499999999999</v>
      </c>
      <c r="L41" s="39" t="s">
        <v>86</v>
      </c>
      <c r="M41" s="39">
        <v>50</v>
      </c>
      <c r="N41" s="90">
        <v>5000</v>
      </c>
      <c r="O41" s="90">
        <v>6300</v>
      </c>
      <c r="P41" s="27">
        <v>13</v>
      </c>
    </row>
    <row r="42" spans="1:30" ht="19.5" customHeight="1">
      <c r="A42" s="27" t="s">
        <v>87</v>
      </c>
      <c r="B42" s="86" t="s">
        <v>90</v>
      </c>
      <c r="C42" s="27" t="str">
        <f t="shared" si="9"/>
        <v>RB   9</v>
      </c>
      <c r="D42" s="36">
        <v>0.499</v>
      </c>
      <c r="E42" s="45">
        <f t="shared" ref="E42:E50" si="10">D42*(100-F42)/100</f>
        <v>0.46905999999999998</v>
      </c>
      <c r="F42" s="46">
        <v>6</v>
      </c>
      <c r="G42" s="45">
        <f t="shared" ref="G42:G50" si="11">D42*(100+F42)/100</f>
        <v>0.52893999999999997</v>
      </c>
      <c r="H42" s="49">
        <f t="shared" si="7"/>
        <v>0.48153499999999999</v>
      </c>
      <c r="I42" s="49"/>
      <c r="J42" s="50">
        <v>3.5</v>
      </c>
      <c r="K42" s="49">
        <f t="shared" si="8"/>
        <v>0.51646500000000006</v>
      </c>
      <c r="L42" s="39"/>
      <c r="M42" s="20"/>
      <c r="N42" s="38"/>
      <c r="O42" s="38"/>
      <c r="P42" s="27"/>
    </row>
    <row r="43" spans="1:30" ht="19.5" customHeight="1">
      <c r="A43" s="27" t="s">
        <v>87</v>
      </c>
      <c r="B43" s="87" t="s">
        <v>91</v>
      </c>
      <c r="C43" s="27" t="str">
        <f t="shared" si="9"/>
        <v>RB  10</v>
      </c>
      <c r="D43" s="36">
        <v>0.61599999999999999</v>
      </c>
      <c r="E43" s="45">
        <f t="shared" si="10"/>
        <v>0.57904</v>
      </c>
      <c r="F43" s="46">
        <v>6</v>
      </c>
      <c r="G43" s="45">
        <f t="shared" si="11"/>
        <v>0.65295999999999987</v>
      </c>
      <c r="H43" s="44">
        <f t="shared" si="7"/>
        <v>0.59444000000000008</v>
      </c>
      <c r="I43" s="44"/>
      <c r="J43" s="47">
        <v>3.5</v>
      </c>
      <c r="K43" s="44">
        <f t="shared" si="8"/>
        <v>0.63756000000000002</v>
      </c>
      <c r="L43" s="39"/>
      <c r="M43" s="20"/>
      <c r="N43" s="38"/>
      <c r="O43" s="38"/>
      <c r="P43" s="27"/>
      <c r="S43" s="20"/>
      <c r="T43" s="20"/>
      <c r="U43" s="20"/>
      <c r="V43" s="20"/>
      <c r="W43" s="20"/>
      <c r="X43" s="21"/>
      <c r="Z43" s="21"/>
      <c r="AA43" s="22"/>
      <c r="AB43" s="22"/>
      <c r="AC43" s="22"/>
      <c r="AD43" s="22"/>
    </row>
    <row r="44" spans="1:30" ht="19.5" customHeight="1">
      <c r="A44" s="27" t="s">
        <v>87</v>
      </c>
      <c r="B44" s="87" t="s">
        <v>66</v>
      </c>
      <c r="C44" s="27" t="str">
        <f t="shared" si="9"/>
        <v>RB  12</v>
      </c>
      <c r="D44" s="36">
        <v>0.88800000000000001</v>
      </c>
      <c r="E44" s="45">
        <f t="shared" si="10"/>
        <v>0.83471999999999991</v>
      </c>
      <c r="F44" s="46">
        <v>6</v>
      </c>
      <c r="G44" s="45">
        <f t="shared" si="11"/>
        <v>0.94128000000000001</v>
      </c>
      <c r="H44" s="44">
        <f t="shared" si="7"/>
        <v>0.85692000000000013</v>
      </c>
      <c r="I44" s="44"/>
      <c r="J44" s="47">
        <v>3.5</v>
      </c>
      <c r="K44" s="44">
        <f t="shared" si="8"/>
        <v>0.91908000000000001</v>
      </c>
      <c r="L44" s="19"/>
      <c r="M44" s="19"/>
      <c r="N44" s="26"/>
      <c r="O44" s="26"/>
      <c r="P44" s="26"/>
      <c r="Q44" s="19"/>
      <c r="R44" s="26"/>
      <c r="S44" s="20"/>
      <c r="T44" s="20"/>
      <c r="U44" s="20"/>
      <c r="V44" s="20"/>
      <c r="W44" s="20"/>
      <c r="X44" s="21"/>
      <c r="Z44" s="21"/>
      <c r="AA44" s="22"/>
      <c r="AB44" s="22"/>
      <c r="AC44" s="22"/>
      <c r="AD44" s="22"/>
    </row>
    <row r="45" spans="1:30" ht="19.5" customHeight="1">
      <c r="A45" s="27" t="s">
        <v>87</v>
      </c>
      <c r="B45" s="87" t="s">
        <v>92</v>
      </c>
      <c r="C45" s="27" t="str">
        <f t="shared" si="9"/>
        <v>RB  15</v>
      </c>
      <c r="D45" s="36">
        <v>1.387</v>
      </c>
      <c r="E45" s="45">
        <f t="shared" si="10"/>
        <v>1.3037800000000002</v>
      </c>
      <c r="F45" s="46">
        <v>6</v>
      </c>
      <c r="G45" s="45">
        <f t="shared" si="11"/>
        <v>1.4702199999999999</v>
      </c>
      <c r="H45" s="44">
        <f t="shared" si="7"/>
        <v>1.338455</v>
      </c>
      <c r="I45" s="44"/>
      <c r="J45" s="47">
        <v>3.5</v>
      </c>
      <c r="K45" s="44">
        <f t="shared" si="8"/>
        <v>1.4355449999999998</v>
      </c>
      <c r="L45" s="19"/>
      <c r="M45" s="19"/>
      <c r="N45" s="26"/>
      <c r="O45" s="26"/>
      <c r="P45" s="26"/>
      <c r="Q45" s="19"/>
      <c r="R45" s="26"/>
      <c r="S45" s="20"/>
      <c r="T45" s="20"/>
      <c r="U45" s="20"/>
      <c r="V45" s="20"/>
      <c r="W45" s="20"/>
      <c r="X45" s="21"/>
      <c r="Z45" s="21"/>
      <c r="AA45" s="22"/>
      <c r="AB45" s="22"/>
      <c r="AC45" s="22"/>
      <c r="AD45" s="22"/>
    </row>
    <row r="46" spans="1:30" ht="19.5" customHeight="1">
      <c r="A46" s="27" t="s">
        <v>87</v>
      </c>
      <c r="B46" s="87" t="s">
        <v>93</v>
      </c>
      <c r="C46" s="27" t="str">
        <f t="shared" si="9"/>
        <v>RB  19</v>
      </c>
      <c r="D46" s="36">
        <v>2.226</v>
      </c>
      <c r="E46" s="45">
        <f t="shared" si="10"/>
        <v>2.0924399999999999</v>
      </c>
      <c r="F46" s="46">
        <v>6</v>
      </c>
      <c r="G46" s="45">
        <f t="shared" si="11"/>
        <v>2.3595600000000001</v>
      </c>
      <c r="H46" s="44">
        <f t="shared" si="7"/>
        <v>2.1480899999999998</v>
      </c>
      <c r="I46" s="44"/>
      <c r="J46" s="47">
        <v>3.5</v>
      </c>
      <c r="K46" s="44">
        <f t="shared" si="8"/>
        <v>2.3039100000000001</v>
      </c>
      <c r="L46" s="19"/>
      <c r="M46" s="19"/>
      <c r="N46" s="26"/>
      <c r="O46" s="26"/>
      <c r="P46" s="26"/>
      <c r="Q46" s="19"/>
      <c r="R46" s="26"/>
      <c r="S46" s="20"/>
      <c r="T46" s="20"/>
      <c r="U46" s="20"/>
      <c r="V46" s="20"/>
      <c r="W46" s="20"/>
      <c r="X46" s="21"/>
      <c r="Z46" s="21"/>
      <c r="AA46" s="22"/>
      <c r="AB46" s="22"/>
      <c r="AC46" s="22"/>
      <c r="AD46" s="22"/>
    </row>
    <row r="47" spans="1:30" ht="19.5" customHeight="1">
      <c r="A47" s="27" t="s">
        <v>87</v>
      </c>
      <c r="B47" s="87" t="s">
        <v>94</v>
      </c>
      <c r="C47" s="27" t="str">
        <f t="shared" si="9"/>
        <v>RB  22</v>
      </c>
      <c r="D47" s="36">
        <v>2.984</v>
      </c>
      <c r="E47" s="45">
        <f t="shared" si="10"/>
        <v>2.8049599999999999</v>
      </c>
      <c r="F47" s="46">
        <v>6</v>
      </c>
      <c r="G47" s="45">
        <f t="shared" si="11"/>
        <v>3.1630399999999996</v>
      </c>
      <c r="H47" s="44">
        <f t="shared" si="7"/>
        <v>2.8795600000000001</v>
      </c>
      <c r="I47" s="44"/>
      <c r="J47" s="47">
        <v>3.5</v>
      </c>
      <c r="K47" s="44">
        <f t="shared" si="8"/>
        <v>3.0884399999999999</v>
      </c>
      <c r="L47" s="19"/>
      <c r="M47" s="19"/>
      <c r="N47" s="26"/>
      <c r="O47" s="26"/>
      <c r="P47" s="26"/>
      <c r="Q47" s="19"/>
      <c r="R47" s="26"/>
      <c r="S47" s="20"/>
      <c r="T47" s="20"/>
      <c r="U47" s="20"/>
      <c r="V47" s="20"/>
      <c r="W47" s="20"/>
      <c r="X47" s="21"/>
      <c r="Z47" s="21"/>
      <c r="AA47" s="22"/>
      <c r="AB47" s="22"/>
      <c r="AC47" s="22"/>
      <c r="AD47" s="22"/>
    </row>
    <row r="48" spans="1:30" ht="19.5" customHeight="1">
      <c r="A48" s="27" t="s">
        <v>87</v>
      </c>
      <c r="B48" s="87" t="s">
        <v>95</v>
      </c>
      <c r="C48" s="27" t="str">
        <f t="shared" si="9"/>
        <v>RB  25</v>
      </c>
      <c r="D48" s="36">
        <v>3.8530000000000002</v>
      </c>
      <c r="E48" s="45">
        <f t="shared" si="10"/>
        <v>3.62182</v>
      </c>
      <c r="F48" s="46">
        <v>6</v>
      </c>
      <c r="G48" s="45">
        <f t="shared" si="11"/>
        <v>4.0841799999999999</v>
      </c>
      <c r="H48" s="44">
        <f t="shared" si="7"/>
        <v>3.7181450000000003</v>
      </c>
      <c r="I48" s="44"/>
      <c r="J48" s="47">
        <v>3.5</v>
      </c>
      <c r="K48" s="44">
        <f t="shared" si="8"/>
        <v>3.9878550000000001</v>
      </c>
      <c r="L48" s="19"/>
      <c r="M48" s="19"/>
      <c r="N48" s="26"/>
      <c r="O48" s="26"/>
      <c r="P48" s="26"/>
      <c r="Q48" s="19"/>
      <c r="R48" s="26"/>
      <c r="S48" s="20"/>
      <c r="T48" s="20"/>
      <c r="U48" s="20"/>
      <c r="V48" s="20"/>
      <c r="W48" s="20"/>
      <c r="X48" s="21"/>
      <c r="Z48" s="21"/>
      <c r="AA48" s="22"/>
      <c r="AB48" s="22"/>
      <c r="AC48" s="22"/>
      <c r="AD48" s="22"/>
    </row>
    <row r="49" spans="1:30" ht="19.5" customHeight="1">
      <c r="A49" s="27" t="s">
        <v>87</v>
      </c>
      <c r="B49" s="87" t="s">
        <v>96</v>
      </c>
      <c r="C49" s="27" t="str">
        <f t="shared" si="9"/>
        <v>RB  28</v>
      </c>
      <c r="D49" s="36">
        <v>4.8339999999999996</v>
      </c>
      <c r="E49" s="45">
        <f t="shared" si="10"/>
        <v>4.5439599999999993</v>
      </c>
      <c r="F49" s="46">
        <v>6</v>
      </c>
      <c r="G49" s="45">
        <f t="shared" si="11"/>
        <v>5.1240399999999999</v>
      </c>
      <c r="H49" s="44">
        <f t="shared" si="7"/>
        <v>4.6648099999999992</v>
      </c>
      <c r="I49" s="44"/>
      <c r="J49" s="47">
        <v>3.5</v>
      </c>
      <c r="K49" s="44">
        <f t="shared" si="8"/>
        <v>5.00319</v>
      </c>
      <c r="L49" s="19"/>
      <c r="M49" s="19"/>
      <c r="N49" s="26"/>
      <c r="O49" s="26"/>
      <c r="P49" s="26"/>
      <c r="Q49" s="19"/>
      <c r="R49" s="26"/>
      <c r="S49" s="20"/>
      <c r="T49" s="20"/>
      <c r="U49" s="20"/>
      <c r="V49" s="20"/>
      <c r="W49" s="20"/>
      <c r="X49" s="21"/>
      <c r="Z49" s="21"/>
      <c r="AA49" s="22"/>
      <c r="AB49" s="22"/>
      <c r="AC49" s="22"/>
      <c r="AD49" s="22"/>
    </row>
    <row r="50" spans="1:30" ht="19.5" customHeight="1">
      <c r="A50" s="27" t="s">
        <v>87</v>
      </c>
      <c r="B50" s="86" t="s">
        <v>97</v>
      </c>
      <c r="C50" s="27" t="str">
        <f t="shared" si="9"/>
        <v>RB  34</v>
      </c>
      <c r="D50" s="36">
        <v>7.1269999999999998</v>
      </c>
      <c r="E50" s="45">
        <f t="shared" si="10"/>
        <v>6.6993799999999997</v>
      </c>
      <c r="F50" s="46">
        <v>6</v>
      </c>
      <c r="G50" s="45">
        <f t="shared" si="11"/>
        <v>7.5546199999999999</v>
      </c>
      <c r="H50" s="44">
        <f t="shared" si="7"/>
        <v>6.8775550000000001</v>
      </c>
      <c r="I50" s="44"/>
      <c r="J50" s="47">
        <v>3.5</v>
      </c>
      <c r="K50" s="44">
        <f t="shared" si="8"/>
        <v>7.3764450000000004</v>
      </c>
    </row>
    <row r="51" spans="1:30" ht="19.5" customHeight="1">
      <c r="A51" s="27" t="s">
        <v>65</v>
      </c>
      <c r="B51" s="87" t="s">
        <v>88</v>
      </c>
      <c r="C51" s="27" t="str">
        <f t="shared" si="9"/>
        <v>DB   6</v>
      </c>
      <c r="D51" s="36">
        <v>0.222</v>
      </c>
      <c r="E51" s="45">
        <f>D51*(100-F51)/100</f>
        <v>0.20424</v>
      </c>
      <c r="F51" s="46">
        <v>8</v>
      </c>
      <c r="G51" s="45">
        <f>D51*(100+F51)/100</f>
        <v>0.23976</v>
      </c>
      <c r="H51" s="44">
        <f t="shared" si="7"/>
        <v>0.20646</v>
      </c>
      <c r="I51" s="44"/>
      <c r="J51" s="47">
        <v>7</v>
      </c>
      <c r="K51" s="44">
        <f t="shared" si="8"/>
        <v>0.23754</v>
      </c>
      <c r="L51" s="13"/>
      <c r="M51" s="13"/>
      <c r="N51" s="13"/>
      <c r="O51" s="13"/>
      <c r="P51" s="13"/>
      <c r="Q51" s="13"/>
    </row>
    <row r="52" spans="1:30" ht="19.5" customHeight="1">
      <c r="A52" s="27" t="s">
        <v>65</v>
      </c>
      <c r="B52" s="86" t="s">
        <v>89</v>
      </c>
      <c r="C52" s="27" t="str">
        <f t="shared" si="9"/>
        <v>DB   8</v>
      </c>
      <c r="D52" s="36">
        <v>0.39500000000000002</v>
      </c>
      <c r="E52" s="45">
        <f t="shared" ref="E52:E62" si="12">D52*(100-F52)/100</f>
        <v>0.36340000000000006</v>
      </c>
      <c r="F52" s="46">
        <v>8</v>
      </c>
      <c r="G52" s="45">
        <f t="shared" ref="G52:G62" si="13">D52*(100+F52)/100</f>
        <v>0.42660000000000003</v>
      </c>
      <c r="H52" s="44">
        <f t="shared" si="7"/>
        <v>0.36735000000000001</v>
      </c>
      <c r="I52" s="44"/>
      <c r="J52" s="47">
        <v>7</v>
      </c>
      <c r="K52" s="44">
        <f t="shared" si="8"/>
        <v>0.42265000000000003</v>
      </c>
      <c r="L52" s="10"/>
      <c r="M52" s="10"/>
      <c r="N52" s="13"/>
      <c r="O52" s="13"/>
      <c r="P52" s="13"/>
      <c r="Q52" s="10"/>
    </row>
    <row r="53" spans="1:30" ht="19.5" customHeight="1">
      <c r="A53" s="27" t="s">
        <v>65</v>
      </c>
      <c r="B53" s="86" t="s">
        <v>91</v>
      </c>
      <c r="C53" s="27" t="str">
        <f t="shared" si="9"/>
        <v>DB  10</v>
      </c>
      <c r="D53" s="36">
        <v>0.61599999999999999</v>
      </c>
      <c r="E53" s="45">
        <f t="shared" si="12"/>
        <v>0.57904</v>
      </c>
      <c r="F53" s="46">
        <v>6</v>
      </c>
      <c r="G53" s="45">
        <f t="shared" si="13"/>
        <v>0.65295999999999987</v>
      </c>
      <c r="H53" s="44">
        <f t="shared" si="7"/>
        <v>0.58519999999999994</v>
      </c>
      <c r="I53" s="44"/>
      <c r="J53" s="47">
        <v>5</v>
      </c>
      <c r="K53" s="44">
        <f t="shared" si="8"/>
        <v>0.64679999999999993</v>
      </c>
    </row>
    <row r="54" spans="1:30" ht="19.5" customHeight="1">
      <c r="A54" s="27" t="s">
        <v>65</v>
      </c>
      <c r="B54" s="86" t="s">
        <v>66</v>
      </c>
      <c r="C54" s="27" t="str">
        <f t="shared" si="9"/>
        <v>DB  12</v>
      </c>
      <c r="D54" s="36">
        <v>0.88800000000000001</v>
      </c>
      <c r="E54" s="45">
        <f t="shared" si="12"/>
        <v>0.83471999999999991</v>
      </c>
      <c r="F54" s="46">
        <v>6</v>
      </c>
      <c r="G54" s="45">
        <f t="shared" si="13"/>
        <v>0.94128000000000001</v>
      </c>
      <c r="H54" s="49">
        <f t="shared" si="7"/>
        <v>0.84360000000000002</v>
      </c>
      <c r="I54" s="49"/>
      <c r="J54" s="50">
        <v>5</v>
      </c>
      <c r="K54" s="49">
        <f t="shared" si="8"/>
        <v>0.9323999999999999</v>
      </c>
    </row>
    <row r="55" spans="1:30" ht="19.5" customHeight="1">
      <c r="A55" s="27" t="s">
        <v>65</v>
      </c>
      <c r="B55" s="86" t="s">
        <v>98</v>
      </c>
      <c r="C55" s="27" t="str">
        <f t="shared" si="9"/>
        <v>DB  16</v>
      </c>
      <c r="D55" s="36">
        <v>1.5780000000000001</v>
      </c>
      <c r="E55" s="45">
        <f t="shared" si="12"/>
        <v>1.48332</v>
      </c>
      <c r="F55" s="46">
        <v>6</v>
      </c>
      <c r="G55" s="45">
        <f t="shared" si="13"/>
        <v>1.6726799999999999</v>
      </c>
      <c r="H55" s="49">
        <f t="shared" si="7"/>
        <v>1.4990999999999999</v>
      </c>
      <c r="I55" s="49"/>
      <c r="J55" s="50">
        <v>5</v>
      </c>
      <c r="K55" s="49">
        <f t="shared" si="8"/>
        <v>1.6569</v>
      </c>
    </row>
    <row r="56" spans="1:30" ht="19.5" customHeight="1">
      <c r="A56" s="27" t="s">
        <v>65</v>
      </c>
      <c r="B56" s="86" t="s">
        <v>99</v>
      </c>
      <c r="C56" s="27" t="str">
        <f t="shared" si="9"/>
        <v>DB  20</v>
      </c>
      <c r="D56" s="36">
        <v>2.4660000000000002</v>
      </c>
      <c r="E56" s="45">
        <f t="shared" si="12"/>
        <v>2.3427000000000002</v>
      </c>
      <c r="F56" s="46">
        <v>5</v>
      </c>
      <c r="G56" s="45">
        <f t="shared" si="13"/>
        <v>2.5893000000000002</v>
      </c>
      <c r="H56" s="49">
        <f t="shared" si="7"/>
        <v>2.3673600000000001</v>
      </c>
      <c r="I56" s="49"/>
      <c r="J56" s="50">
        <v>4</v>
      </c>
      <c r="K56" s="49">
        <f t="shared" si="8"/>
        <v>2.5646399999999998</v>
      </c>
    </row>
    <row r="57" spans="1:30" ht="19.5" customHeight="1">
      <c r="A57" s="27" t="s">
        <v>65</v>
      </c>
      <c r="B57" s="86" t="s">
        <v>94</v>
      </c>
      <c r="C57" s="27" t="str">
        <f t="shared" si="9"/>
        <v>DB  22</v>
      </c>
      <c r="D57" s="36">
        <v>2.984</v>
      </c>
      <c r="E57" s="45">
        <f t="shared" si="12"/>
        <v>2.8348</v>
      </c>
      <c r="F57" s="46">
        <v>5</v>
      </c>
      <c r="G57" s="45">
        <f t="shared" si="13"/>
        <v>3.1332</v>
      </c>
      <c r="H57" s="44">
        <f t="shared" si="7"/>
        <v>2.8646400000000001</v>
      </c>
      <c r="I57" s="44"/>
      <c r="J57" s="47">
        <v>4</v>
      </c>
      <c r="K57" s="44">
        <f t="shared" si="8"/>
        <v>3.1033600000000003</v>
      </c>
    </row>
    <row r="58" spans="1:30" ht="19.5" customHeight="1">
      <c r="A58" s="27" t="s">
        <v>65</v>
      </c>
      <c r="B58" s="86" t="s">
        <v>95</v>
      </c>
      <c r="C58" s="27" t="str">
        <f t="shared" si="9"/>
        <v>DB  25</v>
      </c>
      <c r="D58" s="36">
        <v>3.8530000000000002</v>
      </c>
      <c r="E58" s="45">
        <f t="shared" si="12"/>
        <v>3.6603500000000002</v>
      </c>
      <c r="F58" s="46">
        <v>5</v>
      </c>
      <c r="G58" s="45">
        <f t="shared" si="13"/>
        <v>4.0456500000000002</v>
      </c>
      <c r="H58" s="49">
        <f t="shared" si="7"/>
        <v>3.6988800000000004</v>
      </c>
      <c r="I58" s="49"/>
      <c r="J58" s="50">
        <v>4</v>
      </c>
      <c r="K58" s="49">
        <f t="shared" si="8"/>
        <v>4.0071200000000005</v>
      </c>
    </row>
    <row r="59" spans="1:30" ht="19.5" customHeight="1">
      <c r="A59" s="27" t="s">
        <v>65</v>
      </c>
      <c r="B59" s="86" t="s">
        <v>96</v>
      </c>
      <c r="C59" s="27" t="str">
        <f t="shared" si="9"/>
        <v>DB  28</v>
      </c>
      <c r="D59" s="36">
        <v>4.8339999999999996</v>
      </c>
      <c r="E59" s="45">
        <f t="shared" si="12"/>
        <v>4.5922999999999998</v>
      </c>
      <c r="F59" s="46">
        <v>5</v>
      </c>
      <c r="G59" s="45">
        <f>D59*(100+F59)/100</f>
        <v>5.0756999999999994</v>
      </c>
      <c r="H59" s="44">
        <f t="shared" si="7"/>
        <v>4.6406399999999994</v>
      </c>
      <c r="I59" s="44"/>
      <c r="J59" s="47">
        <v>4</v>
      </c>
      <c r="K59" s="44">
        <f t="shared" si="8"/>
        <v>5.0273599999999998</v>
      </c>
    </row>
    <row r="60" spans="1:30" ht="19.5" customHeight="1">
      <c r="A60" s="27" t="s">
        <v>65</v>
      </c>
      <c r="B60" s="86" t="s">
        <v>100</v>
      </c>
      <c r="C60" s="27" t="str">
        <f t="shared" si="9"/>
        <v>DB  32</v>
      </c>
      <c r="D60" s="36">
        <v>6.3129999999999997</v>
      </c>
      <c r="E60" s="45">
        <f t="shared" si="12"/>
        <v>6.0604800000000001</v>
      </c>
      <c r="F60" s="46">
        <v>4</v>
      </c>
      <c r="G60" s="45">
        <f t="shared" si="13"/>
        <v>6.5655200000000002</v>
      </c>
      <c r="H60" s="44">
        <f t="shared" si="7"/>
        <v>6.0920449999999997</v>
      </c>
      <c r="I60" s="44"/>
      <c r="J60" s="47">
        <v>3.5</v>
      </c>
      <c r="K60" s="44">
        <f t="shared" si="8"/>
        <v>6.5339549999999997</v>
      </c>
    </row>
    <row r="61" spans="1:30" ht="19.5" customHeight="1">
      <c r="A61" s="27" t="s">
        <v>65</v>
      </c>
      <c r="B61" s="86" t="s">
        <v>101</v>
      </c>
      <c r="C61" s="27" t="str">
        <f t="shared" si="9"/>
        <v>DB  36</v>
      </c>
      <c r="D61" s="36">
        <v>7.99</v>
      </c>
      <c r="E61" s="45">
        <f t="shared" si="12"/>
        <v>7.6703999999999999</v>
      </c>
      <c r="F61" s="46">
        <v>4</v>
      </c>
      <c r="G61" s="45">
        <f t="shared" si="13"/>
        <v>8.3095999999999997</v>
      </c>
      <c r="H61" s="44">
        <f t="shared" si="7"/>
        <v>7.71035</v>
      </c>
      <c r="I61" s="44"/>
      <c r="J61" s="47">
        <v>3.5</v>
      </c>
      <c r="K61" s="44">
        <f t="shared" si="8"/>
        <v>8.2696500000000004</v>
      </c>
    </row>
    <row r="62" spans="1:30" ht="19.5" customHeight="1">
      <c r="A62" s="27" t="s">
        <v>65</v>
      </c>
      <c r="B62" s="86" t="s">
        <v>102</v>
      </c>
      <c r="C62" s="27" t="str">
        <f t="shared" si="9"/>
        <v>DB  40</v>
      </c>
      <c r="D62" s="36">
        <v>9.8650000000000002</v>
      </c>
      <c r="E62" s="45">
        <f t="shared" si="12"/>
        <v>9.4703999999999997</v>
      </c>
      <c r="F62" s="46">
        <v>4</v>
      </c>
      <c r="G62" s="45">
        <f t="shared" si="13"/>
        <v>10.259600000000001</v>
      </c>
      <c r="H62" s="44">
        <f t="shared" si="7"/>
        <v>9.5197249999999993</v>
      </c>
      <c r="I62" s="44"/>
      <c r="J62" s="47">
        <v>3.5</v>
      </c>
      <c r="K62" s="44">
        <f t="shared" si="8"/>
        <v>10.210275000000001</v>
      </c>
    </row>
    <row r="64" spans="1:30">
      <c r="C64" s="96">
        <v>1</v>
      </c>
      <c r="D64" s="41">
        <v>2</v>
      </c>
      <c r="E64" s="96">
        <v>3</v>
      </c>
      <c r="F64" s="41">
        <v>4</v>
      </c>
      <c r="G64" s="96">
        <v>5</v>
      </c>
      <c r="H64" s="41">
        <v>6</v>
      </c>
      <c r="I64" s="41"/>
      <c r="J64" s="96">
        <v>7</v>
      </c>
      <c r="K64" s="41">
        <v>8</v>
      </c>
    </row>
  </sheetData>
  <mergeCells count="73">
    <mergeCell ref="S18:W19"/>
    <mergeCell ref="Z18:AB19"/>
    <mergeCell ref="V8:V11"/>
    <mergeCell ref="L1:R1"/>
    <mergeCell ref="T1:U1"/>
    <mergeCell ref="L2:P2"/>
    <mergeCell ref="L3:N4"/>
    <mergeCell ref="O3:R4"/>
    <mergeCell ref="L5:N5"/>
    <mergeCell ref="O5:R5"/>
    <mergeCell ref="Z5:AA5"/>
    <mergeCell ref="L6:N7"/>
    <mergeCell ref="O6:R7"/>
    <mergeCell ref="Z6:AA6"/>
    <mergeCell ref="J19:L24"/>
    <mergeCell ref="O19:P24"/>
    <mergeCell ref="C7:E7"/>
    <mergeCell ref="T7:X7"/>
    <mergeCell ref="Z7:AA7"/>
    <mergeCell ref="A8:A11"/>
    <mergeCell ref="B8:C11"/>
    <mergeCell ref="D8:D11"/>
    <mergeCell ref="E8:E11"/>
    <mergeCell ref="F8:F11"/>
    <mergeCell ref="M8:N11"/>
    <mergeCell ref="O8:P11"/>
    <mergeCell ref="R8:R11"/>
    <mergeCell ref="Z8:AA8"/>
    <mergeCell ref="AC10:AD10"/>
    <mergeCell ref="AE10:AF10"/>
    <mergeCell ref="AG10:AH10"/>
    <mergeCell ref="F12:F17"/>
    <mergeCell ref="G8:L9"/>
    <mergeCell ref="Q8:Q11"/>
    <mergeCell ref="A12:A17"/>
    <mergeCell ref="B12:B17"/>
    <mergeCell ref="C12:C17"/>
    <mergeCell ref="D12:D17"/>
    <mergeCell ref="E12:E17"/>
    <mergeCell ref="A38:C39"/>
    <mergeCell ref="E38:G38"/>
    <mergeCell ref="H38:K38"/>
    <mergeCell ref="F26:F31"/>
    <mergeCell ref="G26:I31"/>
    <mergeCell ref="J26:L31"/>
    <mergeCell ref="O26:P31"/>
    <mergeCell ref="F19:F24"/>
    <mergeCell ref="A26:A31"/>
    <mergeCell ref="B26:B31"/>
    <mergeCell ref="C26:C31"/>
    <mergeCell ref="D26:D31"/>
    <mergeCell ref="E26:E31"/>
    <mergeCell ref="A19:A24"/>
    <mergeCell ref="B19:B24"/>
    <mergeCell ref="C19:C24"/>
    <mergeCell ref="D19:D24"/>
    <mergeCell ref="E19:E24"/>
    <mergeCell ref="G3:K5"/>
    <mergeCell ref="Q26:Q31"/>
    <mergeCell ref="R26:R31"/>
    <mergeCell ref="G10:I11"/>
    <mergeCell ref="J10:L11"/>
    <mergeCell ref="J12:L17"/>
    <mergeCell ref="G12:I17"/>
    <mergeCell ref="G19:I24"/>
    <mergeCell ref="Q19:Q24"/>
    <mergeCell ref="R19:R24"/>
    <mergeCell ref="M12:N17"/>
    <mergeCell ref="O12:P17"/>
    <mergeCell ref="Q12:Q17"/>
    <mergeCell ref="R12:R17"/>
    <mergeCell ref="M19:N24"/>
    <mergeCell ref="M26:N31"/>
  </mergeCells>
  <conditionalFormatting sqref="AI12">
    <cfRule type="cellIs" dxfId="35" priority="86" operator="lessThan">
      <formula>$AI$12</formula>
    </cfRule>
  </conditionalFormatting>
  <conditionalFormatting sqref="L18">
    <cfRule type="cellIs" dxfId="34" priority="79" operator="lessThan">
      <formula>AI18</formula>
    </cfRule>
  </conditionalFormatting>
  <conditionalFormatting sqref="L25">
    <cfRule type="cellIs" dxfId="33" priority="74" operator="lessThan">
      <formula>AI25</formula>
    </cfRule>
  </conditionalFormatting>
  <conditionalFormatting sqref="H18:I18">
    <cfRule type="cellIs" dxfId="32" priority="64" operator="lessThanOrEqual">
      <formula>G18</formula>
    </cfRule>
  </conditionalFormatting>
  <conditionalFormatting sqref="H25:I25">
    <cfRule type="cellIs" dxfId="31" priority="59" operator="lessThanOrEqual">
      <formula>G25</formula>
    </cfRule>
  </conditionalFormatting>
  <conditionalFormatting sqref="H26:I26">
    <cfRule type="cellIs" dxfId="30" priority="58" operator="lessThanOrEqual">
      <formula>G26</formula>
    </cfRule>
  </conditionalFormatting>
  <conditionalFormatting sqref="H28:I28">
    <cfRule type="cellIs" dxfId="29" priority="57" operator="lessThanOrEqual">
      <formula>G28</formula>
    </cfRule>
  </conditionalFormatting>
  <conditionalFormatting sqref="H29:I29">
    <cfRule type="cellIs" dxfId="28" priority="56" operator="lessThanOrEqual">
      <formula>G29</formula>
    </cfRule>
  </conditionalFormatting>
  <conditionalFormatting sqref="H30:I30">
    <cfRule type="cellIs" dxfId="27" priority="55" operator="lessThanOrEqual">
      <formula>G30</formula>
    </cfRule>
  </conditionalFormatting>
  <conditionalFormatting sqref="F12 F20:F25 F27:F31 F15:F18">
    <cfRule type="cellIs" dxfId="26" priority="50" operator="greaterThan">
      <formula>AD12</formula>
    </cfRule>
    <cfRule type="cellIs" dxfId="25" priority="51" operator="lessThan">
      <formula>AC12</formula>
    </cfRule>
    <cfRule type="cellIs" dxfId="24" priority="52" operator="between">
      <formula>AF12</formula>
      <formula>AD12</formula>
    </cfRule>
    <cfRule type="cellIs" dxfId="23" priority="53" operator="between">
      <formula>AC12</formula>
      <formula>AE12</formula>
    </cfRule>
    <cfRule type="cellIs" dxfId="22" priority="54" operator="between">
      <formula>AE12</formula>
      <formula>AF12</formula>
    </cfRule>
  </conditionalFormatting>
  <conditionalFormatting sqref="A1:F34 L1:R34 G1:K2 G6:K34">
    <cfRule type="expression" dxfId="21" priority="6">
      <formula>$S$2=0</formula>
    </cfRule>
  </conditionalFormatting>
  <conditionalFormatting sqref="J18">
    <cfRule type="cellIs" dxfId="20" priority="44" operator="lessThan">
      <formula>AG18</formula>
    </cfRule>
  </conditionalFormatting>
  <conditionalFormatting sqref="J25">
    <cfRule type="cellIs" dxfId="19" priority="39" operator="lessThan">
      <formula>AG25</formula>
    </cfRule>
  </conditionalFormatting>
  <conditionalFormatting sqref="K18">
    <cfRule type="cellIs" dxfId="18" priority="30" operator="lessThan">
      <formula>AH18</formula>
    </cfRule>
  </conditionalFormatting>
  <conditionalFormatting sqref="K25">
    <cfRule type="cellIs" dxfId="17" priority="25" operator="lessThan">
      <formula>AH25</formula>
    </cfRule>
  </conditionalFormatting>
  <conditionalFormatting sqref="F19">
    <cfRule type="cellIs" dxfId="16" priority="93" operator="greaterThan">
      <formula>AD13</formula>
    </cfRule>
    <cfRule type="cellIs" dxfId="15" priority="94" operator="lessThan">
      <formula>AC13</formula>
    </cfRule>
    <cfRule type="cellIs" dxfId="14" priority="95" operator="between">
      <formula>AF13</formula>
      <formula>AD13</formula>
    </cfRule>
    <cfRule type="cellIs" dxfId="13" priority="96" operator="between">
      <formula>AC13</formula>
      <formula>AE13</formula>
    </cfRule>
    <cfRule type="cellIs" dxfId="12" priority="97" operator="between">
      <formula>AE13</formula>
      <formula>AF13</formula>
    </cfRule>
  </conditionalFormatting>
  <conditionalFormatting sqref="F13:F14">
    <cfRule type="cellIs" dxfId="11" priority="98" operator="greaterThan">
      <formula>#REF!</formula>
    </cfRule>
    <cfRule type="cellIs" dxfId="10" priority="99" operator="lessThan">
      <formula>#REF!</formula>
    </cfRule>
    <cfRule type="cellIs" dxfId="9" priority="100" operator="between">
      <formula>#REF!</formula>
      <formula>#REF!</formula>
    </cfRule>
    <cfRule type="cellIs" dxfId="8" priority="101" operator="between">
      <formula>#REF!</formula>
      <formula>#REF!</formula>
    </cfRule>
    <cfRule type="cellIs" dxfId="7" priority="102" operator="between">
      <formula>#REF!</formula>
      <formula>#REF!</formula>
    </cfRule>
  </conditionalFormatting>
  <conditionalFormatting sqref="F26">
    <cfRule type="cellIs" dxfId="6" priority="109" operator="greaterThan">
      <formula>AD14</formula>
    </cfRule>
    <cfRule type="cellIs" dxfId="5" priority="110" operator="lessThan">
      <formula>AC14</formula>
    </cfRule>
    <cfRule type="cellIs" dxfId="4" priority="111" operator="between">
      <formula>AF14</formula>
      <formula>AD14</formula>
    </cfRule>
    <cfRule type="cellIs" dxfId="3" priority="112" operator="between">
      <formula>AC14</formula>
      <formula>AE14</formula>
    </cfRule>
    <cfRule type="cellIs" dxfId="2" priority="113" operator="between">
      <formula>AE14</formula>
      <formula>AF14</formula>
    </cfRule>
  </conditionalFormatting>
  <conditionalFormatting sqref="J26">
    <cfRule type="cellIs" dxfId="1" priority="125" operator="lessThan">
      <formula>AG14</formula>
    </cfRule>
  </conditionalFormatting>
  <conditionalFormatting sqref="C1:E7 L34">
    <cfRule type="expression" dxfId="0" priority="3">
      <formula>$R$2=0</formula>
    </cfRule>
  </conditionalFormatting>
  <printOptions horizontalCentered="1" verticalCentered="1"/>
  <pageMargins left="0" right="0" top="0" bottom="0" header="0" footer="0"/>
  <pageSetup paperSize="9" orientation="landscape" copies="2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097423-58e6-43e3-95b1-27dd6015aaec">
      <Terms xmlns="http://schemas.microsoft.com/office/infopath/2007/PartnerControls"/>
    </lcf76f155ced4ddcb4097134ff3c332f>
    <_x0e27__x0e31__x0e19__x0e17__x0e35__x0e48_ xmlns="7e097423-58e6-43e3-95b1-27dd6015aaec" xsi:nil="true"/>
    <For xmlns="7e097423-58e6-43e3-95b1-27dd6015aaec" xsi:nil="true"/>
    <TaxCatchAll xmlns="a0ac2bfa-2663-43ea-917e-eac1f15ee17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550E935CA92741A5E8AC0B57C5A7C8" ma:contentTypeVersion="20" ma:contentTypeDescription="Create a new document." ma:contentTypeScope="" ma:versionID="d5cda34f0665b0eb33469fea05bfc333">
  <xsd:schema xmlns:xsd="http://www.w3.org/2001/XMLSchema" xmlns:xs="http://www.w3.org/2001/XMLSchema" xmlns:p="http://schemas.microsoft.com/office/2006/metadata/properties" xmlns:ns2="7e097423-58e6-43e3-95b1-27dd6015aaec" xmlns:ns3="a0ac2bfa-2663-43ea-917e-eac1f15ee174" targetNamespace="http://schemas.microsoft.com/office/2006/metadata/properties" ma:root="true" ma:fieldsID="88597348c4d7067656825aaec6c20c53" ns2:_="" ns3:_="">
    <xsd:import namespace="7e097423-58e6-43e3-95b1-27dd6015aaec"/>
    <xsd:import namespace="a0ac2bfa-2663-43ea-917e-eac1f15ee1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For" minOccurs="0"/>
                <xsd:element ref="ns2:lcf76f155ced4ddcb4097134ff3c332f" minOccurs="0"/>
                <xsd:element ref="ns3:TaxCatchAll" minOccurs="0"/>
                <xsd:element ref="ns2:_x0e27__x0e31__x0e19__x0e17__x0e35__x0e48_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097423-58e6-43e3-95b1-27dd6015a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For" ma:index="21" nillable="true" ma:displayName="For" ma:format="Dropdown" ma:internalName="For">
      <xsd:simpleType>
        <xsd:restriction base="dms:Text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0e4009d-798e-4c35-bcc3-592e5b9cc8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x0e27__x0e31__x0e19__x0e17__x0e35__x0e48_" ma:index="25" nillable="true" ma:displayName="วันที่" ma:format="DateOnly" ma:internalName="_x0e27__x0e31__x0e19__x0e17__x0e35__x0e48_">
      <xsd:simpleType>
        <xsd:restriction base="dms:DateTim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c2bfa-2663-43ea-917e-eac1f15ee17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50f49c1-26a1-4307-aa3e-525d8554db95}" ma:internalName="TaxCatchAll" ma:showField="CatchAllData" ma:web="a0ac2bfa-2663-43ea-917e-eac1f15ee1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6240C1-CDEF-4CBE-A606-E56DD637BFA3}"/>
</file>

<file path=customXml/itemProps2.xml><?xml version="1.0" encoding="utf-8"?>
<ds:datastoreItem xmlns:ds="http://schemas.openxmlformats.org/officeDocument/2006/customXml" ds:itemID="{FFFF543E-75C6-46F9-8207-FBB62DEA87C0}"/>
</file>

<file path=customXml/itemProps3.xml><?xml version="1.0" encoding="utf-8"?>
<ds:datastoreItem xmlns:ds="http://schemas.openxmlformats.org/officeDocument/2006/customXml" ds:itemID="{45806863-0CF9-4445-8E79-166BB5C47C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weraphan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weraphan</dc:creator>
  <cp:keywords/>
  <dc:description/>
  <cp:lastModifiedBy>Benjarat Chantaprasert</cp:lastModifiedBy>
  <cp:revision/>
  <dcterms:created xsi:type="dcterms:W3CDTF">1998-02-09T07:46:15Z</dcterms:created>
  <dcterms:modified xsi:type="dcterms:W3CDTF">2024-05-16T09:22:00Z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0x01010037550E935CA92741A5E8AC0B57C5A7C8</vt:lpwstr>
  </property>
</Properties>
</file>