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n_\Downloads\"/>
    </mc:Choice>
  </mc:AlternateContent>
  <xr:revisionPtr revIDLastSave="0" documentId="13_ncr:1_{29096BCE-64C3-4FF0-8590-7D461049E6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ตัวอย่าง" sheetId="12" r:id="rId1"/>
    <sheet name="แบบฟอร์ม" sheetId="11" r:id="rId2"/>
  </sheets>
  <definedNames>
    <definedName name="_xlnm.Print_Area" localSheetId="0">ตัวอย่าง!$A$1:$L$43</definedName>
    <definedName name="_xlnm.Print_Area" localSheetId="1">แบบฟอร์ม!$A$1:$L$43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12" l="1"/>
  <c r="O33" i="12"/>
  <c r="N34" i="12"/>
  <c r="O34" i="12"/>
  <c r="N35" i="12"/>
  <c r="O35" i="12"/>
  <c r="N36" i="12"/>
  <c r="O36" i="12"/>
  <c r="P30" i="12" l="1"/>
  <c r="P29" i="12"/>
  <c r="P28" i="12"/>
  <c r="P27" i="12"/>
  <c r="P26" i="12"/>
  <c r="P25" i="12"/>
  <c r="P24" i="12"/>
  <c r="P15" i="12"/>
  <c r="P33" i="12" l="1"/>
  <c r="Q33" i="12"/>
  <c r="I17" i="12"/>
  <c r="A15" i="11" l="1"/>
  <c r="A16" i="11"/>
  <c r="A17" i="11"/>
  <c r="A18" i="11"/>
  <c r="A19" i="11"/>
  <c r="A20" i="11"/>
  <c r="A21" i="11"/>
  <c r="A22" i="11"/>
  <c r="A23" i="11"/>
  <c r="A25" i="11"/>
  <c r="A27" i="11"/>
  <c r="A28" i="11"/>
  <c r="A29" i="11"/>
  <c r="H15" i="12" l="1"/>
  <c r="Q30" i="12"/>
  <c r="Q28" i="12"/>
  <c r="Q27" i="12"/>
  <c r="Q26" i="12"/>
  <c r="Q29" i="12"/>
  <c r="A31" i="12"/>
  <c r="H30" i="12"/>
  <c r="G30" i="12"/>
  <c r="F30" i="12"/>
  <c r="O30" i="12" s="1"/>
  <c r="A30" i="12"/>
  <c r="C12" i="12"/>
  <c r="O15" i="12"/>
  <c r="F24" i="12" l="1"/>
  <c r="O24" i="12" s="1"/>
  <c r="F23" i="12"/>
  <c r="O23" i="12" s="1"/>
  <c r="F22" i="12"/>
  <c r="O22" i="12" s="1"/>
  <c r="F21" i="12"/>
  <c r="O21" i="12" s="1"/>
  <c r="F20" i="12"/>
  <c r="O20" i="12" s="1"/>
  <c r="F19" i="12"/>
  <c r="O19" i="12" s="1"/>
  <c r="F18" i="12"/>
  <c r="O18" i="12" s="1"/>
  <c r="F17" i="12"/>
  <c r="O17" i="12" s="1"/>
  <c r="F16" i="12"/>
  <c r="O16" i="12" s="1"/>
  <c r="F29" i="12"/>
  <c r="O29" i="12" s="1"/>
  <c r="F28" i="12"/>
  <c r="O28" i="12" s="1"/>
  <c r="F27" i="12"/>
  <c r="O27" i="12" s="1"/>
  <c r="F26" i="12"/>
  <c r="O26" i="12" s="1"/>
  <c r="F25" i="12"/>
  <c r="O25" i="12" s="1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G14" i="12"/>
  <c r="Q42" i="12"/>
  <c r="P42" i="12"/>
  <c r="O42" i="12"/>
  <c r="B43" i="12"/>
  <c r="Q41" i="12"/>
  <c r="P41" i="12"/>
  <c r="O41" i="12"/>
  <c r="P40" i="12"/>
  <c r="P39" i="12"/>
  <c r="Q38" i="12"/>
  <c r="P38" i="12"/>
  <c r="O38" i="12"/>
  <c r="N38" i="12"/>
  <c r="Q37" i="12"/>
  <c r="P37" i="12"/>
  <c r="O37" i="12"/>
  <c r="N37" i="12"/>
  <c r="Q36" i="12"/>
  <c r="P36" i="12"/>
  <c r="Q35" i="12"/>
  <c r="P35" i="12"/>
  <c r="A14" i="12"/>
  <c r="Q31" i="12" l="1" a="1"/>
  <c r="Q31" i="12" s="1"/>
  <c r="Q32" i="12" s="1"/>
  <c r="I21" i="12" s="1"/>
  <c r="I18" i="12" l="1"/>
  <c r="P18" i="12"/>
  <c r="P16" i="12"/>
  <c r="H16" i="12" s="1"/>
  <c r="P21" i="12"/>
  <c r="P19" i="12"/>
  <c r="P17" i="12"/>
  <c r="P20" i="12"/>
  <c r="P22" i="12"/>
  <c r="P23" i="12"/>
  <c r="G26" i="12"/>
  <c r="H26" i="12" s="1"/>
  <c r="G28" i="12"/>
  <c r="H28" i="12" s="1"/>
  <c r="G29" i="12"/>
  <c r="H29" i="12" s="1"/>
  <c r="G27" i="12"/>
  <c r="H27" i="12" s="1"/>
  <c r="Q43" i="11"/>
  <c r="P43" i="11"/>
  <c r="O43" i="11"/>
  <c r="Q42" i="11"/>
  <c r="P42" i="11"/>
  <c r="Q41" i="11"/>
  <c r="P41" i="11"/>
  <c r="Q40" i="11"/>
  <c r="P40" i="11"/>
  <c r="Q39" i="11"/>
  <c r="P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3" i="11"/>
  <c r="P33" i="11"/>
  <c r="O33" i="11"/>
  <c r="N33" i="11"/>
  <c r="Q32" i="11"/>
  <c r="P32" i="11"/>
  <c r="O32" i="11"/>
  <c r="N32" i="11"/>
  <c r="Q31" i="11"/>
  <c r="P31" i="11"/>
  <c r="O31" i="11"/>
  <c r="N31" i="11"/>
  <c r="Q24" i="12" l="1"/>
  <c r="G24" i="12" s="1"/>
  <c r="H24" i="12"/>
  <c r="Q18" i="12"/>
  <c r="G18" i="12" s="1"/>
  <c r="H18" i="12"/>
  <c r="Q17" i="12"/>
  <c r="G17" i="12" s="1"/>
  <c r="H17" i="12"/>
  <c r="Q22" i="12"/>
  <c r="G22" i="12" s="1"/>
  <c r="H22" i="12"/>
  <c r="Q16" i="12"/>
  <c r="G16" i="12" s="1"/>
  <c r="Q21" i="12"/>
  <c r="G21" i="12" s="1"/>
  <c r="H21" i="12"/>
  <c r="Q19" i="12"/>
  <c r="G19" i="12" s="1"/>
  <c r="H19" i="12"/>
  <c r="Q20" i="12"/>
  <c r="G20" i="12" s="1"/>
  <c r="H20" i="12"/>
  <c r="Q25" i="12"/>
  <c r="G25" i="12" s="1"/>
  <c r="H25" i="12"/>
  <c r="Q23" i="12"/>
  <c r="G23" i="12" s="1"/>
  <c r="H2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<sst xmlns="http://schemas.openxmlformats.org/spreadsheetml/2006/main" count="115" uniqueCount="72">
  <si>
    <t xml:space="preserve"> กองวิเคราะห์วิจัยและทดสอบวัสดุ</t>
  </si>
  <si>
    <t>บฟ.ท.1</t>
  </si>
  <si>
    <t xml:space="preserve"> กรมโยธาธิการและผังเมือง</t>
  </si>
  <si>
    <t xml:space="preserve"> ทะเบียนทดสอบเลขที่</t>
  </si>
  <si>
    <t>กวท3-67-0300</t>
  </si>
  <si>
    <t>แผ่นที่</t>
  </si>
  <si>
    <t>1/1</t>
  </si>
  <si>
    <t xml:space="preserve"> CALIBRATION  OF  MACHINE</t>
  </si>
  <si>
    <t xml:space="preserve"> วันที่ออกผลทดสอบ</t>
  </si>
  <si>
    <t xml:space="preserve"> เจ้าหน้าที่ทดสอบ</t>
  </si>
  <si>
    <t xml:space="preserve"> เจ้าหน้าที่วิเคราะห์ผล</t>
  </si>
  <si>
    <t xml:space="preserve"> เจ้าหน้าที่ตรวจสอบ</t>
  </si>
  <si>
    <t>นายภวนนท์ กิจสวัสดิ์</t>
  </si>
  <si>
    <t>นางพรพิศุทธิ์ ศรีพยัคฆ์</t>
  </si>
  <si>
    <t>นายไกรสิทธิ์  โลมรัตน์</t>
  </si>
  <si>
    <t>MACHINE</t>
  </si>
  <si>
    <t>CALIBRATION  DEVICE</t>
  </si>
  <si>
    <t xml:space="preserve"> ผู้ขอรับบริการ</t>
  </si>
  <si>
    <t>บริษัท โพส แอนด์ พรีคาส จำกัด (โรงงานคลอง 13)</t>
  </si>
  <si>
    <t xml:space="preserve"> ชนิด</t>
  </si>
  <si>
    <t>LOAD  CELL</t>
  </si>
  <si>
    <t xml:space="preserve"> ชนิดเครื่องมือ</t>
  </si>
  <si>
    <t>Proving Ring</t>
  </si>
  <si>
    <t xml:space="preserve"> รุ่น</t>
  </si>
  <si>
    <t>TC8 - TM 50</t>
  </si>
  <si>
    <t xml:space="preserve"> ความสามารถสูงสุด</t>
  </si>
  <si>
    <t>50 kN</t>
  </si>
  <si>
    <t xml:space="preserve"> อ่านค่าโดยใช้</t>
  </si>
  <si>
    <t>DIGITAL  INDICATOR</t>
  </si>
  <si>
    <t xml:space="preserve"> หมายเลขเกจ</t>
  </si>
  <si>
    <t>735</t>
  </si>
  <si>
    <t>MP10</t>
  </si>
  <si>
    <t xml:space="preserve"> หมายเลขวงแหวน</t>
  </si>
  <si>
    <t>-</t>
  </si>
  <si>
    <t xml:space="preserve">          </t>
  </si>
  <si>
    <t>Annual Check</t>
  </si>
  <si>
    <t>Spot Check</t>
  </si>
  <si>
    <t>Machine</t>
  </si>
  <si>
    <t>Actual</t>
  </si>
  <si>
    <t>Percent
(%)</t>
  </si>
  <si>
    <t>Remarks</t>
  </si>
  <si>
    <t>อ่านค่า
เครื่องมือ</t>
  </si>
  <si>
    <t>อ่านค่า
โหลดเซลล์</t>
  </si>
  <si>
    <t>อ่านค่ากราฟ</t>
  </si>
  <si>
    <t>Readout</t>
  </si>
  <si>
    <t>Test</t>
  </si>
  <si>
    <t>Average</t>
  </si>
  <si>
    <t>Load</t>
  </si>
  <si>
    <t>Error</t>
  </si>
  <si>
    <t>เครื่องมือ</t>
  </si>
  <si>
    <t>โหลดเซลล์</t>
  </si>
  <si>
    <t>ตัวคูณปรับแก้หน่วย =</t>
  </si>
  <si>
    <t>No. 1</t>
  </si>
  <si>
    <t>No. 2</t>
  </si>
  <si>
    <t>No. 3</t>
  </si>
  <si>
    <t>%</t>
  </si>
  <si>
    <t>(DIV)</t>
  </si>
  <si>
    <t>(kgf)</t>
  </si>
  <si>
    <t>(kN)</t>
  </si>
  <si>
    <t xml:space="preserve"> THE CALIBRATION EQUATION :-</t>
  </si>
  <si>
    <t xml:space="preserve"> 1   รอบ    =</t>
  </si>
  <si>
    <t>DIV</t>
  </si>
  <si>
    <t>ใช้เพื่อตรวจสอบต้นฉบับ</t>
  </si>
  <si>
    <t xml:space="preserve"> </t>
  </si>
  <si>
    <t>Load Cell Readout (…..)</t>
  </si>
  <si>
    <t>(Div)</t>
  </si>
  <si>
    <t>(…..)</t>
  </si>
  <si>
    <t xml:space="preserve"> Actual Load (…....)</t>
  </si>
  <si>
    <t xml:space="preserve"> = Machine Readout  x …......... </t>
  </si>
  <si>
    <t>K = ............. (....) / 1 (DIV)</t>
  </si>
  <si>
    <t>…......</t>
  </si>
  <si>
    <t>Machine Readout (.....)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</si>
</sst>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"/>
    <numFmt numFmtId="167" formatCode="[$-107041E]d\ mmmm\ yyyy;@"/>
    <numFmt numFmtId="168" formatCode="0.00000"/>
    <numFmt numFmtId="169" formatCode="0.000000"/>
  </numFmts>
  <fonts count="15">
    <font>
      <sz val="14"/>
      <name val="CordiaUPC"/>
    </font>
    <font>
      <b/>
      <sz val="14"/>
      <name val="TH SarabunPSK"/>
      <family val="2"/>
    </font>
    <font>
      <b/>
      <sz val="18"/>
      <name val="TH SarabunPSK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6"/>
      <name val="TH SarabunPSK"/>
      <family val="2"/>
    </font>
    <font>
      <b/>
      <sz val="24"/>
      <name val="TH SarabunPSK"/>
      <family val="2"/>
    </font>
    <font>
      <sz val="14"/>
      <name val="CordiaUPC"/>
      <family val="2"/>
    </font>
    <font>
      <sz val="14"/>
      <color rgb="FF0000FF"/>
      <name val="TH SarabunPSK"/>
      <family val="2"/>
    </font>
    <font>
      <b/>
      <sz val="16"/>
      <color rgb="FF0000FF"/>
      <name val="TH SarabunPSK"/>
      <family val="2"/>
    </font>
    <font>
      <sz val="14"/>
      <color rgb="FFFF0000"/>
      <name val="TH SarabunPSK"/>
      <family val="2"/>
    </font>
    <font>
      <sz val="13"/>
      <name val="TH SarabunPSK"/>
      <family val="2"/>
    </font>
    <font>
      <b/>
      <sz val="15"/>
      <name val="TH SarabunPSK"/>
      <family val="2"/>
    </font>
    <font>
      <sz val="12"/>
      <name val="TH SarabunPSK"/>
      <family val="2"/>
    </font>
    <font>
      <b/>
      <sz val="2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6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0" fontId="4" fillId="0" borderId="8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Continuous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165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vertical="center"/>
    </xf>
    <xf numFmtId="2" fontId="4" fillId="0" borderId="33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2" fontId="4" fillId="0" borderId="35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vertical="center"/>
    </xf>
    <xf numFmtId="0" fontId="4" fillId="0" borderId="18" xfId="0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1" xfId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1" fillId="0" borderId="25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1" fillId="0" borderId="3" xfId="1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16" xfId="1" applyFont="1" applyBorder="1" applyAlignment="1">
      <alignment vertical="center"/>
    </xf>
    <xf numFmtId="0" fontId="3" fillId="0" borderId="22" xfId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1" fillId="0" borderId="4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1" fillId="0" borderId="26" xfId="1" applyFont="1" applyBorder="1" applyAlignment="1">
      <alignment vertical="center"/>
    </xf>
    <xf numFmtId="0" fontId="3" fillId="0" borderId="17" xfId="1" applyFont="1" applyBorder="1" applyAlignment="1">
      <alignment horizontal="left" vertical="center"/>
    </xf>
    <xf numFmtId="0" fontId="4" fillId="0" borderId="8" xfId="1" applyFont="1" applyBorder="1" applyAlignment="1">
      <alignment horizontal="centerContinuous" vertical="center"/>
    </xf>
    <xf numFmtId="0" fontId="2" fillId="0" borderId="8" xfId="1" applyFont="1" applyBorder="1" applyAlignment="1">
      <alignment horizontal="centerContinuous" vertical="center"/>
    </xf>
    <xf numFmtId="0" fontId="3" fillId="0" borderId="9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0" borderId="11" xfId="1" applyFont="1" applyBorder="1" applyAlignment="1">
      <alignment vertical="center"/>
    </xf>
    <xf numFmtId="0" fontId="6" fillId="0" borderId="12" xfId="1" applyFont="1" applyBorder="1" applyAlignment="1">
      <alignment horizontal="centerContinuous" vertical="center"/>
    </xf>
    <xf numFmtId="0" fontId="6" fillId="0" borderId="13" xfId="1" applyFont="1" applyBorder="1" applyAlignment="1">
      <alignment horizontal="centerContinuous" vertical="center"/>
    </xf>
    <xf numFmtId="0" fontId="4" fillId="0" borderId="13" xfId="1" applyFont="1" applyBorder="1" applyAlignment="1">
      <alignment horizontal="centerContinuous" vertical="center"/>
    </xf>
    <xf numFmtId="0" fontId="3" fillId="0" borderId="3" xfId="1" applyFont="1" applyBorder="1" applyAlignment="1">
      <alignment vertical="center"/>
    </xf>
    <xf numFmtId="0" fontId="4" fillId="0" borderId="9" xfId="1" applyFont="1" applyBorder="1" applyAlignment="1">
      <alignment vertical="center"/>
    </xf>
    <xf numFmtId="0" fontId="3" fillId="0" borderId="18" xfId="1" applyFont="1" applyBorder="1" applyAlignment="1">
      <alignment vertical="center"/>
    </xf>
    <xf numFmtId="0" fontId="3" fillId="0" borderId="19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3" fillId="0" borderId="14" xfId="1" applyFont="1" applyBorder="1" applyAlignment="1">
      <alignment horizontal="centerContinuous" vertical="center"/>
    </xf>
    <xf numFmtId="0" fontId="3" fillId="0" borderId="13" xfId="1" applyFont="1" applyBorder="1" applyAlignment="1">
      <alignment horizontal="centerContinuous" vertical="center"/>
    </xf>
    <xf numFmtId="0" fontId="3" fillId="0" borderId="9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1" fillId="0" borderId="33" xfId="1" applyFont="1" applyBorder="1" applyAlignment="1">
      <alignment horizontal="center" vertical="center" wrapText="1"/>
    </xf>
    <xf numFmtId="0" fontId="5" fillId="0" borderId="0" xfId="1" applyFont="1" applyAlignment="1">
      <alignment horizontal="centerContinuous" vertical="center"/>
    </xf>
    <xf numFmtId="2" fontId="4" fillId="0" borderId="0" xfId="1" applyNumberFormat="1" applyFont="1" applyAlignment="1">
      <alignment horizontal="center" vertical="center"/>
    </xf>
    <xf numFmtId="2" fontId="4" fillId="0" borderId="9" xfId="1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2" fontId="4" fillId="0" borderId="35" xfId="1" applyNumberFormat="1" applyFont="1" applyBorder="1" applyAlignment="1">
      <alignment horizontal="center" vertical="center"/>
    </xf>
    <xf numFmtId="166" fontId="4" fillId="0" borderId="0" xfId="1" applyNumberFormat="1" applyFont="1" applyAlignment="1">
      <alignment vertical="center"/>
    </xf>
    <xf numFmtId="0" fontId="4" fillId="0" borderId="18" xfId="1" applyFont="1" applyBorder="1" applyAlignment="1">
      <alignment vertical="center"/>
    </xf>
    <xf numFmtId="0" fontId="4" fillId="0" borderId="0" xfId="1" applyFont="1" applyAlignment="1">
      <alignment horizontal="right" vertical="center"/>
    </xf>
    <xf numFmtId="2" fontId="4" fillId="0" borderId="36" xfId="1" applyNumberFormat="1" applyFont="1" applyBorder="1" applyAlignment="1">
      <alignment horizontal="center" vertical="center"/>
    </xf>
    <xf numFmtId="0" fontId="1" fillId="0" borderId="34" xfId="1" applyFont="1" applyBorder="1" applyAlignment="1">
      <alignment horizontal="center" vertical="center" wrapText="1"/>
    </xf>
    <xf numFmtId="166" fontId="4" fillId="0" borderId="9" xfId="1" applyNumberFormat="1" applyFont="1" applyBorder="1" applyAlignment="1">
      <alignment horizontal="center" vertical="center"/>
    </xf>
    <xf numFmtId="0" fontId="4" fillId="0" borderId="22" xfId="1" applyFont="1" applyBorder="1" applyAlignment="1">
      <alignment horizontal="right" vertical="center"/>
    </xf>
    <xf numFmtId="164" fontId="4" fillId="0" borderId="0" xfId="1" applyNumberFormat="1" applyFont="1" applyAlignment="1">
      <alignment horizontal="right" vertical="center"/>
    </xf>
    <xf numFmtId="0" fontId="8" fillId="0" borderId="36" xfId="1" applyFont="1" applyBorder="1" applyAlignment="1">
      <alignment horizontal="center" vertical="center"/>
    </xf>
    <xf numFmtId="166" fontId="8" fillId="0" borderId="0" xfId="1" applyNumberFormat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8" fillId="0" borderId="20" xfId="1" applyNumberFormat="1" applyFont="1" applyBorder="1" applyAlignment="1">
      <alignment horizontal="center" vertical="center"/>
    </xf>
    <xf numFmtId="0" fontId="10" fillId="2" borderId="34" xfId="1" applyFont="1" applyFill="1" applyBorder="1" applyAlignment="1">
      <alignment horizontal="center" vertical="center"/>
    </xf>
    <xf numFmtId="168" fontId="10" fillId="2" borderId="26" xfId="1" applyNumberFormat="1" applyFont="1" applyFill="1" applyBorder="1" applyAlignment="1">
      <alignment horizontal="center" vertical="center"/>
    </xf>
    <xf numFmtId="0" fontId="8" fillId="0" borderId="8" xfId="1" applyFont="1" applyBorder="1" applyAlignment="1">
      <alignment vertical="center" shrinkToFit="1"/>
    </xf>
    <xf numFmtId="0" fontId="4" fillId="0" borderId="8" xfId="0" applyFont="1" applyBorder="1" applyAlignment="1">
      <alignment vertical="center" shrinkToFit="1"/>
    </xf>
    <xf numFmtId="0" fontId="4" fillId="0" borderId="0" xfId="0" applyFont="1" applyAlignment="1">
      <alignment horizontal="left" vertical="center" shrinkToFit="1"/>
    </xf>
    <xf numFmtId="166" fontId="8" fillId="0" borderId="35" xfId="1" applyNumberFormat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2" fontId="4" fillId="0" borderId="0" xfId="0" applyNumberFormat="1" applyFont="1" applyAlignment="1">
      <alignment vertical="center"/>
    </xf>
    <xf numFmtId="0" fontId="3" fillId="0" borderId="37" xfId="1" applyFont="1" applyBorder="1" applyAlignment="1">
      <alignment horizontal="center" vertical="center" wrapText="1"/>
    </xf>
    <xf numFmtId="0" fontId="3" fillId="0" borderId="35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2" fontId="4" fillId="0" borderId="35" xfId="0" applyNumberFormat="1" applyFont="1" applyBorder="1" applyAlignment="1">
      <alignment vertical="center"/>
    </xf>
    <xf numFmtId="0" fontId="11" fillId="0" borderId="0" xfId="1" applyFont="1" applyAlignment="1">
      <alignment vertical="center"/>
    </xf>
    <xf numFmtId="0" fontId="11" fillId="0" borderId="11" xfId="1" applyFont="1" applyBorder="1" applyAlignment="1">
      <alignment vertical="center"/>
    </xf>
    <xf numFmtId="0" fontId="8" fillId="0" borderId="0" xfId="1" applyFont="1" applyAlignment="1">
      <alignment vertical="center" shrinkToFit="1"/>
    </xf>
    <xf numFmtId="0" fontId="9" fillId="0" borderId="0" xfId="1" applyFont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8" xfId="1" applyFont="1" applyBorder="1" applyAlignment="1">
      <alignment vertical="center"/>
    </xf>
    <xf numFmtId="2" fontId="4" fillId="0" borderId="22" xfId="1" applyNumberFormat="1" applyFont="1" applyBorder="1" applyAlignment="1">
      <alignment horizontal="center" vertical="center"/>
    </xf>
    <xf numFmtId="2" fontId="4" fillId="0" borderId="34" xfId="1" applyNumberFormat="1" applyFont="1" applyBorder="1" applyAlignment="1">
      <alignment horizontal="center" vertical="center"/>
    </xf>
    <xf numFmtId="2" fontId="4" fillId="0" borderId="34" xfId="0" applyNumberFormat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22" xfId="1" applyFont="1" applyBorder="1" applyAlignment="1">
      <alignment vertical="center"/>
    </xf>
    <xf numFmtId="2" fontId="4" fillId="0" borderId="22" xfId="0" applyNumberFormat="1" applyFont="1" applyBorder="1" applyAlignment="1">
      <alignment horizontal="center" vertical="center"/>
    </xf>
    <xf numFmtId="2" fontId="4" fillId="0" borderId="34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 wrapText="1"/>
    </xf>
    <xf numFmtId="2" fontId="4" fillId="0" borderId="16" xfId="0" applyNumberFormat="1" applyFont="1" applyBorder="1" applyAlignment="1">
      <alignment vertical="center" wrapText="1"/>
    </xf>
    <xf numFmtId="2" fontId="4" fillId="0" borderId="26" xfId="0" applyNumberFormat="1" applyFont="1" applyBorder="1" applyAlignment="1">
      <alignment vertical="center" wrapText="1"/>
    </xf>
    <xf numFmtId="2" fontId="4" fillId="0" borderId="10" xfId="0" applyNumberFormat="1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2" fillId="0" borderId="2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9" xfId="0" quotePrefix="1" applyFont="1" applyBorder="1" applyAlignment="1">
      <alignment vertical="center" shrinkToFit="1"/>
    </xf>
    <xf numFmtId="0" fontId="3" fillId="0" borderId="0" xfId="0" quotePrefix="1" applyFont="1" applyAlignment="1">
      <alignment vertical="center" shrinkToFit="1"/>
    </xf>
    <xf numFmtId="0" fontId="3" fillId="0" borderId="11" xfId="0" quotePrefix="1" applyFont="1" applyBorder="1" applyAlignment="1">
      <alignment vertical="center" shrinkToFit="1"/>
    </xf>
    <xf numFmtId="0" fontId="13" fillId="0" borderId="4" xfId="1" applyFont="1" applyBorder="1" applyAlignment="1">
      <alignment vertical="center"/>
    </xf>
    <xf numFmtId="0" fontId="13" fillId="0" borderId="22" xfId="1" applyFont="1" applyBorder="1" applyAlignment="1">
      <alignment vertical="center"/>
    </xf>
    <xf numFmtId="0" fontId="13" fillId="0" borderId="20" xfId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166" fontId="8" fillId="0" borderId="0" xfId="0" applyNumberFormat="1" applyFont="1" applyAlignment="1">
      <alignment horizontal="center" vertical="center"/>
    </xf>
    <xf numFmtId="166" fontId="8" fillId="0" borderId="33" xfId="0" applyNumberFormat="1" applyFont="1" applyBorder="1" applyAlignment="1">
      <alignment horizontal="center" vertical="center"/>
    </xf>
    <xf numFmtId="166" fontId="8" fillId="0" borderId="35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/>
    </xf>
    <xf numFmtId="169" fontId="4" fillId="0" borderId="0" xfId="1" applyNumberFormat="1" applyFont="1" applyAlignment="1">
      <alignment horizontal="right" vertical="center"/>
    </xf>
    <xf numFmtId="169" fontId="4" fillId="0" borderId="0" xfId="1" applyNumberFormat="1" applyFont="1" applyAlignment="1">
      <alignment vertical="center"/>
    </xf>
    <xf numFmtId="164" fontId="4" fillId="0" borderId="0" xfId="1" applyNumberFormat="1" applyFont="1" applyAlignment="1">
      <alignment horizontal="center" vertical="center"/>
    </xf>
    <xf numFmtId="167" fontId="8" fillId="0" borderId="32" xfId="1" applyNumberFormat="1" applyFont="1" applyBorder="1" applyAlignment="1">
      <alignment vertical="center"/>
    </xf>
    <xf numFmtId="167" fontId="4" fillId="0" borderId="32" xfId="0" applyNumberFormat="1" applyFont="1" applyBorder="1" applyAlignment="1">
      <alignment vertical="center"/>
    </xf>
    <xf numFmtId="0" fontId="3" fillId="0" borderId="0" xfId="1" quotePrefix="1" applyFont="1" applyAlignment="1">
      <alignment vertical="center" shrinkToFit="1"/>
    </xf>
    <xf numFmtId="0" fontId="3" fillId="0" borderId="11" xfId="1" quotePrefix="1" applyFont="1" applyBorder="1" applyAlignment="1">
      <alignment vertical="center" shrinkToFit="1"/>
    </xf>
    <xf numFmtId="0" fontId="13" fillId="0" borderId="0" xfId="1" applyFont="1" applyAlignment="1">
      <alignment vertical="center"/>
    </xf>
    <xf numFmtId="0" fontId="1" fillId="0" borderId="0" xfId="1" quotePrefix="1" applyFont="1" applyAlignment="1">
      <alignment vertical="center"/>
    </xf>
    <xf numFmtId="2" fontId="14" fillId="0" borderId="0" xfId="0" applyNumberFormat="1" applyFont="1" applyAlignment="1">
      <alignment vertical="center"/>
    </xf>
    <xf numFmtId="2" fontId="14" fillId="0" borderId="0" xfId="0" applyNumberFormat="1" applyFont="1" applyAlignment="1">
      <alignment horizontal="right" vertical="center"/>
    </xf>
    <xf numFmtId="0" fontId="14" fillId="0" borderId="0" xfId="1" applyFont="1" applyAlignment="1">
      <alignment horizontal="center" vertical="center"/>
    </xf>
    <xf numFmtId="0" fontId="14" fillId="0" borderId="11" xfId="1" applyFont="1" applyBorder="1" applyAlignment="1">
      <alignment horizontal="left" vertical="center"/>
    </xf>
    <xf numFmtId="0" fontId="14" fillId="0" borderId="9" xfId="1" quotePrefix="1" applyFont="1" applyBorder="1" applyAlignment="1">
      <alignment horizontal="center" vertical="center"/>
    </xf>
    <xf numFmtId="0" fontId="14" fillId="0" borderId="0" xfId="1" quotePrefix="1" applyFont="1" applyAlignment="1">
      <alignment horizontal="center" vertical="center"/>
    </xf>
    <xf numFmtId="0" fontId="14" fillId="0" borderId="11" xfId="1" quotePrefix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textRotation="90"/>
    </xf>
    <xf numFmtId="0" fontId="4" fillId="0" borderId="19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33" xfId="1" applyFont="1" applyBorder="1" applyAlignment="1">
      <alignment horizontal="center" vertical="center" wrapText="1"/>
    </xf>
    <xf numFmtId="0" fontId="3" fillId="0" borderId="3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3" fillId="0" borderId="9" xfId="1" quotePrefix="1" applyFont="1" applyBorder="1" applyAlignment="1">
      <alignment horizontal="left" vertical="center" shrinkToFit="1"/>
    </xf>
    <xf numFmtId="0" fontId="3" fillId="0" borderId="0" xfId="1" quotePrefix="1" applyFont="1" applyAlignment="1">
      <alignment horizontal="left" vertical="center" shrinkToFit="1"/>
    </xf>
    <xf numFmtId="0" fontId="3" fillId="0" borderId="11" xfId="1" quotePrefix="1" applyFont="1" applyBorder="1" applyAlignment="1">
      <alignment horizontal="left" vertical="center" shrinkToFit="1"/>
    </xf>
    <xf numFmtId="0" fontId="3" fillId="0" borderId="27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167" fontId="8" fillId="0" borderId="7" xfId="0" quotePrefix="1" applyNumberFormat="1" applyFont="1" applyBorder="1" applyAlignment="1">
      <alignment horizontal="left" vertical="center"/>
    </xf>
    <xf numFmtId="0" fontId="3" fillId="0" borderId="30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8" fillId="0" borderId="8" xfId="1" applyFont="1" applyBorder="1" applyAlignment="1">
      <alignment horizontal="left" vertical="center" shrinkToFit="1"/>
    </xf>
    <xf numFmtId="0" fontId="8" fillId="0" borderId="10" xfId="1" applyFont="1" applyBorder="1" applyAlignment="1">
      <alignment horizontal="left" vertical="center" shrinkToFit="1"/>
    </xf>
    <xf numFmtId="0" fontId="8" fillId="0" borderId="0" xfId="1" applyFont="1" applyAlignment="1">
      <alignment horizontal="left" vertical="center" shrinkToFit="1"/>
    </xf>
    <xf numFmtId="0" fontId="8" fillId="0" borderId="16" xfId="1" applyFont="1" applyBorder="1" applyAlignment="1">
      <alignment horizontal="left" vertical="center" shrinkToFit="1"/>
    </xf>
    <xf numFmtId="0" fontId="1" fillId="0" borderId="30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67" fontId="4" fillId="0" borderId="7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textRotation="90"/>
    </xf>
    <xf numFmtId="0" fontId="4" fillId="0" borderId="3" xfId="0" applyFont="1" applyBorder="1" applyAlignment="1">
      <alignment horizontal="left" vertical="center" textRotation="90"/>
    </xf>
    <xf numFmtId="0" fontId="3" fillId="0" borderId="3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left" vertical="center" shrinkToFit="1"/>
    </xf>
    <xf numFmtId="0" fontId="3" fillId="0" borderId="0" xfId="0" quotePrefix="1" applyFont="1" applyAlignment="1">
      <alignment horizontal="left" vertical="center" shrinkToFit="1"/>
    </xf>
    <xf numFmtId="0" fontId="3" fillId="0" borderId="11" xfId="0" quotePrefix="1" applyFont="1" applyBorder="1" applyAlignment="1">
      <alignment horizontal="left" vertical="center" shrinkToFi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Normal" xfId="0" builtinId="0"/>
    <cellStyle name="ปกติ 2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659090909090912E-2"/>
          <c:y val="6.3218568209433959E-2"/>
          <c:w val="0.91761363636363635"/>
          <c:h val="0.7902321026179244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0"/>
            <c:dispEq val="0"/>
          </c:trendline>
          <c:xVal>
            <c:numRef>
              <c:f>ตัวอย่าง!$N$15:$N$30</c:f>
              <c:numCache>
                <c:formatCode>General</c:formatCode>
                <c:ptCount val="1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</c:numCache>
            </c:numRef>
          </c:xVal>
          <c:yVal>
            <c:numRef>
              <c:f>ตัวอย่าง!$O$15:$O$30</c:f>
              <c:numCache>
                <c:formatCode>0.00</c:formatCode>
                <c:ptCount val="16"/>
                <c:pt idx="0">
                  <c:v>0</c:v>
                </c:pt>
                <c:pt idx="1">
                  <c:v>530.2833333333333</c:v>
                </c:pt>
                <c:pt idx="2">
                  <c:v>1100.2366666666667</c:v>
                </c:pt>
                <c:pt idx="3">
                  <c:v>1663.2366666666665</c:v>
                </c:pt>
                <c:pt idx="4">
                  <c:v>2237.3000000000002</c:v>
                </c:pt>
                <c:pt idx="5">
                  <c:v>2799.77</c:v>
                </c:pt>
                <c:pt idx="6">
                  <c:v>3364.4333333333329</c:v>
                </c:pt>
                <c:pt idx="7">
                  <c:v>3922.97</c:v>
                </c:pt>
                <c:pt idx="8">
                  <c:v>4481.6833333333334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EB-400B-A3A8-B322FC95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536591"/>
        <c:axId val="1"/>
      </c:scatterChart>
      <c:valAx>
        <c:axId val="1674536591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TH SarabunPSK"/>
                <a:ea typeface="TH SarabunPSK"/>
                <a:cs typeface="TH SarabunPSK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TH SarabunPSK"/>
                <a:ea typeface="TH SarabunPSK"/>
                <a:cs typeface="TH SarabunPSK"/>
              </a:defRPr>
            </a:pPr>
            <a:endParaRPr lang="en-US"/>
          </a:p>
        </c:txPr>
        <c:crossAx val="1674536591"/>
        <c:crossesAt val="0"/>
        <c:crossBetween val="midCat"/>
        <c:majorUnit val="500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CordiaUPC"/>
          <a:ea typeface="CordiaUPC"/>
          <a:cs typeface="CordiaUPC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 horizontalDpi="180" verticalDpi="18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310186</xdr:colOff>
      <xdr:row>10</xdr:row>
      <xdr:rowOff>55908</xdr:rowOff>
    </xdr:from>
    <xdr:to>
      <xdr:col>9</xdr:col>
      <xdr:colOff>453061</xdr:colOff>
      <xdr:row>10</xdr:row>
      <xdr:rowOff>208308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D3B78752-F4EB-4ADA-8229-ECF6DF1F111B}"/>
            </a:ext>
          </a:extLst>
        </xdr:cNvPr>
        <xdr:cNvSpPr>
          <a:spLocks noChangeArrowheads="1"/>
        </xdr:cNvSpPr>
      </xdr:nvSpPr>
      <xdr:spPr bwMode="auto">
        <a:xfrm>
          <a:off x="5677316" y="3021082"/>
          <a:ext cx="142875" cy="1524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257175</xdr:colOff>
      <xdr:row>30</xdr:row>
      <xdr:rowOff>8072</xdr:rowOff>
    </xdr:from>
    <xdr:to>
      <xdr:col>12</xdr:col>
      <xdr:colOff>0</xdr:colOff>
      <xdr:row>42</xdr:row>
      <xdr:rowOff>133350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8989B87B-4AD1-44C2-9366-EBD51DDAA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204044</xdr:colOff>
      <xdr:row>0</xdr:row>
      <xdr:rowOff>86470</xdr:rowOff>
    </xdr:from>
    <xdr:to>
      <xdr:col>1</xdr:col>
      <xdr:colOff>408624</xdr:colOff>
      <xdr:row>2</xdr:row>
      <xdr:rowOff>239284</xdr:rowOff>
    </xdr:to>
    <xdr:pic>
      <xdr:nvPicPr>
        <xdr:cNvPr id="4" name="Picture 6" descr="LogoDPT5">
          <a:extLst>
            <a:ext uri="{FF2B5EF4-FFF2-40B4-BE49-F238E27FC236}">
              <a16:creationId xmlns:a16="http://schemas.microsoft.com/office/drawing/2014/main" id="{E1D9CFE5-7077-44FA-9F98-EF63DDCE0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44" y="86470"/>
          <a:ext cx="812715" cy="8488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298174</xdr:colOff>
      <xdr:row>10</xdr:row>
      <xdr:rowOff>49695</xdr:rowOff>
    </xdr:from>
    <xdr:to>
      <xdr:col>6</xdr:col>
      <xdr:colOff>447262</xdr:colOff>
      <xdr:row>10</xdr:row>
      <xdr:rowOff>190501</xdr:rowOff>
    </xdr:to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9AAC40C7-B7D2-41A2-B08F-C81B3525D133}"/>
            </a:ext>
          </a:extLst>
        </xdr:cNvPr>
        <xdr:cNvSpPr>
          <a:spLocks noChangeArrowheads="1"/>
        </xdr:cNvSpPr>
      </xdr:nvSpPr>
      <xdr:spPr bwMode="auto">
        <a:xfrm>
          <a:off x="3876261" y="3014869"/>
          <a:ext cx="149088" cy="14080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10</xdr:col>
      <xdr:colOff>364435</xdr:colOff>
      <xdr:row>25</xdr:row>
      <xdr:rowOff>223630</xdr:rowOff>
    </xdr:from>
    <xdr:to>
      <xdr:col>11</xdr:col>
      <xdr:colOff>432209</xdr:colOff>
      <xdr:row>28</xdr:row>
      <xdr:rowOff>211891</xdr:rowOff>
    </xdr:to>
    <xdr:pic>
      <xdr:nvPicPr>
        <xdr:cNvPr id="7" name="รูปภาพ 6">
          <a:extLst>
            <a:ext uri="{FF2B5EF4-FFF2-40B4-BE49-F238E27FC236}">
              <a16:creationId xmlns:a16="http://schemas.microsoft.com/office/drawing/2014/main" id="{7C46BA75-69A5-44C5-9C62-B5CD9D8DD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93565" y="7139608"/>
          <a:ext cx="680687" cy="68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400922</xdr:colOff>
      <xdr:row>26</xdr:row>
      <xdr:rowOff>15933</xdr:rowOff>
    </xdr:from>
    <xdr:to>
      <xdr:col>11</xdr:col>
      <xdr:colOff>461278</xdr:colOff>
      <xdr:row>28</xdr:row>
      <xdr:rowOff>211899</xdr:rowOff>
    </xdr:to>
    <xdr:sp macro="" textlink="">
      <xdr:nvSpPr>
        <xdr:cNvPr id="9" name="กล่องข้อความ 8">
          <a:extLst>
            <a:ext uri="{FF2B5EF4-FFF2-40B4-BE49-F238E27FC236}">
              <a16:creationId xmlns:a16="http://schemas.microsoft.com/office/drawing/2014/main" id="{D0DE30D3-8B7E-4621-8AA4-3151A8D68860}"/>
            </a:ext>
          </a:extLst>
        </xdr:cNvPr>
        <xdr:cNvSpPr txBox="1"/>
      </xdr:nvSpPr>
      <xdr:spPr>
        <a:xfrm>
          <a:off x="6530052" y="7163824"/>
          <a:ext cx="673269" cy="659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QR</a:t>
          </a:r>
          <a:r>
            <a:rPr lang="en-US" sz="1600" baseline="0"/>
            <a:t> </a:t>
          </a:r>
        </a:p>
        <a:p>
          <a:pPr algn="ctr"/>
          <a:r>
            <a:rPr lang="en-US" sz="1600" baseline="0"/>
            <a:t>Code</a:t>
          </a:r>
          <a:endParaRPr lang="en-US" sz="1600"/>
        </a:p>
      </xdr:txBody>
    </xdr:sp>
    <xdr:clientData/>
  </xdr:twoCellAnchor>
  <xdr:twoCellAnchor>
    <xdr:from>
      <xdr:col>0</xdr:col>
      <xdr:colOff>306738</xdr:colOff>
      <xdr:row>30</xdr:row>
      <xdr:rowOff>153369</xdr:rowOff>
    </xdr:from>
    <xdr:to>
      <xdr:col>11</xdr:col>
      <xdr:colOff>446943</xdr:colOff>
      <xdr:row>41</xdr:row>
      <xdr:rowOff>139211</xdr:rowOff>
    </xdr:to>
    <xdr:sp macro="" textlink="">
      <xdr:nvSpPr>
        <xdr:cNvPr id="10" name="กล่องข้อความ 9">
          <a:extLst>
            <a:ext uri="{FF2B5EF4-FFF2-40B4-BE49-F238E27FC236}">
              <a16:creationId xmlns:a16="http://schemas.microsoft.com/office/drawing/2014/main" id="{8CB443E2-2FAE-43D2-BFAC-0BC9949E1845}"/>
            </a:ext>
          </a:extLst>
        </xdr:cNvPr>
        <xdr:cNvSpPr txBox="1"/>
      </xdr:nvSpPr>
      <xdr:spPr>
        <a:xfrm>
          <a:off x="306738" y="8154369"/>
          <a:ext cx="6829686" cy="2484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Graph</a:t>
          </a:r>
        </a:p>
      </xdr:txBody>
    </xdr:sp>
    <xdr:clientData/>
  </xdr:twoCellAnchor>
  <xdr:twoCellAnchor editAs="oneCell">
    <xdr:from>
      <xdr:col>0</xdr:col>
      <xdr:colOff>205154</xdr:colOff>
      <xdr:row>0</xdr:row>
      <xdr:rowOff>82826</xdr:rowOff>
    </xdr:from>
    <xdr:to>
      <xdr:col>1</xdr:col>
      <xdr:colOff>409734</xdr:colOff>
      <xdr:row>2</xdr:row>
      <xdr:rowOff>240737</xdr:rowOff>
    </xdr:to>
    <xdr:pic>
      <xdr:nvPicPr>
        <xdr:cNvPr id="12" name="Picture 6" descr="LogoDPT5">
          <a:extLst>
            <a:ext uri="{FF2B5EF4-FFF2-40B4-BE49-F238E27FC236}">
              <a16:creationId xmlns:a16="http://schemas.microsoft.com/office/drawing/2014/main" id="{9CFE3A17-594C-466A-8AA4-CE48D6F57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54" y="82826"/>
          <a:ext cx="817493" cy="853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B0E7-4A1E-437F-9729-EB77E52CD855}">
  <dimension ref="A1:V45"/>
  <sheetViews>
    <sheetView tabSelected="1" view="pageBreakPreview" zoomScale="115" zoomScaleNormal="118" zoomScaleSheetLayoutView="115" workbookViewId="0">
      <selection activeCell="O8" sqref="O8"/>
    </sheetView>
  </sheetViews>
  <sheetFormatPr defaultRowHeight="21.75"/>
  <cols>
    <col min="1" max="12" width="9.140625" style="48" customWidth="1"/>
    <col min="13" max="13" width="5.42578125" style="48" bestFit="1" customWidth="1"/>
    <col min="14" max="15" width="10.42578125" style="48" customWidth="1"/>
    <col min="16" max="16" width="17.7109375" style="48" bestFit="1" customWidth="1"/>
    <col min="17" max="17" width="10.42578125" style="48" customWidth="1"/>
    <col min="18" max="16384" width="9.140625" style="48"/>
  </cols>
  <sheetData>
    <row r="1" spans="1:17" ht="27.75" thickTop="1">
      <c r="A1" s="44"/>
      <c r="B1" s="45"/>
      <c r="C1" s="121" t="s">
        <v>0</v>
      </c>
      <c r="D1" s="46"/>
      <c r="E1" s="45"/>
      <c r="F1" s="47"/>
      <c r="G1" s="184" t="s">
        <v>1</v>
      </c>
      <c r="H1" s="185"/>
      <c r="I1" s="185"/>
      <c r="J1" s="185"/>
      <c r="K1" s="185"/>
      <c r="L1" s="186"/>
    </row>
    <row r="2" spans="1:17" ht="27">
      <c r="A2" s="49"/>
      <c r="B2" s="50"/>
      <c r="C2" s="122" t="s">
        <v>2</v>
      </c>
      <c r="D2" s="51"/>
      <c r="E2" s="50"/>
      <c r="F2" s="52"/>
      <c r="G2" s="131" t="s">
        <v>3</v>
      </c>
      <c r="H2" s="132"/>
      <c r="I2" s="187" t="s">
        <v>4</v>
      </c>
      <c r="J2" s="188"/>
      <c r="K2" s="53" t="s">
        <v>5</v>
      </c>
      <c r="L2" s="97" t="s">
        <v>6</v>
      </c>
    </row>
    <row r="3" spans="1:17" ht="27">
      <c r="A3" s="54"/>
      <c r="B3" s="55"/>
      <c r="C3" s="123" t="s">
        <v>7</v>
      </c>
      <c r="D3" s="56"/>
      <c r="E3" s="55"/>
      <c r="F3" s="57"/>
      <c r="G3" s="189" t="s">
        <v>8</v>
      </c>
      <c r="H3" s="190"/>
      <c r="I3" s="203">
        <v>45285</v>
      </c>
      <c r="J3" s="203"/>
      <c r="K3" s="203"/>
      <c r="L3" s="151"/>
    </row>
    <row r="4" spans="1:17" ht="27">
      <c r="A4" s="58" t="s">
        <v>9</v>
      </c>
      <c r="B4" s="59"/>
      <c r="C4" s="60"/>
      <c r="D4" s="60"/>
      <c r="E4" s="61" t="s">
        <v>10</v>
      </c>
      <c r="F4" s="60"/>
      <c r="G4" s="59"/>
      <c r="H4" s="62"/>
      <c r="I4" s="61" t="s">
        <v>11</v>
      </c>
      <c r="J4" s="63"/>
      <c r="K4" s="50"/>
      <c r="L4" s="64"/>
    </row>
    <row r="5" spans="1:17" ht="22.5" thickBot="1">
      <c r="A5" s="171" t="s">
        <v>12</v>
      </c>
      <c r="B5" s="167"/>
      <c r="C5" s="167"/>
      <c r="D5" s="172"/>
      <c r="E5" s="173" t="s">
        <v>13</v>
      </c>
      <c r="F5" s="167"/>
      <c r="G5" s="167"/>
      <c r="H5" s="172"/>
      <c r="I5" s="173" t="s">
        <v>14</v>
      </c>
      <c r="J5" s="167"/>
      <c r="K5" s="167"/>
      <c r="L5" s="168"/>
    </row>
    <row r="6" spans="1:17" ht="36.75" thickTop="1">
      <c r="A6" s="65" t="s">
        <v>15</v>
      </c>
      <c r="B6" s="66"/>
      <c r="C6" s="67"/>
      <c r="D6" s="67"/>
      <c r="E6" s="67"/>
      <c r="F6" s="67"/>
      <c r="G6" s="210" t="s">
        <v>16</v>
      </c>
      <c r="H6" s="210"/>
      <c r="I6" s="210"/>
      <c r="J6" s="210"/>
      <c r="K6" s="210"/>
      <c r="L6" s="211"/>
    </row>
    <row r="7" spans="1:17" ht="24">
      <c r="A7" s="68" t="s">
        <v>17</v>
      </c>
      <c r="B7" s="63"/>
      <c r="C7" s="212" t="s">
        <v>18</v>
      </c>
      <c r="D7" s="212"/>
      <c r="E7" s="212"/>
      <c r="F7" s="213"/>
      <c r="G7" s="61" t="s">
        <v>19</v>
      </c>
      <c r="H7" s="100"/>
      <c r="I7" s="143" t="s">
        <v>20</v>
      </c>
      <c r="L7" s="64"/>
    </row>
    <row r="8" spans="1:17" ht="24">
      <c r="A8" s="68" t="s">
        <v>21</v>
      </c>
      <c r="B8" s="63"/>
      <c r="C8" s="214" t="s">
        <v>22</v>
      </c>
      <c r="D8" s="214"/>
      <c r="E8" s="214"/>
      <c r="F8" s="215"/>
      <c r="G8" s="61" t="s">
        <v>23</v>
      </c>
      <c r="H8" s="113"/>
      <c r="I8" s="143" t="s">
        <v>24</v>
      </c>
      <c r="L8" s="64"/>
    </row>
    <row r="9" spans="1:17" ht="24">
      <c r="A9" s="68" t="s">
        <v>25</v>
      </c>
      <c r="B9" s="63"/>
      <c r="C9" s="95" t="s">
        <v>26</v>
      </c>
      <c r="D9" s="105"/>
      <c r="E9" s="95"/>
      <c r="F9" s="95"/>
      <c r="G9" s="61" t="s">
        <v>27</v>
      </c>
      <c r="H9" s="105"/>
      <c r="I9" s="143" t="s">
        <v>28</v>
      </c>
      <c r="L9" s="64"/>
    </row>
    <row r="10" spans="1:17" ht="24">
      <c r="A10" s="68" t="s">
        <v>29</v>
      </c>
      <c r="B10" s="63"/>
      <c r="C10" s="96" t="s">
        <v>30</v>
      </c>
      <c r="D10" s="105"/>
      <c r="E10" s="114"/>
      <c r="F10" s="95"/>
      <c r="G10" s="69"/>
      <c r="H10" s="105"/>
      <c r="I10" s="143" t="s">
        <v>31</v>
      </c>
      <c r="L10" s="64"/>
    </row>
    <row r="11" spans="1:17" ht="24.75" thickBot="1">
      <c r="A11" s="70" t="s">
        <v>32</v>
      </c>
      <c r="B11" s="71"/>
      <c r="C11" s="96" t="s">
        <v>33</v>
      </c>
      <c r="D11" s="105"/>
      <c r="E11" s="115"/>
      <c r="F11" s="115"/>
      <c r="G11" s="117" t="s">
        <v>34</v>
      </c>
      <c r="H11" s="105" t="s">
        <v>35</v>
      </c>
      <c r="J11" s="72"/>
      <c r="K11" s="116" t="s">
        <v>36</v>
      </c>
      <c r="L11" s="73"/>
    </row>
    <row r="12" spans="1:17" ht="18" customHeight="1" thickTop="1">
      <c r="A12" s="174" t="s">
        <v>37</v>
      </c>
      <c r="B12" s="175"/>
      <c r="C12" s="74" t="str">
        <f>CONCATENATE("Load Cell Readout"," ",O14)</f>
        <v>Load Cell Readout (kgf)</v>
      </c>
      <c r="D12" s="75"/>
      <c r="E12" s="75"/>
      <c r="F12" s="75"/>
      <c r="G12" s="76" t="s">
        <v>38</v>
      </c>
      <c r="H12" s="107" t="s">
        <v>39</v>
      </c>
      <c r="I12" s="194" t="s">
        <v>40</v>
      </c>
      <c r="J12" s="195"/>
      <c r="K12" s="195"/>
      <c r="L12" s="196"/>
      <c r="M12" s="77"/>
      <c r="N12" s="78" t="s">
        <v>41</v>
      </c>
      <c r="O12" s="78" t="s">
        <v>42</v>
      </c>
      <c r="P12" s="216" t="s">
        <v>43</v>
      </c>
      <c r="Q12" s="217"/>
    </row>
    <row r="13" spans="1:17" ht="18" customHeight="1">
      <c r="A13" s="176" t="s">
        <v>44</v>
      </c>
      <c r="B13" s="177"/>
      <c r="C13" s="76" t="s">
        <v>45</v>
      </c>
      <c r="D13" s="76" t="s">
        <v>45</v>
      </c>
      <c r="E13" s="76" t="s">
        <v>45</v>
      </c>
      <c r="F13" s="178" t="s">
        <v>46</v>
      </c>
      <c r="G13" s="76" t="s">
        <v>47</v>
      </c>
      <c r="H13" s="108" t="s">
        <v>48</v>
      </c>
      <c r="I13" s="197"/>
      <c r="J13" s="198"/>
      <c r="K13" s="198"/>
      <c r="L13" s="199"/>
      <c r="M13" s="77"/>
      <c r="N13" s="89" t="s">
        <v>49</v>
      </c>
      <c r="O13" s="89" t="s">
        <v>50</v>
      </c>
      <c r="P13" s="91" t="s">
        <v>51</v>
      </c>
      <c r="Q13" s="99">
        <v>9.8099999999999993E-3</v>
      </c>
    </row>
    <row r="14" spans="1:17" ht="18" customHeight="1">
      <c r="A14" s="180" t="str">
        <f>+N14</f>
        <v>(DIV)</v>
      </c>
      <c r="B14" s="181"/>
      <c r="C14" s="53" t="s">
        <v>52</v>
      </c>
      <c r="D14" s="53" t="s">
        <v>53</v>
      </c>
      <c r="E14" s="53" t="s">
        <v>54</v>
      </c>
      <c r="F14" s="179"/>
      <c r="G14" s="53" t="str">
        <f>+Q14</f>
        <v>(kN)</v>
      </c>
      <c r="H14" s="109" t="s">
        <v>55</v>
      </c>
      <c r="I14" s="200"/>
      <c r="J14" s="201"/>
      <c r="K14" s="201"/>
      <c r="L14" s="202"/>
      <c r="M14" s="79"/>
      <c r="N14" s="98" t="s">
        <v>56</v>
      </c>
      <c r="O14" s="98" t="s">
        <v>57</v>
      </c>
      <c r="P14" s="98" t="s">
        <v>57</v>
      </c>
      <c r="Q14" s="98" t="s">
        <v>58</v>
      </c>
    </row>
    <row r="15" spans="1:17" ht="18" customHeight="1">
      <c r="A15" s="182">
        <v>0</v>
      </c>
      <c r="B15" s="183"/>
      <c r="C15" s="145">
        <v>0</v>
      </c>
      <c r="D15" s="145">
        <v>0</v>
      </c>
      <c r="E15" s="144">
        <v>0</v>
      </c>
      <c r="F15" s="90">
        <v>0</v>
      </c>
      <c r="G15" s="81">
        <v>0</v>
      </c>
      <c r="H15" s="39" t="str">
        <f>IF(N15=0," ",ROUND((100*((O15)-P15)/P15),2))</f>
        <v xml:space="preserve"> </v>
      </c>
      <c r="I15" s="204" t="s">
        <v>59</v>
      </c>
      <c r="J15" s="205"/>
      <c r="K15" s="205"/>
      <c r="L15" s="206"/>
      <c r="M15" s="82"/>
      <c r="N15" s="93">
        <v>0</v>
      </c>
      <c r="O15" s="88">
        <f>+F15</f>
        <v>0</v>
      </c>
      <c r="P15" s="88">
        <f>IF(N15=0,0,(N15*$Q$31))</f>
        <v>0</v>
      </c>
      <c r="Q15" s="88">
        <v>0</v>
      </c>
    </row>
    <row r="16" spans="1:17" ht="18" customHeight="1">
      <c r="A16" s="164">
        <f>IF(N16=0, " ",+N16)</f>
        <v>100</v>
      </c>
      <c r="B16" s="165"/>
      <c r="C16" s="146">
        <v>540.22</v>
      </c>
      <c r="D16" s="146">
        <v>525.54</v>
      </c>
      <c r="E16" s="144">
        <v>525.09</v>
      </c>
      <c r="F16" s="90">
        <f t="shared" ref="F16:F24" si="0">IF(N16=0," ",AVERAGE(C16:E16))</f>
        <v>530.2833333333333</v>
      </c>
      <c r="G16" s="81">
        <f t="shared" ref="G16:G24" si="1">IF(N16=0," ",Q16)</f>
        <v>5.49</v>
      </c>
      <c r="H16" s="39">
        <f>IF(N16=0," ",ROUND((100*((O16)-P16)/P16),2))</f>
        <v>-5.25</v>
      </c>
      <c r="I16" s="207"/>
      <c r="J16" s="208"/>
      <c r="K16" s="208"/>
      <c r="L16" s="209"/>
      <c r="M16" s="82"/>
      <c r="N16" s="93">
        <v>100</v>
      </c>
      <c r="O16" s="88">
        <f>+F16</f>
        <v>530.2833333333333</v>
      </c>
      <c r="P16" s="88">
        <f>IF(N16=0,0,(N16*$Q$31))</f>
        <v>559.65</v>
      </c>
      <c r="Q16" s="88">
        <f>ROUND($Q$13*P16,2)</f>
        <v>5.49</v>
      </c>
    </row>
    <row r="17" spans="1:22" ht="18" customHeight="1">
      <c r="A17" s="164">
        <f t="shared" ref="A17:A29" si="2">IF(N17=0, " ",+N17)</f>
        <v>200</v>
      </c>
      <c r="B17" s="165"/>
      <c r="C17" s="146">
        <v>1103.2</v>
      </c>
      <c r="D17" s="146">
        <v>1097.93</v>
      </c>
      <c r="E17" s="144">
        <v>1099.58</v>
      </c>
      <c r="F17" s="90">
        <f t="shared" si="0"/>
        <v>1100.2366666666667</v>
      </c>
      <c r="G17" s="81">
        <f t="shared" si="1"/>
        <v>10.98</v>
      </c>
      <c r="H17" s="39">
        <f t="shared" ref="H17:H25" si="3">IF(N17=0," ",ROUND((100*((O17)-P17)/P17),2))</f>
        <v>-1.7</v>
      </c>
      <c r="I17" s="61" t="str">
        <f>CONCATENATE(" Actual Load"," ",Q14)</f>
        <v xml:space="preserve"> Actual Load (kN)</v>
      </c>
      <c r="J17" s="104"/>
      <c r="K17" s="82"/>
      <c r="L17" s="83"/>
      <c r="M17" s="82"/>
      <c r="N17" s="93">
        <v>200</v>
      </c>
      <c r="O17" s="88">
        <f t="shared" ref="O17:O30" si="4">+F17</f>
        <v>1100.2366666666667</v>
      </c>
      <c r="P17" s="88">
        <f>IF(N17=0,0,(N17*$Q$31))</f>
        <v>1119.3</v>
      </c>
      <c r="Q17" s="88">
        <f t="shared" ref="Q17:Q30" si="5">ROUND($Q$13*P17,2)</f>
        <v>10.98</v>
      </c>
    </row>
    <row r="18" spans="1:22" ht="18" customHeight="1">
      <c r="A18" s="164">
        <f t="shared" si="2"/>
        <v>300</v>
      </c>
      <c r="B18" s="165"/>
      <c r="C18" s="146">
        <v>1663.8</v>
      </c>
      <c r="D18" s="146">
        <v>1659.06</v>
      </c>
      <c r="E18" s="144">
        <v>1666.85</v>
      </c>
      <c r="F18" s="90">
        <f t="shared" si="0"/>
        <v>1663.2366666666665</v>
      </c>
      <c r="G18" s="81">
        <f t="shared" si="1"/>
        <v>16.47</v>
      </c>
      <c r="H18" s="39">
        <f t="shared" si="3"/>
        <v>-0.94</v>
      </c>
      <c r="I18" s="191" t="str">
        <f>CONCATENATE(" = Machine Readout x ",Q32)</f>
        <v xml:space="preserve"> = Machine Readout x 0.0549</v>
      </c>
      <c r="J18" s="192"/>
      <c r="K18" s="192"/>
      <c r="L18" s="193"/>
      <c r="M18" s="82"/>
      <c r="N18" s="93">
        <v>300</v>
      </c>
      <c r="O18" s="88">
        <f t="shared" si="4"/>
        <v>1663.2366666666665</v>
      </c>
      <c r="P18" s="88">
        <f>IF(N18=0,0,(N18*$Q$31))</f>
        <v>1678.95</v>
      </c>
      <c r="Q18" s="88">
        <f t="shared" si="5"/>
        <v>16.47</v>
      </c>
    </row>
    <row r="19" spans="1:22" ht="18" customHeight="1">
      <c r="A19" s="164">
        <f t="shared" si="2"/>
        <v>400</v>
      </c>
      <c r="B19" s="165"/>
      <c r="C19" s="146">
        <v>2236.5300000000002</v>
      </c>
      <c r="D19" s="146">
        <v>2235.5700000000002</v>
      </c>
      <c r="E19" s="144">
        <v>2239.8000000000002</v>
      </c>
      <c r="F19" s="90">
        <f t="shared" si="0"/>
        <v>2237.3000000000002</v>
      </c>
      <c r="G19" s="81">
        <f t="shared" si="1"/>
        <v>21.96</v>
      </c>
      <c r="H19" s="39">
        <f t="shared" si="3"/>
        <v>-0.06</v>
      </c>
      <c r="L19" s="83"/>
      <c r="M19" s="82"/>
      <c r="N19" s="93">
        <v>400</v>
      </c>
      <c r="O19" s="88">
        <f t="shared" si="4"/>
        <v>2237.3000000000002</v>
      </c>
      <c r="P19" s="88">
        <f>IF(N19=0,0,(N19*$Q$31))</f>
        <v>2238.6</v>
      </c>
      <c r="Q19" s="88">
        <f t="shared" si="5"/>
        <v>21.96</v>
      </c>
    </row>
    <row r="20" spans="1:22" ht="18" customHeight="1">
      <c r="A20" s="164">
        <f t="shared" si="2"/>
        <v>500</v>
      </c>
      <c r="B20" s="165"/>
      <c r="C20" s="146">
        <v>2799.88</v>
      </c>
      <c r="D20" s="146">
        <v>2800.6</v>
      </c>
      <c r="E20" s="144">
        <v>2798.83</v>
      </c>
      <c r="F20" s="90">
        <f t="shared" si="0"/>
        <v>2799.77</v>
      </c>
      <c r="G20" s="81">
        <f t="shared" si="1"/>
        <v>27.45</v>
      </c>
      <c r="H20" s="39">
        <f t="shared" si="3"/>
        <v>0.05</v>
      </c>
      <c r="L20" s="83"/>
      <c r="M20" s="82"/>
      <c r="N20" s="93">
        <v>500</v>
      </c>
      <c r="O20" s="88">
        <f t="shared" si="4"/>
        <v>2799.77</v>
      </c>
      <c r="P20" s="88">
        <f>IF(N20=0,0,(N20*$Q$31))</f>
        <v>2798.25</v>
      </c>
      <c r="Q20" s="88">
        <f t="shared" si="5"/>
        <v>27.45</v>
      </c>
    </row>
    <row r="21" spans="1:22" ht="18" customHeight="1">
      <c r="A21" s="164">
        <f t="shared" si="2"/>
        <v>600</v>
      </c>
      <c r="B21" s="165"/>
      <c r="C21" s="146">
        <v>3358</v>
      </c>
      <c r="D21" s="146">
        <v>3374.62</v>
      </c>
      <c r="E21" s="144">
        <v>3360.68</v>
      </c>
      <c r="F21" s="90">
        <f t="shared" si="0"/>
        <v>3364.4333333333329</v>
      </c>
      <c r="G21" s="81">
        <f t="shared" si="1"/>
        <v>32.94</v>
      </c>
      <c r="H21" s="39">
        <f t="shared" si="3"/>
        <v>0.19</v>
      </c>
      <c r="I21" s="161" t="str">
        <f>CONCATENATE(" K = ",Q32," ",Q14," / ","1 (DIV)")</f>
        <v xml:space="preserve"> K = 0.0549 (kN) / 1 (DIV)</v>
      </c>
      <c r="J21" s="162"/>
      <c r="K21" s="162"/>
      <c r="L21" s="163"/>
      <c r="M21" s="82"/>
      <c r="N21" s="93">
        <v>600</v>
      </c>
      <c r="O21" s="88">
        <f t="shared" si="4"/>
        <v>3364.4333333333329</v>
      </c>
      <c r="P21" s="88">
        <f>IF(N21=0,0,(N21*$Q$31))</f>
        <v>3357.9</v>
      </c>
      <c r="Q21" s="88">
        <f t="shared" si="5"/>
        <v>32.94</v>
      </c>
    </row>
    <row r="22" spans="1:22" ht="18" customHeight="1">
      <c r="A22" s="164">
        <f t="shared" si="2"/>
        <v>700</v>
      </c>
      <c r="B22" s="165"/>
      <c r="C22" s="146">
        <v>3907.06</v>
      </c>
      <c r="D22" s="146">
        <v>3932.68</v>
      </c>
      <c r="E22" s="144">
        <v>3929.17</v>
      </c>
      <c r="F22" s="90">
        <f t="shared" si="0"/>
        <v>3922.97</v>
      </c>
      <c r="G22" s="81">
        <f t="shared" si="1"/>
        <v>38.43</v>
      </c>
      <c r="H22" s="39">
        <f t="shared" si="3"/>
        <v>0.14000000000000001</v>
      </c>
      <c r="I22" s="161"/>
      <c r="J22" s="162"/>
      <c r="K22" s="162"/>
      <c r="L22" s="163"/>
      <c r="M22" s="82"/>
      <c r="N22" s="93">
        <v>700</v>
      </c>
      <c r="O22" s="88">
        <f t="shared" si="4"/>
        <v>3922.97</v>
      </c>
      <c r="P22" s="88">
        <f>IF(N22=0,0,(N22*$Q$31))</f>
        <v>3917.5499999999997</v>
      </c>
      <c r="Q22" s="88">
        <f t="shared" si="5"/>
        <v>38.43</v>
      </c>
    </row>
    <row r="23" spans="1:22" ht="18" customHeight="1">
      <c r="A23" s="164">
        <f t="shared" si="2"/>
        <v>800</v>
      </c>
      <c r="B23" s="165"/>
      <c r="C23" s="146">
        <v>4455.6099999999997</v>
      </c>
      <c r="D23" s="146">
        <v>4493.87</v>
      </c>
      <c r="E23" s="144">
        <v>4495.57</v>
      </c>
      <c r="F23" s="90">
        <f t="shared" si="0"/>
        <v>4481.6833333333334</v>
      </c>
      <c r="G23" s="81">
        <f t="shared" si="1"/>
        <v>43.92</v>
      </c>
      <c r="H23" s="39">
        <f t="shared" si="3"/>
        <v>0.1</v>
      </c>
      <c r="I23" s="157"/>
      <c r="J23" s="158" t="s">
        <v>60</v>
      </c>
      <c r="K23" s="159">
        <v>100</v>
      </c>
      <c r="L23" s="160" t="s">
        <v>61</v>
      </c>
      <c r="M23" s="82"/>
      <c r="N23" s="93">
        <v>800</v>
      </c>
      <c r="O23" s="88">
        <f t="shared" si="4"/>
        <v>4481.6833333333334</v>
      </c>
      <c r="P23" s="88">
        <f>IF(N23=0,0,(N23*$Q$31))</f>
        <v>4477.2</v>
      </c>
      <c r="Q23" s="88">
        <f t="shared" si="5"/>
        <v>43.92</v>
      </c>
      <c r="S23" s="147"/>
    </row>
    <row r="24" spans="1:22" ht="18" customHeight="1">
      <c r="A24" s="164" t="str">
        <f t="shared" si="2"/>
        <v xml:space="preserve"> </v>
      </c>
      <c r="B24" s="165"/>
      <c r="C24" s="103"/>
      <c r="D24" s="103"/>
      <c r="E24" s="94"/>
      <c r="F24" s="90" t="str">
        <f t="shared" si="0"/>
        <v xml:space="preserve"> </v>
      </c>
      <c r="G24" s="81" t="str">
        <f t="shared" si="1"/>
        <v xml:space="preserve"> </v>
      </c>
      <c r="H24" s="39" t="str">
        <f t="shared" si="3"/>
        <v xml:space="preserve"> </v>
      </c>
      <c r="I24" s="106"/>
      <c r="J24" s="105"/>
      <c r="K24" s="82"/>
      <c r="L24" s="83"/>
      <c r="M24" s="82"/>
      <c r="N24" s="93"/>
      <c r="O24" s="88" t="str">
        <f t="shared" si="4"/>
        <v xml:space="preserve"> </v>
      </c>
      <c r="P24" s="88">
        <f>IF(N24=0,0,(N24*$Q$31))</f>
        <v>0</v>
      </c>
      <c r="Q24" s="88">
        <f t="shared" si="5"/>
        <v>0</v>
      </c>
    </row>
    <row r="25" spans="1:22" ht="18" customHeight="1">
      <c r="A25" s="164" t="str">
        <f t="shared" si="2"/>
        <v xml:space="preserve"> </v>
      </c>
      <c r="B25" s="165"/>
      <c r="C25" s="103"/>
      <c r="D25" s="103"/>
      <c r="E25" s="94"/>
      <c r="F25" s="90" t="str">
        <f>IF(N25=0," ",AVERAGE(C25:E25))</f>
        <v xml:space="preserve"> </v>
      </c>
      <c r="G25" s="81" t="str">
        <f>IF(N25=0," ",Q25)</f>
        <v xml:space="preserve"> </v>
      </c>
      <c r="H25" s="39" t="str">
        <f t="shared" si="3"/>
        <v xml:space="preserve"> </v>
      </c>
      <c r="I25" s="106"/>
      <c r="L25" s="64"/>
      <c r="M25" s="82"/>
      <c r="N25" s="93"/>
      <c r="O25" s="88" t="str">
        <f t="shared" si="4"/>
        <v xml:space="preserve"> </v>
      </c>
      <c r="P25" s="88">
        <f>IF(N25=0,0,(N25*$Q$31))</f>
        <v>0</v>
      </c>
      <c r="Q25" s="88">
        <f t="shared" si="5"/>
        <v>0</v>
      </c>
    </row>
    <row r="26" spans="1:22" ht="18" customHeight="1">
      <c r="A26" s="164" t="str">
        <f t="shared" si="2"/>
        <v xml:space="preserve"> </v>
      </c>
      <c r="B26" s="165"/>
      <c r="C26" s="84"/>
      <c r="D26" s="84"/>
      <c r="E26" s="80"/>
      <c r="F26" s="81" t="str">
        <f t="shared" ref="F26:F29" si="6">IF(N26=0," ",AVERAGE(C26:E26))</f>
        <v xml:space="preserve"> </v>
      </c>
      <c r="G26" s="81" t="str">
        <f t="shared" ref="G26:G29" si="7">IF(N26=0," ",Q26)</f>
        <v xml:space="preserve"> </v>
      </c>
      <c r="H26" s="110" t="str">
        <f t="shared" ref="H26:H29" si="8">IF(N26=0," ",ROUND((100*((A26)-G26)/G26),2))</f>
        <v xml:space="preserve"> </v>
      </c>
      <c r="I26" s="106"/>
      <c r="L26" s="64"/>
      <c r="M26" s="82"/>
      <c r="N26" s="93"/>
      <c r="O26" s="88" t="str">
        <f t="shared" si="4"/>
        <v xml:space="preserve"> </v>
      </c>
      <c r="P26" s="88">
        <f>IF(N26=0,0,(N26*$Q$31))</f>
        <v>0</v>
      </c>
      <c r="Q26" s="88">
        <f t="shared" si="5"/>
        <v>0</v>
      </c>
      <c r="V26" s="148"/>
    </row>
    <row r="27" spans="1:22" ht="18" customHeight="1">
      <c r="A27" s="164" t="str">
        <f t="shared" si="2"/>
        <v xml:space="preserve"> </v>
      </c>
      <c r="B27" s="165"/>
      <c r="C27" s="84"/>
      <c r="D27" s="84"/>
      <c r="E27" s="80"/>
      <c r="F27" s="81" t="str">
        <f t="shared" si="6"/>
        <v xml:space="preserve"> </v>
      </c>
      <c r="G27" s="81" t="str">
        <f t="shared" si="7"/>
        <v xml:space="preserve"> </v>
      </c>
      <c r="H27" s="110" t="str">
        <f t="shared" si="8"/>
        <v xml:space="preserve"> </v>
      </c>
      <c r="L27" s="64"/>
      <c r="M27" s="82"/>
      <c r="N27" s="93"/>
      <c r="O27" s="88" t="str">
        <f t="shared" si="4"/>
        <v xml:space="preserve"> </v>
      </c>
      <c r="P27" s="88">
        <f>IF(N27=0,0,(N27*$Q$31))</f>
        <v>0</v>
      </c>
      <c r="Q27" s="88">
        <f t="shared" si="5"/>
        <v>0</v>
      </c>
      <c r="V27" s="149"/>
    </row>
    <row r="28" spans="1:22" ht="18" customHeight="1">
      <c r="A28" s="164" t="str">
        <f t="shared" si="2"/>
        <v xml:space="preserve"> </v>
      </c>
      <c r="B28" s="165"/>
      <c r="C28" s="84"/>
      <c r="D28" s="84"/>
      <c r="E28" s="80"/>
      <c r="F28" s="81" t="str">
        <f t="shared" si="6"/>
        <v xml:space="preserve"> </v>
      </c>
      <c r="G28" s="81" t="str">
        <f t="shared" si="7"/>
        <v xml:space="preserve"> </v>
      </c>
      <c r="H28" s="110" t="str">
        <f t="shared" si="8"/>
        <v xml:space="preserve"> </v>
      </c>
      <c r="J28" s="155"/>
      <c r="K28" s="153"/>
      <c r="L28" s="154"/>
      <c r="M28" s="82"/>
      <c r="N28" s="93"/>
      <c r="O28" s="88" t="str">
        <f t="shared" si="4"/>
        <v xml:space="preserve"> </v>
      </c>
      <c r="P28" s="88">
        <f>IF(N28=0,0,(N28*$Q$31))</f>
        <v>0</v>
      </c>
      <c r="Q28" s="88">
        <f t="shared" si="5"/>
        <v>0</v>
      </c>
    </row>
    <row r="29" spans="1:22" ht="18" customHeight="1">
      <c r="A29" s="164" t="str">
        <f t="shared" si="2"/>
        <v xml:space="preserve"> </v>
      </c>
      <c r="B29" s="165"/>
      <c r="C29" s="81"/>
      <c r="D29" s="84"/>
      <c r="E29" s="81"/>
      <c r="F29" s="81" t="str">
        <f t="shared" si="6"/>
        <v xml:space="preserve"> </v>
      </c>
      <c r="G29" s="81" t="str">
        <f t="shared" si="7"/>
        <v xml:space="preserve"> </v>
      </c>
      <c r="H29" s="110" t="str">
        <f t="shared" si="8"/>
        <v xml:space="preserve"> </v>
      </c>
      <c r="J29" s="156"/>
      <c r="K29" s="111"/>
      <c r="L29" s="112"/>
      <c r="M29" s="82"/>
      <c r="N29" s="93"/>
      <c r="O29" s="88" t="str">
        <f t="shared" si="4"/>
        <v xml:space="preserve"> </v>
      </c>
      <c r="P29" s="88">
        <f>IF(N29=0,0,(N29*$Q$31))</f>
        <v>0</v>
      </c>
      <c r="Q29" s="88">
        <f t="shared" si="5"/>
        <v>0</v>
      </c>
    </row>
    <row r="30" spans="1:22" ht="18" customHeight="1">
      <c r="A30" s="169" t="str">
        <f t="shared" ref="A30" si="9">IF(N30=0, " ",+N30)</f>
        <v xml:space="preserve"> </v>
      </c>
      <c r="B30" s="170"/>
      <c r="C30" s="118"/>
      <c r="D30" s="119"/>
      <c r="E30" s="118"/>
      <c r="F30" s="118" t="str">
        <f t="shared" ref="F30" si="10">IF(N30=0," ",AVERAGE(C30:E30))</f>
        <v xml:space="preserve"> </v>
      </c>
      <c r="G30" s="118" t="str">
        <f t="shared" ref="G30" si="11">IF(N30=0," ",Q30)</f>
        <v xml:space="preserve"> </v>
      </c>
      <c r="H30" s="120" t="str">
        <f t="shared" ref="H30" si="12">IF(N30=0," ",ROUND((100*((A30)-G30)/G30),2))</f>
        <v xml:space="preserve"> </v>
      </c>
      <c r="I30" s="141"/>
      <c r="J30" s="140"/>
      <c r="K30" s="140"/>
      <c r="L30" s="142" t="s">
        <v>62</v>
      </c>
      <c r="M30" s="82"/>
      <c r="N30" s="93"/>
      <c r="O30" s="88" t="str">
        <f t="shared" si="4"/>
        <v xml:space="preserve"> </v>
      </c>
      <c r="P30" s="88">
        <f>IF(N30=0,0,(N30*$Q$31))</f>
        <v>0</v>
      </c>
      <c r="Q30" s="88">
        <f t="shared" si="5"/>
        <v>0</v>
      </c>
    </row>
    <row r="31" spans="1:22" ht="18" customHeight="1">
      <c r="A31" s="166" t="str">
        <f>CONCATENATE("Load Cell Readout"," ",O14)</f>
        <v>Load Cell Readout (kgf)</v>
      </c>
      <c r="B31" s="82"/>
      <c r="L31" s="64"/>
      <c r="M31" s="82"/>
      <c r="N31" s="80"/>
      <c r="O31" s="87"/>
      <c r="Q31" s="92" t="str" cm="1">
        <f t="array" ref="Q31:R31">FIXED(LINEST(O15:O23,N15:N23,FALSE,FALSE),4)</f>
        <v>5.5965</v>
      </c>
      <c r="R31" s="48" t="str">
        <v>0.0000</v>
      </c>
    </row>
    <row r="32" spans="1:22" ht="18" customHeight="1">
      <c r="A32" s="166"/>
      <c r="B32" s="82"/>
      <c r="L32" s="64"/>
      <c r="M32" s="82"/>
      <c r="Q32" s="92" t="str">
        <f>FIXED((Q31*$Q$13),4)</f>
        <v>0.0549</v>
      </c>
    </row>
    <row r="33" spans="1:17" ht="18" customHeight="1">
      <c r="A33" s="166"/>
      <c r="B33" s="82"/>
      <c r="L33" s="64"/>
      <c r="M33" s="82"/>
      <c r="N33" s="82" t="str">
        <f>IF(M34=0,"  ",+#REF!+$N$14)</f>
        <v xml:space="preserve">  </v>
      </c>
      <c r="O33" s="80" t="str">
        <f t="shared" ref="O33:O42" si="13">IF(M34=0,"  ",+F34)</f>
        <v xml:space="preserve">  </v>
      </c>
      <c r="P33" s="80" t="str">
        <f>IF(M34=0,"  ",(N33*$Q$31)+(#REF!))</f>
        <v xml:space="preserve">  </v>
      </c>
      <c r="Q33" s="85" t="str">
        <f t="shared" ref="Q33:Q38" si="14">IF(M34=0,"  ",(+N33-O33)/O33*100)</f>
        <v xml:space="preserve">  </v>
      </c>
    </row>
    <row r="34" spans="1:17" ht="18" customHeight="1">
      <c r="A34" s="166"/>
      <c r="B34" s="82"/>
      <c r="L34" s="64"/>
      <c r="M34" s="82"/>
      <c r="N34" s="82" t="str">
        <f t="shared" ref="N34:N38" si="15">IF(M35=0,"  ",+N33+$N$14)</f>
        <v xml:space="preserve">  </v>
      </c>
      <c r="O34" s="80" t="str">
        <f t="shared" si="13"/>
        <v xml:space="preserve">  </v>
      </c>
      <c r="P34" s="150"/>
      <c r="Q34" s="85"/>
    </row>
    <row r="35" spans="1:17" ht="18" customHeight="1">
      <c r="A35" s="166"/>
      <c r="B35" s="82"/>
      <c r="L35" s="64"/>
      <c r="M35" s="82"/>
      <c r="N35" s="82" t="str">
        <f t="shared" si="15"/>
        <v xml:space="preserve">  </v>
      </c>
      <c r="O35" s="80" t="str">
        <f t="shared" si="13"/>
        <v xml:space="preserve">  </v>
      </c>
      <c r="P35" s="80" t="str">
        <f>IF(M36=0,"  ",(N35*$Q$31)+(#REF!))</f>
        <v xml:space="preserve">  </v>
      </c>
      <c r="Q35" s="85" t="str">
        <f t="shared" si="14"/>
        <v xml:space="preserve">  </v>
      </c>
    </row>
    <row r="36" spans="1:17" ht="18" customHeight="1">
      <c r="A36" s="166"/>
      <c r="B36" s="82"/>
      <c r="L36" s="64"/>
      <c r="M36" s="82"/>
      <c r="N36" s="82" t="str">
        <f t="shared" si="15"/>
        <v xml:space="preserve">  </v>
      </c>
      <c r="O36" s="80" t="str">
        <f t="shared" si="13"/>
        <v xml:space="preserve">  </v>
      </c>
      <c r="P36" s="80" t="str">
        <f>IF(M37=0,"  ",(N36*$Q$31)+(#REF!))</f>
        <v xml:space="preserve">  </v>
      </c>
      <c r="Q36" s="85" t="str">
        <f t="shared" si="14"/>
        <v xml:space="preserve">  </v>
      </c>
    </row>
    <row r="37" spans="1:17" ht="18" customHeight="1">
      <c r="A37" s="166"/>
      <c r="B37" s="82"/>
      <c r="L37" s="64"/>
      <c r="M37" s="82"/>
      <c r="N37" s="82" t="str">
        <f t="shared" si="15"/>
        <v xml:space="preserve">  </v>
      </c>
      <c r="O37" s="80" t="str">
        <f t="shared" si="13"/>
        <v xml:space="preserve">  </v>
      </c>
      <c r="P37" s="80" t="str">
        <f>IF(M38=0,"  ",(N37*$Q$31)+(#REF!))</f>
        <v xml:space="preserve">  </v>
      </c>
      <c r="Q37" s="85" t="str">
        <f t="shared" si="14"/>
        <v xml:space="preserve">  </v>
      </c>
    </row>
    <row r="38" spans="1:17" ht="18" customHeight="1">
      <c r="A38" s="166"/>
      <c r="B38" s="82"/>
      <c r="L38" s="64"/>
      <c r="M38" s="82"/>
      <c r="N38" s="82" t="str">
        <f t="shared" si="15"/>
        <v xml:space="preserve">  </v>
      </c>
      <c r="O38" s="80" t="str">
        <f t="shared" si="13"/>
        <v xml:space="preserve">  </v>
      </c>
      <c r="P38" s="80" t="str">
        <f>IF(M39=0,"  ",(N38*$Q$31)+(#REF!))</f>
        <v xml:space="preserve">  </v>
      </c>
      <c r="Q38" s="85" t="str">
        <f t="shared" si="14"/>
        <v xml:space="preserve">  </v>
      </c>
    </row>
    <row r="39" spans="1:17" ht="18" customHeight="1">
      <c r="A39" s="166"/>
      <c r="L39" s="64"/>
      <c r="M39" s="82"/>
      <c r="P39" s="80" t="str">
        <f>IF(M40=0,"  ",(#REF!*$Q$31)+(#REF!))</f>
        <v xml:space="preserve">  </v>
      </c>
    </row>
    <row r="40" spans="1:17" ht="18" customHeight="1">
      <c r="A40" s="166"/>
      <c r="L40" s="64"/>
      <c r="M40" s="82"/>
      <c r="P40" s="80" t="str">
        <f>IF(M41=0,"  ",(#REF!*$Q$31)+(#REF!))</f>
        <v xml:space="preserve">  </v>
      </c>
    </row>
    <row r="41" spans="1:17" ht="18" customHeight="1">
      <c r="A41" s="166"/>
      <c r="L41" s="64"/>
      <c r="M41" s="82"/>
      <c r="O41" s="80" t="str">
        <f t="shared" si="13"/>
        <v xml:space="preserve">  </v>
      </c>
      <c r="P41" s="80" t="str">
        <f>IF(M42=0,"  ",(#REF!*$Q$31)+(#REF!))</f>
        <v xml:space="preserve">  </v>
      </c>
      <c r="Q41" s="85" t="str">
        <f>IF(M42=0,"  ",(+#REF!-O41)/O41*100)</f>
        <v xml:space="preserve">  </v>
      </c>
    </row>
    <row r="42" spans="1:17" ht="18" customHeight="1">
      <c r="A42" s="166"/>
      <c r="L42" s="64"/>
      <c r="M42" s="82"/>
      <c r="O42" s="80" t="str">
        <f t="shared" si="13"/>
        <v xml:space="preserve">  </v>
      </c>
      <c r="P42" s="80" t="str">
        <f>IF(M43=0,"  ",(#REF!*$Q$31)+(#REF!))</f>
        <v xml:space="preserve">  </v>
      </c>
      <c r="Q42" s="85" t="str">
        <f>IF(M43=0,"  ",(+#REF!-O42)/O42*100)</f>
        <v xml:space="preserve">  </v>
      </c>
    </row>
    <row r="43" spans="1:17" ht="22.5" thickBot="1">
      <c r="A43" s="86"/>
      <c r="B43" s="167" t="str">
        <f>CONCATENATE("Machine Readout ",N14)</f>
        <v>Machine Readout (DIV)</v>
      </c>
      <c r="C43" s="167"/>
      <c r="D43" s="167"/>
      <c r="E43" s="167"/>
      <c r="F43" s="167"/>
      <c r="G43" s="167"/>
      <c r="H43" s="167"/>
      <c r="I43" s="167"/>
      <c r="J43" s="167"/>
      <c r="K43" s="167"/>
      <c r="L43" s="168"/>
      <c r="M43" s="82"/>
    </row>
    <row r="44" spans="1:17" ht="22.5" thickTop="1"/>
    <row r="45" spans="1:17">
      <c r="M45" s="87"/>
    </row>
  </sheetData>
  <mergeCells count="37">
    <mergeCell ref="P12:Q12"/>
    <mergeCell ref="G1:L1"/>
    <mergeCell ref="I2:J2"/>
    <mergeCell ref="G3:H3"/>
    <mergeCell ref="I18:L18"/>
    <mergeCell ref="I12:L14"/>
    <mergeCell ref="I3:K3"/>
    <mergeCell ref="I15:L16"/>
    <mergeCell ref="G6:L6"/>
    <mergeCell ref="E5:H5"/>
    <mergeCell ref="I5:L5"/>
    <mergeCell ref="A17:B17"/>
    <mergeCell ref="A12:B12"/>
    <mergeCell ref="A13:B13"/>
    <mergeCell ref="F13:F14"/>
    <mergeCell ref="A14:B14"/>
    <mergeCell ref="A15:B15"/>
    <mergeCell ref="A16:B16"/>
    <mergeCell ref="C7:F7"/>
    <mergeCell ref="C8:F8"/>
    <mergeCell ref="A18:B18"/>
    <mergeCell ref="A19:B19"/>
    <mergeCell ref="A20:B20"/>
    <mergeCell ref="A21:B21"/>
    <mergeCell ref="A5:D5"/>
    <mergeCell ref="B43:L43"/>
    <mergeCell ref="A27:B27"/>
    <mergeCell ref="A26:B26"/>
    <mergeCell ref="A28:B28"/>
    <mergeCell ref="A29:B29"/>
    <mergeCell ref="A30:B30"/>
    <mergeCell ref="I21:L22"/>
    <mergeCell ref="A23:B23"/>
    <mergeCell ref="A24:B24"/>
    <mergeCell ref="A25:B25"/>
    <mergeCell ref="A31:A42"/>
    <mergeCell ref="A22:B22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F2B0-A758-44B4-B482-EE75D01D6DF3}">
  <dimension ref="A1:Q45"/>
  <sheetViews>
    <sheetView view="pageBreakPreview" zoomScale="115" zoomScaleNormal="118" zoomScaleSheetLayoutView="115" workbookViewId="0">
      <selection activeCell="G15" sqref="G15"/>
    </sheetView>
  </sheetViews>
  <sheetFormatPr defaultRowHeight="21.75"/>
  <cols>
    <col min="1" max="12" width="9.140625" style="5" customWidth="1"/>
    <col min="13" max="13" width="5.42578125" style="5" bestFit="1" customWidth="1"/>
    <col min="14" max="14" width="9.140625" style="5"/>
    <col min="15" max="15" width="9.42578125" style="5" customWidth="1"/>
    <col min="16" max="16" width="10.42578125" style="5" bestFit="1" customWidth="1"/>
    <col min="17" max="17" width="7.140625" style="5" bestFit="1" customWidth="1"/>
    <col min="18" max="16384" width="9.140625" style="5"/>
  </cols>
  <sheetData>
    <row r="1" spans="1:17" ht="27.75" thickTop="1">
      <c r="A1" s="1"/>
      <c r="B1" s="2"/>
      <c r="C1" s="133" t="s">
        <v>0</v>
      </c>
      <c r="D1" s="3"/>
      <c r="E1" s="2"/>
      <c r="F1" s="4"/>
      <c r="G1" s="218" t="s">
        <v>1</v>
      </c>
      <c r="H1" s="219"/>
      <c r="I1" s="219"/>
      <c r="J1" s="219"/>
      <c r="K1" s="219"/>
      <c r="L1" s="220"/>
    </row>
    <row r="2" spans="1:17" ht="27">
      <c r="A2" s="6"/>
      <c r="B2" s="7"/>
      <c r="C2" s="134" t="s">
        <v>2</v>
      </c>
      <c r="D2" s="8"/>
      <c r="E2" s="7"/>
      <c r="F2" s="9"/>
      <c r="G2" s="131" t="s">
        <v>3</v>
      </c>
      <c r="H2" s="132"/>
      <c r="I2" s="221"/>
      <c r="J2" s="222"/>
      <c r="K2" s="10" t="s">
        <v>5</v>
      </c>
      <c r="L2" s="11"/>
    </row>
    <row r="3" spans="1:17" ht="27">
      <c r="A3" s="12"/>
      <c r="B3" s="13"/>
      <c r="C3" s="135" t="s">
        <v>7</v>
      </c>
      <c r="D3" s="136"/>
      <c r="E3" s="13"/>
      <c r="F3" s="14"/>
      <c r="G3" s="189" t="s">
        <v>8</v>
      </c>
      <c r="H3" s="190"/>
      <c r="I3" s="228"/>
      <c r="J3" s="228"/>
      <c r="K3" s="228"/>
      <c r="L3" s="152"/>
    </row>
    <row r="4" spans="1:17" ht="27">
      <c r="A4" s="15" t="s">
        <v>9</v>
      </c>
      <c r="B4" s="16"/>
      <c r="C4" s="17"/>
      <c r="D4" s="17"/>
      <c r="E4" s="18" t="s">
        <v>10</v>
      </c>
      <c r="F4" s="17"/>
      <c r="G4" s="16"/>
      <c r="H4" s="19"/>
      <c r="I4" s="18" t="s">
        <v>11</v>
      </c>
      <c r="J4" s="20"/>
      <c r="K4" s="7"/>
      <c r="L4" s="21"/>
    </row>
    <row r="5" spans="1:17" ht="22.5" thickBot="1">
      <c r="A5" s="223"/>
      <c r="B5" s="224"/>
      <c r="C5" s="224"/>
      <c r="D5" s="225"/>
      <c r="E5" s="226"/>
      <c r="F5" s="224"/>
      <c r="G5" s="224"/>
      <c r="H5" s="225"/>
      <c r="I5" s="226"/>
      <c r="J5" s="224"/>
      <c r="K5" s="224"/>
      <c r="L5" s="227"/>
    </row>
    <row r="6" spans="1:17" ht="36.75" thickTop="1">
      <c r="A6" s="236" t="s">
        <v>15</v>
      </c>
      <c r="B6" s="234"/>
      <c r="C6" s="234"/>
      <c r="D6" s="234"/>
      <c r="E6" s="234"/>
      <c r="F6" s="237"/>
      <c r="G6" s="233" t="s">
        <v>16</v>
      </c>
      <c r="H6" s="234"/>
      <c r="I6" s="234"/>
      <c r="J6" s="234"/>
      <c r="K6" s="234"/>
      <c r="L6" s="235"/>
    </row>
    <row r="7" spans="1:17" ht="24">
      <c r="A7" s="22" t="s">
        <v>17</v>
      </c>
      <c r="B7" s="20"/>
      <c r="D7" s="101"/>
      <c r="E7" s="101"/>
      <c r="F7" s="101"/>
      <c r="G7" s="18" t="s">
        <v>19</v>
      </c>
      <c r="I7" s="20"/>
      <c r="L7" s="21"/>
    </row>
    <row r="8" spans="1:17" ht="24">
      <c r="A8" s="22" t="s">
        <v>21</v>
      </c>
      <c r="B8" s="20"/>
      <c r="D8" s="102"/>
      <c r="E8" s="102"/>
      <c r="F8" s="102"/>
      <c r="G8" s="18" t="s">
        <v>23</v>
      </c>
      <c r="I8" s="20"/>
      <c r="L8" s="21"/>
    </row>
    <row r="9" spans="1:17" ht="24">
      <c r="A9" s="22" t="s">
        <v>25</v>
      </c>
      <c r="B9" s="20"/>
      <c r="D9" s="23"/>
      <c r="G9" s="18" t="s">
        <v>27</v>
      </c>
      <c r="I9" s="20"/>
      <c r="L9" s="21" t="s">
        <v>63</v>
      </c>
    </row>
    <row r="10" spans="1:17" ht="24">
      <c r="A10" s="68" t="s">
        <v>29</v>
      </c>
      <c r="B10" s="63"/>
      <c r="D10" s="24"/>
      <c r="E10" s="20"/>
      <c r="G10" s="25"/>
      <c r="L10" s="21"/>
    </row>
    <row r="11" spans="1:17" ht="24.75" thickBot="1">
      <c r="A11" s="70" t="s">
        <v>32</v>
      </c>
      <c r="B11" s="71"/>
      <c r="C11" s="26"/>
      <c r="D11" s="24"/>
      <c r="E11" s="26"/>
      <c r="F11" s="26"/>
      <c r="G11" s="117"/>
      <c r="I11" s="26"/>
      <c r="J11" s="26"/>
      <c r="K11" s="26"/>
      <c r="L11" s="27"/>
    </row>
    <row r="12" spans="1:17" ht="18" customHeight="1" thickTop="1">
      <c r="A12" s="265" t="s">
        <v>37</v>
      </c>
      <c r="B12" s="266"/>
      <c r="C12" s="218" t="s">
        <v>64</v>
      </c>
      <c r="D12" s="219"/>
      <c r="E12" s="219"/>
      <c r="F12" s="238"/>
      <c r="G12" s="28" t="s">
        <v>38</v>
      </c>
      <c r="H12" s="107" t="s">
        <v>39</v>
      </c>
      <c r="I12" s="247" t="s">
        <v>40</v>
      </c>
      <c r="J12" s="248"/>
      <c r="K12" s="248"/>
      <c r="L12" s="249"/>
      <c r="M12" s="29"/>
      <c r="N12" s="30"/>
      <c r="O12" s="30"/>
      <c r="P12" s="30"/>
      <c r="Q12" s="30"/>
    </row>
    <row r="13" spans="1:17" ht="18" customHeight="1">
      <c r="A13" s="267" t="s">
        <v>44</v>
      </c>
      <c r="B13" s="268"/>
      <c r="C13" s="28" t="s">
        <v>45</v>
      </c>
      <c r="D13" s="28" t="s">
        <v>45</v>
      </c>
      <c r="E13" s="28" t="s">
        <v>45</v>
      </c>
      <c r="F13" s="259" t="s">
        <v>46</v>
      </c>
      <c r="G13" s="28" t="s">
        <v>47</v>
      </c>
      <c r="H13" s="108" t="s">
        <v>48</v>
      </c>
      <c r="I13" s="250"/>
      <c r="J13" s="251"/>
      <c r="K13" s="251"/>
      <c r="L13" s="252"/>
      <c r="M13" s="29"/>
      <c r="N13" s="30"/>
      <c r="O13" s="30"/>
      <c r="P13" s="30"/>
    </row>
    <row r="14" spans="1:17" ht="18" customHeight="1">
      <c r="A14" s="261" t="s">
        <v>65</v>
      </c>
      <c r="B14" s="262"/>
      <c r="C14" s="10" t="s">
        <v>52</v>
      </c>
      <c r="D14" s="10" t="s">
        <v>53</v>
      </c>
      <c r="E14" s="10" t="s">
        <v>54</v>
      </c>
      <c r="F14" s="260"/>
      <c r="G14" s="10" t="s">
        <v>66</v>
      </c>
      <c r="H14" s="109" t="s">
        <v>55</v>
      </c>
      <c r="I14" s="253"/>
      <c r="J14" s="254"/>
      <c r="K14" s="254"/>
      <c r="L14" s="255"/>
      <c r="M14" s="31"/>
      <c r="N14" s="30"/>
      <c r="O14" s="30"/>
      <c r="P14" s="32"/>
      <c r="Q14" s="33"/>
    </row>
    <row r="15" spans="1:17" ht="18" customHeight="1">
      <c r="A15" s="263" t="str">
        <f>IF(M15=0,"  ",+N15)</f>
        <v xml:space="preserve">  </v>
      </c>
      <c r="B15" s="264"/>
      <c r="C15" s="34"/>
      <c r="D15" s="34"/>
      <c r="E15" s="35"/>
      <c r="F15" s="36"/>
      <c r="G15" s="36"/>
      <c r="H15" s="129"/>
      <c r="I15" s="241" t="s">
        <v>59</v>
      </c>
      <c r="J15" s="242"/>
      <c r="K15" s="242"/>
      <c r="L15" s="243"/>
      <c r="M15" s="30"/>
      <c r="N15" s="30"/>
      <c r="O15" s="38"/>
      <c r="P15" s="38"/>
    </row>
    <row r="16" spans="1:17" ht="18" customHeight="1">
      <c r="A16" s="229" t="str">
        <f>IF(M16=0,"  ",+N16)</f>
        <v xml:space="preserve">  </v>
      </c>
      <c r="B16" s="230"/>
      <c r="C16" s="39"/>
      <c r="D16" s="39"/>
      <c r="E16" s="35"/>
      <c r="F16" s="36"/>
      <c r="G16" s="36"/>
      <c r="H16" s="127"/>
      <c r="I16" s="244"/>
      <c r="J16" s="245"/>
      <c r="K16" s="245"/>
      <c r="L16" s="246"/>
      <c r="M16" s="30"/>
      <c r="N16" s="30"/>
      <c r="O16" s="38"/>
      <c r="P16" s="35"/>
      <c r="Q16" s="40"/>
    </row>
    <row r="17" spans="1:17" ht="18" customHeight="1">
      <c r="A17" s="229" t="str">
        <f t="shared" ref="A17:A29" si="0">IF(M17=0,"  ",+N17)</f>
        <v xml:space="preserve">  </v>
      </c>
      <c r="B17" s="230"/>
      <c r="C17" s="39"/>
      <c r="D17" s="39"/>
      <c r="E17" s="35"/>
      <c r="F17" s="36"/>
      <c r="G17" s="36"/>
      <c r="H17" s="127"/>
      <c r="I17" s="18" t="s">
        <v>67</v>
      </c>
      <c r="J17" s="20"/>
      <c r="K17" s="20"/>
      <c r="L17" s="130"/>
      <c r="M17" s="30"/>
      <c r="N17" s="30"/>
      <c r="O17" s="38"/>
      <c r="P17" s="35"/>
      <c r="Q17" s="40"/>
    </row>
    <row r="18" spans="1:17" ht="18" customHeight="1">
      <c r="A18" s="229" t="str">
        <f t="shared" si="0"/>
        <v xml:space="preserve">  </v>
      </c>
      <c r="B18" s="230"/>
      <c r="C18" s="39"/>
      <c r="D18" s="39"/>
      <c r="E18" s="35"/>
      <c r="F18" s="36"/>
      <c r="G18" s="36"/>
      <c r="H18" s="127"/>
      <c r="I18" s="256" t="s">
        <v>68</v>
      </c>
      <c r="J18" s="257"/>
      <c r="K18" s="257"/>
      <c r="L18" s="258"/>
      <c r="M18" s="30"/>
      <c r="N18" s="30"/>
      <c r="O18" s="38"/>
      <c r="P18" s="35"/>
      <c r="Q18" s="40"/>
    </row>
    <row r="19" spans="1:17" ht="18" customHeight="1">
      <c r="A19" s="229" t="str">
        <f t="shared" si="0"/>
        <v xml:space="preserve">  </v>
      </c>
      <c r="B19" s="230"/>
      <c r="C19" s="39"/>
      <c r="D19" s="39"/>
      <c r="E19" s="35"/>
      <c r="F19" s="36"/>
      <c r="G19" s="36"/>
      <c r="H19" s="127"/>
      <c r="I19" s="137"/>
      <c r="J19" s="138"/>
      <c r="K19" s="138"/>
      <c r="L19" s="139"/>
      <c r="M19" s="30"/>
      <c r="N19" s="30"/>
      <c r="O19" s="38"/>
      <c r="P19" s="35"/>
      <c r="Q19" s="40"/>
    </row>
    <row r="20" spans="1:17" ht="18" customHeight="1">
      <c r="A20" s="229" t="str">
        <f t="shared" si="0"/>
        <v xml:space="preserve">  </v>
      </c>
      <c r="B20" s="230"/>
      <c r="C20" s="39"/>
      <c r="D20" s="39"/>
      <c r="E20" s="35"/>
      <c r="F20" s="36"/>
      <c r="G20" s="36"/>
      <c r="H20" s="127"/>
      <c r="I20" s="25"/>
      <c r="J20" s="20"/>
      <c r="K20" s="20"/>
      <c r="L20" s="130"/>
      <c r="M20" s="30"/>
      <c r="N20" s="30"/>
      <c r="O20" s="38"/>
      <c r="P20" s="35"/>
      <c r="Q20" s="40"/>
    </row>
    <row r="21" spans="1:17" ht="18" customHeight="1">
      <c r="A21" s="229" t="str">
        <f t="shared" si="0"/>
        <v xml:space="preserve">  </v>
      </c>
      <c r="B21" s="230"/>
      <c r="C21" s="39"/>
      <c r="D21" s="39"/>
      <c r="E21" s="35"/>
      <c r="F21" s="36"/>
      <c r="G21" s="36"/>
      <c r="H21" s="127"/>
      <c r="I21" s="161" t="s">
        <v>69</v>
      </c>
      <c r="J21" s="162"/>
      <c r="K21" s="162"/>
      <c r="L21" s="163"/>
      <c r="M21" s="30"/>
      <c r="N21" s="30"/>
      <c r="O21" s="38"/>
      <c r="P21" s="35"/>
      <c r="Q21" s="40"/>
    </row>
    <row r="22" spans="1:17" ht="18" customHeight="1">
      <c r="A22" s="229" t="str">
        <f t="shared" si="0"/>
        <v xml:space="preserve">  </v>
      </c>
      <c r="B22" s="230"/>
      <c r="C22" s="39"/>
      <c r="D22" s="39"/>
      <c r="E22" s="35"/>
      <c r="F22" s="36"/>
      <c r="G22" s="36"/>
      <c r="H22" s="127"/>
      <c r="I22" s="161"/>
      <c r="J22" s="162"/>
      <c r="K22" s="162"/>
      <c r="L22" s="163"/>
      <c r="M22" s="30"/>
      <c r="N22" s="30"/>
      <c r="O22" s="38"/>
      <c r="P22" s="35"/>
      <c r="Q22" s="40"/>
    </row>
    <row r="23" spans="1:17" ht="18" customHeight="1">
      <c r="A23" s="229" t="str">
        <f t="shared" si="0"/>
        <v xml:space="preserve">  </v>
      </c>
      <c r="B23" s="230"/>
      <c r="C23" s="39"/>
      <c r="D23" s="39"/>
      <c r="E23" s="35"/>
      <c r="F23" s="36"/>
      <c r="G23" s="36"/>
      <c r="H23" s="127"/>
      <c r="I23" s="157"/>
      <c r="J23" s="158" t="s">
        <v>60</v>
      </c>
      <c r="K23" s="159" t="s">
        <v>70</v>
      </c>
      <c r="L23" s="160" t="s">
        <v>61</v>
      </c>
      <c r="M23" s="30"/>
      <c r="N23" s="30"/>
      <c r="O23" s="38"/>
      <c r="P23" s="35"/>
      <c r="Q23" s="40"/>
    </row>
    <row r="24" spans="1:17" ht="18" customHeight="1">
      <c r="A24" s="229"/>
      <c r="B24" s="230"/>
      <c r="C24" s="39"/>
      <c r="D24" s="39"/>
      <c r="E24" s="35"/>
      <c r="F24" s="36"/>
      <c r="G24" s="36"/>
      <c r="H24" s="126"/>
      <c r="J24" s="23"/>
      <c r="K24" s="30"/>
      <c r="L24" s="37"/>
      <c r="M24" s="30"/>
      <c r="N24" s="30"/>
      <c r="O24" s="38"/>
      <c r="P24" s="35"/>
      <c r="Q24" s="40"/>
    </row>
    <row r="25" spans="1:17" ht="18" customHeight="1">
      <c r="A25" s="229" t="str">
        <f t="shared" si="0"/>
        <v xml:space="preserve">  </v>
      </c>
      <c r="B25" s="230"/>
      <c r="C25" s="39"/>
      <c r="D25" s="39"/>
      <c r="E25" s="35"/>
      <c r="F25" s="36"/>
      <c r="G25" s="36"/>
      <c r="H25" s="127"/>
      <c r="J25" s="23"/>
      <c r="K25" s="30"/>
      <c r="L25" s="37"/>
      <c r="M25" s="30"/>
      <c r="N25" s="30"/>
      <c r="O25" s="38"/>
      <c r="P25" s="35"/>
      <c r="Q25" s="40"/>
    </row>
    <row r="26" spans="1:17" ht="18" customHeight="1">
      <c r="A26" s="229"/>
      <c r="B26" s="230"/>
      <c r="C26" s="39"/>
      <c r="D26" s="39"/>
      <c r="E26" s="35"/>
      <c r="F26" s="36"/>
      <c r="G26" s="36"/>
      <c r="H26" s="127"/>
      <c r="J26" s="23"/>
      <c r="K26" s="30"/>
      <c r="L26" s="37"/>
      <c r="M26" s="30"/>
      <c r="N26" s="30"/>
      <c r="O26" s="38"/>
      <c r="P26" s="35"/>
      <c r="Q26" s="40"/>
    </row>
    <row r="27" spans="1:17" ht="18" customHeight="1">
      <c r="A27" s="229" t="str">
        <f t="shared" si="0"/>
        <v xml:space="preserve">  </v>
      </c>
      <c r="B27" s="230"/>
      <c r="C27" s="39"/>
      <c r="D27" s="39"/>
      <c r="E27" s="35"/>
      <c r="F27" s="36"/>
      <c r="G27" s="36"/>
      <c r="H27" s="127"/>
      <c r="L27" s="21"/>
      <c r="M27" s="30"/>
      <c r="N27" s="30"/>
      <c r="O27" s="38"/>
      <c r="P27" s="35"/>
      <c r="Q27" s="40"/>
    </row>
    <row r="28" spans="1:17" ht="18" customHeight="1">
      <c r="A28" s="229" t="str">
        <f t="shared" si="0"/>
        <v xml:space="preserve">  </v>
      </c>
      <c r="B28" s="230"/>
      <c r="C28" s="39"/>
      <c r="D28" s="39"/>
      <c r="E28" s="35"/>
      <c r="F28" s="36"/>
      <c r="G28" s="36"/>
      <c r="H28" s="127"/>
      <c r="L28" s="21"/>
      <c r="M28" s="30"/>
      <c r="N28" s="30"/>
      <c r="O28" s="38"/>
      <c r="P28" s="35"/>
      <c r="Q28" s="40"/>
    </row>
    <row r="29" spans="1:17" ht="18" customHeight="1">
      <c r="A29" s="229" t="str">
        <f t="shared" si="0"/>
        <v xml:space="preserve">  </v>
      </c>
      <c r="B29" s="230"/>
      <c r="C29" s="39"/>
      <c r="D29" s="39"/>
      <c r="E29" s="35"/>
      <c r="F29" s="36"/>
      <c r="G29" s="36"/>
      <c r="H29" s="127"/>
      <c r="L29" s="21"/>
      <c r="M29" s="30"/>
      <c r="N29" s="30"/>
      <c r="O29" s="38"/>
      <c r="P29" s="35"/>
      <c r="Q29" s="40"/>
    </row>
    <row r="30" spans="1:17" ht="18" customHeight="1">
      <c r="A30" s="231"/>
      <c r="B30" s="232"/>
      <c r="C30" s="124"/>
      <c r="D30" s="125"/>
      <c r="E30" s="124"/>
      <c r="F30" s="125"/>
      <c r="G30" s="124"/>
      <c r="H30" s="128"/>
      <c r="I30" s="141"/>
      <c r="J30" s="140"/>
      <c r="K30" s="140"/>
      <c r="L30" s="142" t="s">
        <v>62</v>
      </c>
      <c r="M30" s="30"/>
      <c r="N30" s="30"/>
      <c r="O30" s="38"/>
      <c r="P30" s="35"/>
      <c r="Q30" s="40"/>
    </row>
    <row r="31" spans="1:17" ht="18" customHeight="1">
      <c r="A31" s="239" t="s">
        <v>64</v>
      </c>
      <c r="B31" s="30"/>
      <c r="L31" s="21"/>
      <c r="M31" s="30"/>
      <c r="N31" s="30" t="str">
        <f t="shared" ref="N31:N38" si="1">IF(M31=0,"  ",+N30+$N$14)</f>
        <v xml:space="preserve">  </v>
      </c>
      <c r="O31" s="35" t="str">
        <f t="shared" ref="O31:O43" si="2">IF(M31=0,"  ",+F31)</f>
        <v xml:space="preserve">  </v>
      </c>
      <c r="P31" s="35" t="str">
        <f t="shared" ref="P31:P40" si="3">IF(M31=0,"  ",(N31*$N$41)+($N$42))</f>
        <v xml:space="preserve">  </v>
      </c>
      <c r="Q31" s="40" t="str">
        <f t="shared" ref="Q31:Q40" si="4">IF(M31=0,"  ",(+N31-O31)/O31*100)</f>
        <v xml:space="preserve">  </v>
      </c>
    </row>
    <row r="32" spans="1:17" ht="18" customHeight="1">
      <c r="A32" s="240"/>
      <c r="B32" s="30"/>
      <c r="L32" s="21"/>
      <c r="M32" s="30"/>
      <c r="N32" s="30" t="str">
        <f t="shared" si="1"/>
        <v xml:space="preserve">  </v>
      </c>
      <c r="O32" s="35" t="str">
        <f t="shared" si="2"/>
        <v xml:space="preserve">  </v>
      </c>
      <c r="P32" s="35" t="str">
        <f t="shared" si="3"/>
        <v xml:space="preserve">  </v>
      </c>
      <c r="Q32" s="40" t="str">
        <f t="shared" si="4"/>
        <v xml:space="preserve">  </v>
      </c>
    </row>
    <row r="33" spans="1:17" ht="18" customHeight="1">
      <c r="A33" s="240"/>
      <c r="B33" s="30"/>
      <c r="L33" s="21"/>
      <c r="M33" s="30"/>
      <c r="N33" s="30" t="str">
        <f t="shared" si="1"/>
        <v xml:space="preserve">  </v>
      </c>
      <c r="O33" s="35" t="str">
        <f t="shared" si="2"/>
        <v xml:space="preserve">  </v>
      </c>
      <c r="P33" s="35" t="str">
        <f t="shared" si="3"/>
        <v xml:space="preserve">  </v>
      </c>
      <c r="Q33" s="40" t="str">
        <f t="shared" si="4"/>
        <v xml:space="preserve">  </v>
      </c>
    </row>
    <row r="34" spans="1:17" ht="18" customHeight="1">
      <c r="A34" s="240"/>
      <c r="B34" s="30"/>
      <c r="L34" s="21"/>
      <c r="M34" s="30"/>
      <c r="N34" s="30" t="str">
        <f t="shared" si="1"/>
        <v xml:space="preserve">  </v>
      </c>
      <c r="O34" s="35" t="str">
        <f t="shared" si="2"/>
        <v xml:space="preserve">  </v>
      </c>
      <c r="P34" s="35" t="str">
        <f t="shared" si="3"/>
        <v xml:space="preserve">  </v>
      </c>
      <c r="Q34" s="40" t="str">
        <f t="shared" si="4"/>
        <v xml:space="preserve">  </v>
      </c>
    </row>
    <row r="35" spans="1:17" ht="18" customHeight="1">
      <c r="A35" s="240"/>
      <c r="B35" s="30"/>
      <c r="L35" s="21"/>
      <c r="M35" s="30"/>
      <c r="N35" s="30" t="str">
        <f t="shared" si="1"/>
        <v xml:space="preserve">  </v>
      </c>
      <c r="O35" s="35" t="str">
        <f t="shared" si="2"/>
        <v xml:space="preserve">  </v>
      </c>
      <c r="P35" s="35" t="str">
        <f t="shared" si="3"/>
        <v xml:space="preserve">  </v>
      </c>
      <c r="Q35" s="40" t="str">
        <f t="shared" si="4"/>
        <v xml:space="preserve">  </v>
      </c>
    </row>
    <row r="36" spans="1:17" ht="18" customHeight="1">
      <c r="A36" s="240"/>
      <c r="B36" s="30"/>
      <c r="L36" s="21"/>
      <c r="M36" s="30"/>
      <c r="N36" s="30" t="str">
        <f t="shared" si="1"/>
        <v xml:space="preserve">  </v>
      </c>
      <c r="O36" s="35" t="str">
        <f t="shared" si="2"/>
        <v xml:space="preserve">  </v>
      </c>
      <c r="P36" s="35" t="str">
        <f t="shared" si="3"/>
        <v xml:space="preserve">  </v>
      </c>
      <c r="Q36" s="40" t="str">
        <f t="shared" si="4"/>
        <v xml:space="preserve">  </v>
      </c>
    </row>
    <row r="37" spans="1:17" ht="18" customHeight="1">
      <c r="A37" s="240"/>
      <c r="B37" s="30"/>
      <c r="L37" s="21"/>
      <c r="M37" s="30"/>
      <c r="N37" s="30" t="str">
        <f t="shared" si="1"/>
        <v xml:space="preserve">  </v>
      </c>
      <c r="O37" s="35" t="str">
        <f t="shared" si="2"/>
        <v xml:space="preserve">  </v>
      </c>
      <c r="P37" s="35" t="str">
        <f t="shared" si="3"/>
        <v xml:space="preserve">  </v>
      </c>
      <c r="Q37" s="40" t="str">
        <f t="shared" si="4"/>
        <v xml:space="preserve">  </v>
      </c>
    </row>
    <row r="38" spans="1:17" ht="18" customHeight="1">
      <c r="A38" s="240"/>
      <c r="B38" s="30"/>
      <c r="L38" s="21"/>
      <c r="M38" s="30"/>
      <c r="N38" s="30" t="str">
        <f t="shared" si="1"/>
        <v xml:space="preserve">  </v>
      </c>
      <c r="O38" s="35" t="str">
        <f t="shared" si="2"/>
        <v xml:space="preserve">  </v>
      </c>
      <c r="P38" s="35" t="str">
        <f t="shared" si="3"/>
        <v xml:space="preserve">  </v>
      </c>
      <c r="Q38" s="40" t="str">
        <f t="shared" si="4"/>
        <v xml:space="preserve">  </v>
      </c>
    </row>
    <row r="39" spans="1:17" ht="18" customHeight="1">
      <c r="A39" s="240"/>
      <c r="B39" s="30"/>
      <c r="L39" s="21"/>
      <c r="M39" s="30"/>
      <c r="N39" s="30"/>
      <c r="O39" s="35"/>
      <c r="P39" s="35" t="str">
        <f t="shared" si="3"/>
        <v xml:space="preserve">  </v>
      </c>
      <c r="Q39" s="40" t="str">
        <f t="shared" si="4"/>
        <v xml:space="preserve">  </v>
      </c>
    </row>
    <row r="40" spans="1:17" ht="18" customHeight="1">
      <c r="A40" s="240"/>
      <c r="L40" s="21"/>
      <c r="M40" s="30"/>
      <c r="N40" s="30"/>
      <c r="O40" s="35"/>
      <c r="P40" s="35" t="str">
        <f t="shared" si="3"/>
        <v xml:space="preserve">  </v>
      </c>
      <c r="Q40" s="40" t="str">
        <f t="shared" si="4"/>
        <v xml:space="preserve">  </v>
      </c>
    </row>
    <row r="41" spans="1:17" ht="18" customHeight="1">
      <c r="A41" s="240"/>
      <c r="L41" s="21"/>
      <c r="M41" s="30"/>
      <c r="N41" s="42"/>
      <c r="O41" s="35"/>
      <c r="P41" s="35" t="str">
        <f>IF(M41=0,"  ",(#REF!*$N$41)+($N$42))</f>
        <v xml:space="preserve">  </v>
      </c>
      <c r="Q41" s="40" t="str">
        <f>IF(M41=0,"  ",(+#REF!-O41)/O41*100)</f>
        <v xml:space="preserve">  </v>
      </c>
    </row>
    <row r="42" spans="1:17" ht="18" customHeight="1">
      <c r="A42" s="240"/>
      <c r="L42" s="21"/>
      <c r="M42" s="30"/>
      <c r="N42" s="42"/>
      <c r="O42" s="35"/>
      <c r="P42" s="35" t="str">
        <f>IF(M42=0,"  ",(#REF!*$N$41)+($N$42))</f>
        <v xml:space="preserve">  </v>
      </c>
      <c r="Q42" s="40" t="str">
        <f>IF(M42=0,"  ",(+#REF!-O42)/O42*100)</f>
        <v xml:space="preserve">  </v>
      </c>
    </row>
    <row r="43" spans="1:17" ht="22.5" thickBot="1">
      <c r="A43" s="41"/>
      <c r="B43" s="224" t="s">
        <v>71</v>
      </c>
      <c r="C43" s="224"/>
      <c r="D43" s="224"/>
      <c r="E43" s="224"/>
      <c r="F43" s="224"/>
      <c r="G43" s="224"/>
      <c r="H43" s="224"/>
      <c r="I43" s="224"/>
      <c r="J43" s="224"/>
      <c r="K43" s="224"/>
      <c r="L43" s="227"/>
      <c r="M43" s="30"/>
      <c r="O43" s="35" t="str">
        <f t="shared" si="2"/>
        <v xml:space="preserve">  </v>
      </c>
      <c r="P43" s="35" t="str">
        <f>IF(M43=0,"  ",(#REF!*$N$41)+($N$42))</f>
        <v xml:space="preserve">  </v>
      </c>
      <c r="Q43" s="40" t="str">
        <f>IF(M43=0,"  ",(+#REF!-O43)/O43*100)</f>
        <v xml:space="preserve">  </v>
      </c>
    </row>
    <row r="44" spans="1:17" ht="22.5" thickTop="1"/>
    <row r="45" spans="1:17">
      <c r="M45" s="43"/>
    </row>
  </sheetData>
  <mergeCells count="36">
    <mergeCell ref="G6:L6"/>
    <mergeCell ref="A6:F6"/>
    <mergeCell ref="C12:F12"/>
    <mergeCell ref="A26:B26"/>
    <mergeCell ref="A31:A42"/>
    <mergeCell ref="I15:L16"/>
    <mergeCell ref="I12:L14"/>
    <mergeCell ref="A24:B24"/>
    <mergeCell ref="I18:L18"/>
    <mergeCell ref="A27:B27"/>
    <mergeCell ref="F13:F14"/>
    <mergeCell ref="A14:B14"/>
    <mergeCell ref="A15:B15"/>
    <mergeCell ref="A16:B16"/>
    <mergeCell ref="A12:B12"/>
    <mergeCell ref="A13:B13"/>
    <mergeCell ref="B43:L43"/>
    <mergeCell ref="A28:B28"/>
    <mergeCell ref="A29:B29"/>
    <mergeCell ref="A30:B30"/>
    <mergeCell ref="A17:B17"/>
    <mergeCell ref="A23:B23"/>
    <mergeCell ref="A25:B25"/>
    <mergeCell ref="A22:B22"/>
    <mergeCell ref="A18:B18"/>
    <mergeCell ref="A19:B19"/>
    <mergeCell ref="A20:B20"/>
    <mergeCell ref="A21:B21"/>
    <mergeCell ref="I21:L22"/>
    <mergeCell ref="G1:L1"/>
    <mergeCell ref="I2:J2"/>
    <mergeCell ref="G3:H3"/>
    <mergeCell ref="A5:D5"/>
    <mergeCell ref="E5:H5"/>
    <mergeCell ref="I5:L5"/>
    <mergeCell ref="I3:K3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horizontalDpi="4294967293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50E935CA92741A5E8AC0B57C5A7C8" ma:contentTypeVersion="20" ma:contentTypeDescription="Create a new document." ma:contentTypeScope="" ma:versionID="d5cda34f0665b0eb33469fea05bfc333">
  <xsd:schema xmlns:xsd="http://www.w3.org/2001/XMLSchema" xmlns:xs="http://www.w3.org/2001/XMLSchema" xmlns:p="http://schemas.microsoft.com/office/2006/metadata/properties" xmlns:ns2="7e097423-58e6-43e3-95b1-27dd6015aaec" xmlns:ns3="a0ac2bfa-2663-43ea-917e-eac1f15ee174" targetNamespace="http://schemas.microsoft.com/office/2006/metadata/properties" ma:root="true" ma:fieldsID="88597348c4d7067656825aaec6c20c53" ns2:_="" ns3:_="">
    <xsd:import namespace="7e097423-58e6-43e3-95b1-27dd6015aaec"/>
    <xsd:import namespace="a0ac2bfa-2663-43ea-917e-eac1f15ee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For" minOccurs="0"/>
                <xsd:element ref="ns2:lcf76f155ced4ddcb4097134ff3c332f" minOccurs="0"/>
                <xsd:element ref="ns3:TaxCatchAll" minOccurs="0"/>
                <xsd:element ref="ns2:_x0e27__x0e31__x0e19__x0e17__x0e35__x0e48_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97423-58e6-43e3-95b1-27dd6015a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For" ma:index="21" nillable="true" ma:displayName="For" ma:format="Dropdown" ma:internalName="For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0e4009d-798e-4c35-bcc3-592e5b9cc8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x0e27__x0e31__x0e19__x0e17__x0e35__x0e48_" ma:index="25" nillable="true" ma:displayName="วันที่" ma:format="DateOnly" ma:internalName="_x0e27__x0e31__x0e19__x0e17__x0e35__x0e48_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c2bfa-2663-43ea-917e-eac1f15ee1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50f49c1-26a1-4307-aa3e-525d8554db95}" ma:internalName="TaxCatchAll" ma:showField="CatchAllData" ma:web="a0ac2bfa-2663-43ea-917e-eac1f15ee1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97423-58e6-43e3-95b1-27dd6015aaec">
      <Terms xmlns="http://schemas.microsoft.com/office/infopath/2007/PartnerControls"/>
    </lcf76f155ced4ddcb4097134ff3c332f>
    <_x0e27__x0e31__x0e19__x0e17__x0e35__x0e48_ xmlns="7e097423-58e6-43e3-95b1-27dd6015aaec" xsi:nil="true"/>
    <For xmlns="7e097423-58e6-43e3-95b1-27dd6015aaec" xsi:nil="true"/>
    <TaxCatchAll xmlns="a0ac2bfa-2663-43ea-917e-eac1f15ee174" xsi:nil="true"/>
  </documentManagement>
</p:properties>
</file>

<file path=customXml/itemProps1.xml><?xml version="1.0" encoding="utf-8"?>
<ds:datastoreItem xmlns:ds="http://schemas.openxmlformats.org/officeDocument/2006/customXml" ds:itemID="{D4C02373-768A-4F62-AD7A-63C13C2BFC42}"/>
</file>

<file path=customXml/itemProps2.xml><?xml version="1.0" encoding="utf-8"?>
<ds:datastoreItem xmlns:ds="http://schemas.openxmlformats.org/officeDocument/2006/customXml" ds:itemID="{65EB041B-7E06-4404-90B9-94E1424E0856}"/>
</file>

<file path=customXml/itemProps3.xml><?xml version="1.0" encoding="utf-8"?>
<ds:datastoreItem xmlns:ds="http://schemas.openxmlformats.org/officeDocument/2006/customXml" ds:itemID="{F07B76A7-4C4F-4014-AB38-5593229B6F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Nithita Hempaisanpipat</cp:lastModifiedBy>
  <cp:revision/>
  <dcterms:created xsi:type="dcterms:W3CDTF">2012-02-28T07:21:20Z</dcterms:created>
  <dcterms:modified xsi:type="dcterms:W3CDTF">2024-04-24T11:10:48Z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0x01010037550E935CA92741A5E8AC0B57C5A7C8</vt:lpwstr>
  </property>
  <property fmtid="{D5CDD505-2E9C-101B-9397-08002B2CF9AE}" pid="3" name="MediaServiceImageTags">
    <vt:lpwstr/>
  </property>
</Properties>
</file>