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C:\Users\Poon_\Downloads\"/>
    </mc:Choice>
  </mc:AlternateContent>
  <xr:revisionPtr revIDLastSave="0" documentId="13_ncr:1_{C2DF7D13-4CF1-4461-AEDC-B752315E93B3}" xr6:coauthVersionLast="47" xr6:coauthVersionMax="47" xr10:uidLastSave="{00000000-0000-0000-0000-000000000000}"/>
  <bookViews>
    <workbookView xWindow="-120" yWindow="-120" windowWidth="38640" windowHeight="21120" tabRatio="601" firstSheet="1" activeTab="1" xr2:uid="{00000000-000D-0000-FFFF-FFFF00000000}"/>
  </bookViews>
  <sheets>
    <sheet name="กู้คืน_Sheet1" sheetId="1" state="veryHidden" r:id="rId1"/>
    <sheet name="ตัวอย่าง" sheetId="9" r:id="rId2"/>
    <sheet name="แบบฟอร์ม" sheetId="11" r:id="rId3"/>
  </sheets>
  <definedNames>
    <definedName name="_xlnm.Print_Area" localSheetId="1">ตัวอย่าง!$A$1:$N$49</definedName>
    <definedName name="_xlnm.Print_Area" localSheetId="2">แบบฟอร์ม!$A$1:$N$49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9" l="1"/>
  <c r="H29" i="9"/>
  <c r="F30" i="9"/>
  <c r="B28" i="9"/>
  <c r="A30" i="9"/>
  <c r="E27" i="9"/>
  <c r="Q27" i="9" s="1"/>
  <c r="A27" i="9"/>
  <c r="E26" i="9"/>
  <c r="Q26" i="9" s="1"/>
  <c r="A26" i="9"/>
  <c r="E25" i="9"/>
  <c r="Q25" i="9" s="1"/>
  <c r="A25" i="9"/>
  <c r="E24" i="9"/>
  <c r="Q24" i="9" s="1"/>
  <c r="A24" i="9"/>
  <c r="E43" i="9"/>
  <c r="A43" i="9"/>
  <c r="E42" i="9"/>
  <c r="A42" i="9"/>
  <c r="E41" i="9"/>
  <c r="Q41" i="9" s="1"/>
  <c r="A41" i="9"/>
  <c r="E40" i="9"/>
  <c r="Q40" i="9" s="1"/>
  <c r="A40" i="9"/>
  <c r="Q42" i="9" l="1"/>
  <c r="Q43" i="9"/>
  <c r="A23" i="9"/>
  <c r="E23" i="9"/>
  <c r="Q15" i="9"/>
  <c r="Q31" i="9"/>
  <c r="R15" i="9"/>
  <c r="S15" i="9" s="1"/>
  <c r="G31" i="9"/>
  <c r="G15" i="9"/>
  <c r="F14" i="9"/>
  <c r="A14" i="9" l="1"/>
  <c r="B12" i="9"/>
  <c r="H13" i="9"/>
  <c r="I25" i="9"/>
  <c r="R31" i="9"/>
  <c r="S31" i="9" s="1"/>
  <c r="A39" i="9" l="1"/>
  <c r="E39" i="9"/>
  <c r="Q39" i="9" s="1"/>
  <c r="E38" i="9"/>
  <c r="Q38" i="9" s="1"/>
  <c r="E37" i="9"/>
  <c r="Q37" i="9" s="1"/>
  <c r="E36" i="9"/>
  <c r="Q36" i="9" s="1"/>
  <c r="E35" i="9"/>
  <c r="Q35" i="9" s="1"/>
  <c r="E34" i="9"/>
  <c r="Q34" i="9" s="1"/>
  <c r="E33" i="9"/>
  <c r="Q33" i="9" s="1"/>
  <c r="E32" i="9"/>
  <c r="Q32" i="9" s="1"/>
  <c r="E22" i="9"/>
  <c r="Q22" i="9" s="1"/>
  <c r="E21" i="9"/>
  <c r="Q21" i="9" s="1"/>
  <c r="E20" i="9"/>
  <c r="Q20" i="9" s="1"/>
  <c r="E19" i="9"/>
  <c r="Q19" i="9" s="1"/>
  <c r="E18" i="9"/>
  <c r="Q18" i="9" s="1"/>
  <c r="E17" i="9"/>
  <c r="Q17" i="9" s="1"/>
  <c r="E16" i="9"/>
  <c r="Q16" i="9" s="1"/>
  <c r="Q23" i="9"/>
  <c r="A38" i="9"/>
  <c r="A37" i="9"/>
  <c r="A36" i="9"/>
  <c r="A35" i="9"/>
  <c r="A34" i="9"/>
  <c r="A33" i="9"/>
  <c r="A32" i="9"/>
  <c r="R28" i="9" l="1"/>
  <c r="S28" i="9" s="1"/>
  <c r="R44" i="9"/>
  <c r="A22" i="9"/>
  <c r="A21" i="9"/>
  <c r="A20" i="9"/>
  <c r="A19" i="9"/>
  <c r="A18" i="9"/>
  <c r="A17" i="9"/>
  <c r="A16" i="9"/>
  <c r="S44" i="9" l="1"/>
  <c r="R45" i="9"/>
  <c r="S45" i="9" s="1"/>
  <c r="H43" i="9" l="1"/>
  <c r="R42" i="9"/>
  <c r="R40" i="9"/>
  <c r="R41" i="9"/>
  <c r="R43" i="9"/>
  <c r="R29" i="9"/>
  <c r="R25" i="9" l="1"/>
  <c r="S25" i="9" s="1"/>
  <c r="R24" i="9"/>
  <c r="S24" i="9" s="1"/>
  <c r="R27" i="9"/>
  <c r="S27" i="9" s="1"/>
  <c r="R26" i="9"/>
  <c r="S26" i="9" s="1"/>
  <c r="S43" i="9"/>
  <c r="F43" i="9" s="1"/>
  <c r="G43" i="9"/>
  <c r="S41" i="9"/>
  <c r="F41" i="9" s="1"/>
  <c r="G41" i="9"/>
  <c r="S40" i="9"/>
  <c r="F40" i="9" s="1"/>
  <c r="G40" i="9"/>
  <c r="S42" i="9"/>
  <c r="F42" i="9" s="1"/>
  <c r="G42" i="9"/>
  <c r="S29" i="9"/>
  <c r="H27" i="9" s="1"/>
  <c r="R23" i="9"/>
  <c r="R16" i="9"/>
  <c r="S16" i="9" s="1"/>
  <c r="R17" i="9"/>
  <c r="S17" i="9" s="1"/>
  <c r="R18" i="9"/>
  <c r="S18" i="9" s="1"/>
  <c r="R20" i="9"/>
  <c r="S20" i="9" s="1"/>
  <c r="R19" i="9"/>
  <c r="S19" i="9" s="1"/>
  <c r="R22" i="9"/>
  <c r="S22" i="9" s="1"/>
  <c r="R21" i="9"/>
  <c r="S21" i="9" s="1"/>
  <c r="F26" i="9" l="1"/>
  <c r="G26" i="9"/>
  <c r="F27" i="9"/>
  <c r="G27" i="9"/>
  <c r="F25" i="9"/>
  <c r="G25" i="9"/>
  <c r="F24" i="9"/>
  <c r="G24" i="9"/>
  <c r="S23" i="9"/>
  <c r="F23" i="9" s="1"/>
  <c r="G23" i="9"/>
  <c r="G16" i="9"/>
  <c r="G18" i="9"/>
  <c r="G20" i="9"/>
  <c r="G17" i="9"/>
  <c r="G19" i="9"/>
  <c r="G22" i="9"/>
  <c r="G21" i="9"/>
  <c r="F20" i="9" l="1"/>
  <c r="F17" i="9"/>
  <c r="F22" i="9"/>
  <c r="F18" i="9"/>
  <c r="F21" i="9"/>
  <c r="F19" i="9"/>
  <c r="F16" i="9"/>
  <c r="R38" i="9" l="1"/>
  <c r="R34" i="9"/>
  <c r="R33" i="9"/>
  <c r="R37" i="9"/>
  <c r="R35" i="9"/>
  <c r="R36" i="9"/>
  <c r="R39" i="9"/>
  <c r="R32" i="9"/>
  <c r="S39" i="9" l="1"/>
  <c r="F39" i="9" s="1"/>
  <c r="G39" i="9"/>
  <c r="G34" i="9"/>
  <c r="S34" i="9"/>
  <c r="F34" i="9" s="1"/>
  <c r="S32" i="9"/>
  <c r="F32" i="9" s="1"/>
  <c r="G32" i="9"/>
  <c r="S37" i="9"/>
  <c r="F37" i="9" s="1"/>
  <c r="G37" i="9"/>
  <c r="S33" i="9"/>
  <c r="F33" i="9" s="1"/>
  <c r="G33" i="9"/>
  <c r="S36" i="9"/>
  <c r="F36" i="9" s="1"/>
  <c r="G36" i="9"/>
  <c r="G35" i="9"/>
  <c r="S35" i="9"/>
  <c r="F35" i="9" s="1"/>
  <c r="G38" i="9"/>
  <c r="S38" i="9"/>
  <c r="F38" i="9" s="1"/>
</calcChain>
</file>

<file path=xl/sharedStrings.xml><?xml version="1.0" encoding="utf-8"?>
<sst xmlns="http://schemas.openxmlformats.org/spreadsheetml/2006/main" count="144" uniqueCount="70">
  <si>
    <t xml:space="preserve"> กองวิเคราะห์วิจัยและทดสอบวัสดุ</t>
  </si>
  <si>
    <t>บฟ.ท.1.1</t>
  </si>
  <si>
    <t xml:space="preserve"> กรมโยธาธิการและผังเมือง</t>
  </si>
  <si>
    <t xml:space="preserve"> ทะเบียนทดสอบเลขที่</t>
  </si>
  <si>
    <t>กวท3-67-0774</t>
  </si>
  <si>
    <t>แผ่นที่</t>
  </si>
  <si>
    <t>1/1</t>
  </si>
  <si>
    <t xml:space="preserve"> CALIBRATION  OF  MACHINE</t>
  </si>
  <si>
    <t xml:space="preserve"> วันที่ออกผลทดสอบ</t>
  </si>
  <si>
    <t xml:space="preserve"> เจ้าหน้าที่ทดสอบ</t>
  </si>
  <si>
    <t xml:space="preserve"> เจ้าหน้าที่วิเคราะห์ผล</t>
  </si>
  <si>
    <t>เจ้าหน้าที่ตรวจสอบ</t>
  </si>
  <si>
    <t>นายภวนนท์ กิจสวัสดิ์</t>
  </si>
  <si>
    <t xml:space="preserve">       นางพรพิศุทธิ์  ศรีพยัคฆ์</t>
  </si>
  <si>
    <t>นายไกรสิทธิ์  โลมรัตน์</t>
  </si>
  <si>
    <t>MACHINE</t>
  </si>
  <si>
    <t>CALIBRATION  DEVICE</t>
  </si>
  <si>
    <t xml:space="preserve"> ผู้ขอรับบริการ</t>
  </si>
  <si>
    <t>บริษัท คอสโม เทคโนลอจจิคอล คอนซัลแตนทส จำกัด</t>
  </si>
  <si>
    <t xml:space="preserve"> ชนิด</t>
  </si>
  <si>
    <t>LOAD  CELL</t>
  </si>
  <si>
    <t xml:space="preserve"> ชนิดเครื่องมือ</t>
  </si>
  <si>
    <t>เครื่องแม่แรงไฮดรอลิค (Hydraulic Jack)</t>
  </si>
  <si>
    <t xml:space="preserve"> รุ่น</t>
  </si>
  <si>
    <t>TML TCLM-20A</t>
  </si>
  <si>
    <t xml:space="preserve"> ความสามารถสูงสุด</t>
  </si>
  <si>
    <t>5 Tons</t>
  </si>
  <si>
    <t xml:space="preserve"> อ่านค่าโดยใช้</t>
  </si>
  <si>
    <t>DIGITAL  INDICATOR</t>
  </si>
  <si>
    <t xml:space="preserve"> หมายเลขเครื่อง</t>
  </si>
  <si>
    <t>-</t>
  </si>
  <si>
    <t>TML TC-32K</t>
  </si>
  <si>
    <t xml:space="preserve"> หมายเลขหน้าปัด</t>
  </si>
  <si>
    <t>Annual Check</t>
  </si>
  <si>
    <t>Spot Check</t>
  </si>
  <si>
    <t>ตัวคูณปรับแก้หน่วย =</t>
  </si>
  <si>
    <t>Machine</t>
  </si>
  <si>
    <t>Actual</t>
  </si>
  <si>
    <t>Deviation</t>
  </si>
  <si>
    <t>LOADING  CURVE</t>
  </si>
  <si>
    <t>อ่านค่า</t>
  </si>
  <si>
    <t>ผลจากกราฟ</t>
  </si>
  <si>
    <t>Readout</t>
  </si>
  <si>
    <t>Test</t>
  </si>
  <si>
    <t>Average</t>
  </si>
  <si>
    <t>Load</t>
  </si>
  <si>
    <t>เครื่องมือ</t>
  </si>
  <si>
    <t>โหลดเซลล์</t>
  </si>
  <si>
    <t>ก่อนปรับแก้</t>
  </si>
  <si>
    <t>หลังปรับแก้</t>
  </si>
  <si>
    <t>No.1</t>
  </si>
  <si>
    <t>No.2</t>
  </si>
  <si>
    <t>No.3</t>
  </si>
  <si>
    <t>(%)</t>
  </si>
  <si>
    <t>(PSI)</t>
  </si>
  <si>
    <t>(kgf)</t>
  </si>
  <si>
    <t>(Tons)</t>
  </si>
  <si>
    <t xml:space="preserve"> THE CALIBRATION EQUATION :-LOADING </t>
  </si>
  <si>
    <t>UNLOADING  CURVE</t>
  </si>
  <si>
    <t xml:space="preserve"> THE CALIBRATION EQUATION :-UNLOADING </t>
  </si>
  <si>
    <t xml:space="preserve">ใช้เพื่อตรวจสอบต้นฉบับ </t>
  </si>
  <si>
    <t>Load Cell Readout (.......) :- LOADING</t>
  </si>
  <si>
    <t>Load Cell Readout (…......)</t>
  </si>
  <si>
    <t>(….......)</t>
  </si>
  <si>
    <t>(….....)</t>
  </si>
  <si>
    <t>Machine Readout (…........)</t>
  </si>
  <si>
    <t xml:space="preserve"> THE CALIBRATION EQUATION :-LOADING</t>
  </si>
  <si>
    <t xml:space="preserve"> Actual Load = Machine Readout x …........ (+/-) …..............</t>
  </si>
  <si>
    <t>Load Cell Readout (.....) :- UNLOADING</t>
  </si>
  <si>
    <t xml:space="preserve"> THE CALIBRATION EQUATION :-UNLOADING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</si>
</sst>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-107041E]d\ mmmm\ yyyy;@"/>
    <numFmt numFmtId="167" formatCode="0.0000"/>
    <numFmt numFmtId="168" formatCode="_-* #,##0.0000_-;\-* #,##0.0000_-;_-* &quot;-&quot;??_-;_-@_-"/>
  </numFmts>
  <fonts count="14">
    <font>
      <sz val="14"/>
      <name val="CordiaUPC"/>
    </font>
    <font>
      <sz val="14"/>
      <name val="TH SarabunPSK"/>
      <family val="2"/>
    </font>
    <font>
      <b/>
      <sz val="18"/>
      <name val="TH SarabunPSK"/>
      <family val="2"/>
    </font>
    <font>
      <b/>
      <sz val="16"/>
      <name val="TH SarabunPSK"/>
      <family val="2"/>
    </font>
    <font>
      <b/>
      <sz val="24"/>
      <name val="TH SarabunPSK"/>
      <family val="2"/>
    </font>
    <font>
      <sz val="16"/>
      <name val="TH SarabunPSK"/>
      <family val="2"/>
    </font>
    <font>
      <b/>
      <sz val="14"/>
      <name val="TH SarabunPSK"/>
      <family val="2"/>
    </font>
    <font>
      <b/>
      <sz val="12"/>
      <name val="TH SarabunPSK"/>
      <family val="2"/>
    </font>
    <font>
      <sz val="14"/>
      <name val="CordiaUPC"/>
      <family val="2"/>
    </font>
    <font>
      <sz val="14"/>
      <color rgb="FF0000FF"/>
      <name val="TH SarabunPSK"/>
      <family val="2"/>
    </font>
    <font>
      <sz val="12"/>
      <name val="TH SarabunPSK"/>
      <family val="2"/>
    </font>
    <font>
      <sz val="14"/>
      <color rgb="FFFF0000"/>
      <name val="TH SarabunPSK"/>
      <family val="2"/>
    </font>
    <font>
      <b/>
      <sz val="13"/>
      <name val="TH SarabunPSK"/>
      <family val="2"/>
    </font>
    <font>
      <b/>
      <sz val="15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centerContinuous" vertical="center"/>
    </xf>
    <xf numFmtId="0" fontId="3" fillId="0" borderId="10" xfId="0" applyFont="1" applyBorder="1" applyAlignment="1">
      <alignment horizontal="centerContinuous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6" fillId="0" borderId="10" xfId="0" applyFont="1" applyBorder="1"/>
    <xf numFmtId="0" fontId="1" fillId="0" borderId="6" xfId="0" applyFont="1" applyBorder="1" applyAlignment="1">
      <alignment vertical="center"/>
    </xf>
    <xf numFmtId="0" fontId="9" fillId="0" borderId="10" xfId="0" applyFont="1" applyBorder="1" applyAlignment="1">
      <alignment horizontal="left" vertical="center" shrinkToFit="1"/>
    </xf>
    <xf numFmtId="0" fontId="9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9" fontId="9" fillId="0" borderId="12" xfId="0" applyNumberFormat="1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4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49" fontId="9" fillId="0" borderId="6" xfId="0" applyNumberFormat="1" applyFont="1" applyBorder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1" fontId="9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167" fontId="1" fillId="0" borderId="0" xfId="0" applyNumberFormat="1" applyFont="1" applyAlignment="1">
      <alignment horizontal="right" vertical="center"/>
    </xf>
    <xf numFmtId="0" fontId="6" fillId="0" borderId="31" xfId="0" applyFont="1" applyBorder="1"/>
    <xf numFmtId="0" fontId="6" fillId="0" borderId="12" xfId="0" applyFont="1" applyBorder="1"/>
    <xf numFmtId="0" fontId="6" fillId="0" borderId="3" xfId="0" applyFont="1" applyBorder="1"/>
    <xf numFmtId="168" fontId="1" fillId="0" borderId="0" xfId="1" applyNumberFormat="1" applyFont="1" applyFill="1" applyBorder="1" applyAlignment="1">
      <alignment horizontal="right" vertical="center"/>
    </xf>
    <xf numFmtId="0" fontId="6" fillId="0" borderId="19" xfId="0" applyFont="1" applyBorder="1" applyAlignment="1">
      <alignment horizontal="left" vertical="center"/>
    </xf>
    <xf numFmtId="0" fontId="6" fillId="0" borderId="39" xfId="0" applyFont="1" applyBorder="1" applyAlignment="1">
      <alignment vertical="center"/>
    </xf>
    <xf numFmtId="2" fontId="1" fillId="0" borderId="41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165" fontId="9" fillId="0" borderId="39" xfId="0" applyNumberFormat="1" applyFont="1" applyBorder="1" applyAlignment="1">
      <alignment horizontal="center" vertical="center"/>
    </xf>
    <xf numFmtId="165" fontId="1" fillId="0" borderId="39" xfId="0" applyNumberFormat="1" applyFont="1" applyBorder="1" applyAlignment="1">
      <alignment horizontal="center" vertical="center"/>
    </xf>
    <xf numFmtId="2" fontId="9" fillId="0" borderId="39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" fontId="10" fillId="0" borderId="12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shrinkToFit="1"/>
    </xf>
    <xf numFmtId="0" fontId="9" fillId="0" borderId="30" xfId="0" applyFont="1" applyBorder="1" applyAlignment="1">
      <alignment horizontal="left" vertical="center" shrinkToFit="1"/>
    </xf>
    <xf numFmtId="0" fontId="4" fillId="0" borderId="2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9" fillId="0" borderId="29" xfId="0" quotePrefix="1" applyNumberFormat="1" applyFont="1" applyBorder="1" applyAlignment="1">
      <alignment horizontal="left" vertical="center"/>
    </xf>
    <xf numFmtId="166" fontId="9" fillId="0" borderId="28" xfId="0" quotePrefix="1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textRotation="90" shrinkToFi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0" fillId="0" borderId="1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53135074437641"/>
          <c:y val="9.5541401273885357E-2"/>
          <c:w val="0.81899228456550877"/>
          <c:h val="0.7675159235668790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ตัวอย่าง!$P$15:$P$24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xVal>
          <c:yVal>
            <c:numRef>
              <c:f>ตัวอย่าง!$Q$15:$Q$24</c:f>
              <c:numCache>
                <c:formatCode>0.00</c:formatCode>
                <c:ptCount val="10"/>
                <c:pt idx="0">
                  <c:v>0</c:v>
                </c:pt>
                <c:pt idx="1">
                  <c:v>462</c:v>
                </c:pt>
                <c:pt idx="2">
                  <c:v>949.33333333333337</c:v>
                </c:pt>
                <c:pt idx="3">
                  <c:v>1444</c:v>
                </c:pt>
                <c:pt idx="4">
                  <c:v>1952</c:v>
                </c:pt>
                <c:pt idx="5">
                  <c:v>2437.3333333333335</c:v>
                </c:pt>
                <c:pt idx="6">
                  <c:v>2928</c:v>
                </c:pt>
                <c:pt idx="7">
                  <c:v>3416</c:v>
                </c:pt>
                <c:pt idx="8">
                  <c:v>3923.3333333333335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7D-477D-ABCB-9FC3902A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865616"/>
        <c:axId val="1"/>
      </c:scatterChart>
      <c:valAx>
        <c:axId val="1596865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H SarabunPSK"/>
                <a:ea typeface="TH SarabunPSK"/>
                <a:cs typeface="TH SarabunPSK"/>
              </a:defRPr>
            </a:pPr>
            <a:endParaRPr lang="en-US"/>
          </a:p>
        </c:txPr>
        <c:crossAx val="1"/>
        <c:crossesAt val="0"/>
        <c:crossBetween val="midCat"/>
        <c:majorUnit val="500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H SarabunPSK"/>
                <a:ea typeface="TH SarabunPSK"/>
                <a:cs typeface="TH SarabunPSK"/>
              </a:defRPr>
            </a:pPr>
            <a:endParaRPr lang="en-US"/>
          </a:p>
        </c:txPr>
        <c:crossAx val="1596865616"/>
        <c:crosses val="autoZero"/>
        <c:crossBetween val="midCat"/>
        <c:maj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rdiaUPC"/>
          <a:ea typeface="CordiaUPC"/>
          <a:cs typeface="CordiaUPC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53135074437641"/>
          <c:y val="9.0322722912554984E-2"/>
          <c:w val="0.81899228456550877"/>
          <c:h val="0.7709689562893087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ตัวอย่าง!$P$31:$P$41</c:f>
              <c:numCache>
                <c:formatCode>General</c:formatCode>
                <c:ptCount val="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 formatCode="0">
                  <c:v>4000</c:v>
                </c:pt>
              </c:numCache>
            </c:numRef>
          </c:xVal>
          <c:yVal>
            <c:numRef>
              <c:f>ตัวอย่าง!$Q$31:$Q$41</c:f>
              <c:numCache>
                <c:formatCode>0.00</c:formatCode>
                <c:ptCount val="11"/>
                <c:pt idx="0">
                  <c:v>0</c:v>
                </c:pt>
                <c:pt idx="1">
                  <c:v>533.33333333333337</c:v>
                </c:pt>
                <c:pt idx="2">
                  <c:v>1073.3333333333333</c:v>
                </c:pt>
                <c:pt idx="3">
                  <c:v>1609.3333333333333</c:v>
                </c:pt>
                <c:pt idx="4">
                  <c:v>2142.6666666666665</c:v>
                </c:pt>
                <c:pt idx="5">
                  <c:v>2662.6666666666665</c:v>
                </c:pt>
                <c:pt idx="6">
                  <c:v>3193.3333333333335</c:v>
                </c:pt>
                <c:pt idx="7">
                  <c:v>3680.6666666666665</c:v>
                </c:pt>
                <c:pt idx="8">
                  <c:v>4222.666666666667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D-420C-B222-B751807B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860624"/>
        <c:axId val="1"/>
      </c:scatterChart>
      <c:valAx>
        <c:axId val="1596860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H SarabunPSK"/>
                <a:ea typeface="TH SarabunPSK"/>
                <a:cs typeface="TH SarabunPSK"/>
              </a:defRPr>
            </a:pPr>
            <a:endParaRPr lang="en-US"/>
          </a:p>
        </c:txPr>
        <c:crossAx val="1"/>
        <c:crossesAt val="0"/>
        <c:crossBetween val="midCat"/>
        <c:majorUnit val="500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H SarabunPSK"/>
                <a:ea typeface="TH SarabunPSK"/>
                <a:cs typeface="TH SarabunPSK"/>
              </a:defRPr>
            </a:pPr>
            <a:endParaRPr lang="en-US"/>
          </a:p>
        </c:txPr>
        <c:crossAx val="1596860624"/>
        <c:crossesAt val="0"/>
        <c:crossBetween val="midCat"/>
        <c:majorUnit val="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rdiaUPC"/>
          <a:ea typeface="CordiaUPC"/>
          <a:cs typeface="CordiaUPC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11</xdr:row>
      <xdr:rowOff>76200</xdr:rowOff>
    </xdr:from>
    <xdr:to>
      <xdr:col>13</xdr:col>
      <xdr:colOff>523874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CF574-868F-4B12-B8AB-03699927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27</xdr:row>
      <xdr:rowOff>85725</xdr:rowOff>
    </xdr:from>
    <xdr:to>
      <xdr:col>13</xdr:col>
      <xdr:colOff>504824</xdr:colOff>
      <xdr:row>40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FC8238-6B7F-4B1F-902E-2C2B470DE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10</xdr:row>
      <xdr:rowOff>81999</xdr:rowOff>
    </xdr:from>
    <xdr:to>
      <xdr:col>11</xdr:col>
      <xdr:colOff>314325</xdr:colOff>
      <xdr:row>10</xdr:row>
      <xdr:rowOff>196299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4390F28-9707-4C83-AF1B-B03524B6B6BC}"/>
            </a:ext>
          </a:extLst>
        </xdr:cNvPr>
        <xdr:cNvSpPr>
          <a:spLocks noChangeArrowheads="1"/>
        </xdr:cNvSpPr>
      </xdr:nvSpPr>
      <xdr:spPr bwMode="auto">
        <a:xfrm>
          <a:off x="6115050" y="3368124"/>
          <a:ext cx="123825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166902</xdr:colOff>
      <xdr:row>0</xdr:row>
      <xdr:rowOff>95250</xdr:rowOff>
    </xdr:from>
    <xdr:to>
      <xdr:col>1</xdr:col>
      <xdr:colOff>407512</xdr:colOff>
      <xdr:row>2</xdr:row>
      <xdr:rowOff>245165</xdr:rowOff>
    </xdr:to>
    <xdr:pic>
      <xdr:nvPicPr>
        <xdr:cNvPr id="12" name="Picture 11" descr="LogoDPT5">
          <a:extLst>
            <a:ext uri="{FF2B5EF4-FFF2-40B4-BE49-F238E27FC236}">
              <a16:creationId xmlns:a16="http://schemas.microsoft.com/office/drawing/2014/main" id="{E7EE5DEE-67F4-4B20-944A-5D695987C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902" y="95250"/>
          <a:ext cx="802585" cy="84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212867</xdr:colOff>
      <xdr:row>44</xdr:row>
      <xdr:rowOff>173935</xdr:rowOff>
    </xdr:from>
    <xdr:to>
      <xdr:col>13</xdr:col>
      <xdr:colOff>333879</xdr:colOff>
      <xdr:row>47</xdr:row>
      <xdr:rowOff>194724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F067299C-16B0-4376-8181-8B1AFB5DD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822389" y="10858500"/>
          <a:ext cx="667664" cy="666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209550</xdr:colOff>
      <xdr:row>10</xdr:row>
      <xdr:rowOff>72474</xdr:rowOff>
    </xdr:from>
    <xdr:to>
      <xdr:col>8</xdr:col>
      <xdr:colOff>333375</xdr:colOff>
      <xdr:row>10</xdr:row>
      <xdr:rowOff>186774</xdr:rowOff>
    </xdr:to>
    <xdr:sp macro="" textlink="">
      <xdr:nvSpPr>
        <xdr:cNvPr id="3" name="Rectangle 9">
          <a:extLst>
            <a:ext uri="{FF2B5EF4-FFF2-40B4-BE49-F238E27FC236}">
              <a16:creationId xmlns:a16="http://schemas.microsoft.com/office/drawing/2014/main" id="{36F3AA3B-E783-4898-9DE8-175E039CA539}"/>
            </a:ext>
          </a:extLst>
        </xdr:cNvPr>
        <xdr:cNvSpPr>
          <a:spLocks noChangeArrowheads="1"/>
        </xdr:cNvSpPr>
      </xdr:nvSpPr>
      <xdr:spPr bwMode="auto">
        <a:xfrm>
          <a:off x="4533900" y="3358599"/>
          <a:ext cx="123825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240195</xdr:colOff>
      <xdr:row>44</xdr:row>
      <xdr:rowOff>173934</xdr:rowOff>
    </xdr:from>
    <xdr:to>
      <xdr:col>13</xdr:col>
      <xdr:colOff>360144</xdr:colOff>
      <xdr:row>47</xdr:row>
      <xdr:rowOff>198780</xdr:rowOff>
    </xdr:to>
    <xdr:sp macro="" textlink="">
      <xdr:nvSpPr>
        <xdr:cNvPr id="10" name="กล่องข้อความ 9">
          <a:extLst>
            <a:ext uri="{FF2B5EF4-FFF2-40B4-BE49-F238E27FC236}">
              <a16:creationId xmlns:a16="http://schemas.microsoft.com/office/drawing/2014/main" id="{5AC286D1-B27F-4E7B-BEF0-AFAB4B65687B}"/>
            </a:ext>
          </a:extLst>
        </xdr:cNvPr>
        <xdr:cNvSpPr txBox="1"/>
      </xdr:nvSpPr>
      <xdr:spPr>
        <a:xfrm>
          <a:off x="6849717" y="10701130"/>
          <a:ext cx="666601" cy="6708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QR</a:t>
          </a:r>
          <a:r>
            <a:rPr lang="en-US" sz="1400" baseline="0"/>
            <a:t> </a:t>
          </a:r>
        </a:p>
        <a:p>
          <a:pPr algn="ctr"/>
          <a:r>
            <a:rPr lang="en-US" sz="1400" baseline="0"/>
            <a:t>Code</a:t>
          </a:r>
          <a:endParaRPr lang="en-US" sz="1400"/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347870</xdr:colOff>
      <xdr:row>24</xdr:row>
      <xdr:rowOff>0</xdr:rowOff>
    </xdr:to>
    <xdr:sp macro="" textlink="">
      <xdr:nvSpPr>
        <xdr:cNvPr id="11" name="กล่องข้อความ 10">
          <a:extLst>
            <a:ext uri="{FF2B5EF4-FFF2-40B4-BE49-F238E27FC236}">
              <a16:creationId xmlns:a16="http://schemas.microsoft.com/office/drawing/2014/main" id="{1433ACB0-C73B-4DA7-987F-B580B8B770A5}"/>
            </a:ext>
          </a:extLst>
        </xdr:cNvPr>
        <xdr:cNvSpPr txBox="1"/>
      </xdr:nvSpPr>
      <xdr:spPr>
        <a:xfrm>
          <a:off x="621196" y="7570304"/>
          <a:ext cx="2923761" cy="2551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Graph</a:t>
          </a:r>
        </a:p>
      </xdr:txBody>
    </xdr:sp>
    <xdr:clientData/>
  </xdr:twoCellAnchor>
  <xdr:twoCellAnchor>
    <xdr:from>
      <xdr:col>8</xdr:col>
      <xdr:colOff>0</xdr:colOff>
      <xdr:row>29</xdr:row>
      <xdr:rowOff>0</xdr:rowOff>
    </xdr:from>
    <xdr:to>
      <xdr:col>13</xdr:col>
      <xdr:colOff>273327</xdr:colOff>
      <xdr:row>40</xdr:row>
      <xdr:rowOff>0</xdr:rowOff>
    </xdr:to>
    <xdr:sp macro="" textlink="">
      <xdr:nvSpPr>
        <xdr:cNvPr id="13" name="กล่องข้อความ 12">
          <a:extLst>
            <a:ext uri="{FF2B5EF4-FFF2-40B4-BE49-F238E27FC236}">
              <a16:creationId xmlns:a16="http://schemas.microsoft.com/office/drawing/2014/main" id="{E298E545-7DD5-4C5F-9B54-90AB340C237E}"/>
            </a:ext>
          </a:extLst>
        </xdr:cNvPr>
        <xdr:cNvSpPr txBox="1"/>
      </xdr:nvSpPr>
      <xdr:spPr>
        <a:xfrm>
          <a:off x="4348370" y="7570304"/>
          <a:ext cx="2923761" cy="2551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Graph</a:t>
          </a:r>
        </a:p>
      </xdr:txBody>
    </xdr:sp>
    <xdr:clientData/>
  </xdr:twoCellAnchor>
  <xdr:twoCellAnchor editAs="oneCell">
    <xdr:from>
      <xdr:col>0</xdr:col>
      <xdr:colOff>165652</xdr:colOff>
      <xdr:row>0</xdr:row>
      <xdr:rowOff>99392</xdr:rowOff>
    </xdr:from>
    <xdr:to>
      <xdr:col>1</xdr:col>
      <xdr:colOff>406262</xdr:colOff>
      <xdr:row>2</xdr:row>
      <xdr:rowOff>249307</xdr:rowOff>
    </xdr:to>
    <xdr:pic>
      <xdr:nvPicPr>
        <xdr:cNvPr id="4" name="Picture 11" descr="LogoDPT5">
          <a:extLst>
            <a:ext uri="{FF2B5EF4-FFF2-40B4-BE49-F238E27FC236}">
              <a16:creationId xmlns:a16="http://schemas.microsoft.com/office/drawing/2014/main" id="{DA3CDE7A-6032-4D98-AD82-9EA2BAF7E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52" y="99392"/>
          <a:ext cx="812110" cy="8456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190500</xdr:colOff>
      <xdr:row>10</xdr:row>
      <xdr:rowOff>101049</xdr:rowOff>
    </xdr:from>
    <xdr:to>
      <xdr:col>11</xdr:col>
      <xdr:colOff>314325</xdr:colOff>
      <xdr:row>10</xdr:row>
      <xdr:rowOff>215349</xdr:rowOff>
    </xdr:to>
    <xdr:sp macro="" textlink="">
      <xdr:nvSpPr>
        <xdr:cNvPr id="5" name="Rectangle 10">
          <a:extLst>
            <a:ext uri="{FF2B5EF4-FFF2-40B4-BE49-F238E27FC236}">
              <a16:creationId xmlns:a16="http://schemas.microsoft.com/office/drawing/2014/main" id="{8FD53B37-197F-48C4-B67F-91854FE709DA}"/>
            </a:ext>
          </a:extLst>
        </xdr:cNvPr>
        <xdr:cNvSpPr>
          <a:spLocks noChangeArrowheads="1"/>
        </xdr:cNvSpPr>
      </xdr:nvSpPr>
      <xdr:spPr bwMode="auto">
        <a:xfrm>
          <a:off x="6253370" y="3389245"/>
          <a:ext cx="123825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10</xdr:row>
      <xdr:rowOff>91524</xdr:rowOff>
    </xdr:from>
    <xdr:to>
      <xdr:col>8</xdr:col>
      <xdr:colOff>333375</xdr:colOff>
      <xdr:row>10</xdr:row>
      <xdr:rowOff>205824</xdr:rowOff>
    </xdr:to>
    <xdr:sp macro="" textlink="">
      <xdr:nvSpPr>
        <xdr:cNvPr id="9" name="Rectangle 9">
          <a:extLst>
            <a:ext uri="{FF2B5EF4-FFF2-40B4-BE49-F238E27FC236}">
              <a16:creationId xmlns:a16="http://schemas.microsoft.com/office/drawing/2014/main" id="{3C84E19A-C765-4ACE-8ACF-A15FA55DEF2E}"/>
            </a:ext>
          </a:extLst>
        </xdr:cNvPr>
        <xdr:cNvSpPr>
          <a:spLocks noChangeArrowheads="1"/>
        </xdr:cNvSpPr>
      </xdr:nvSpPr>
      <xdr:spPr bwMode="auto">
        <a:xfrm>
          <a:off x="4632463" y="3379720"/>
          <a:ext cx="123825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showZeros="0" showOutlineSymbols="0" defaultGridColor="0" topLeftCell="B20481" colorId="8"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E3ED-0159-4CD4-8801-51312D9E96AC}">
  <dimension ref="A1:X50"/>
  <sheetViews>
    <sheetView tabSelected="1" view="pageBreakPreview" zoomScale="115" zoomScaleNormal="115" zoomScaleSheetLayoutView="115" workbookViewId="0">
      <selection activeCell="V14" sqref="V14"/>
    </sheetView>
  </sheetViews>
  <sheetFormatPr defaultColWidth="9.140625" defaultRowHeight="21.75"/>
  <cols>
    <col min="1" max="1" width="8.5703125" style="29" customWidth="1"/>
    <col min="2" max="2" width="8.140625" style="29" customWidth="1"/>
    <col min="3" max="3" width="8.140625" style="27" customWidth="1"/>
    <col min="4" max="7" width="8.140625" style="29" customWidth="1"/>
    <col min="8" max="8" width="8.5703125" style="29" customWidth="1"/>
    <col min="9" max="14" width="8.140625" style="29" customWidth="1"/>
    <col min="15" max="15" width="4.5703125" style="29" bestFit="1" customWidth="1"/>
    <col min="16" max="16" width="14.7109375" style="29" customWidth="1"/>
    <col min="17" max="17" width="14.7109375" style="29" bestFit="1" customWidth="1"/>
    <col min="18" max="18" width="14.7109375" style="29" customWidth="1"/>
    <col min="19" max="19" width="14.7109375" style="29" bestFit="1" customWidth="1"/>
    <col min="20" max="23" width="10.42578125" style="29" customWidth="1"/>
    <col min="24" max="24" width="5.42578125" style="29" customWidth="1"/>
    <col min="25" max="16384" width="9.140625" style="29"/>
  </cols>
  <sheetData>
    <row r="1" spans="1:23" ht="27.75" thickTop="1">
      <c r="A1" s="3"/>
      <c r="B1" s="4"/>
      <c r="C1" s="5" t="s">
        <v>0</v>
      </c>
      <c r="D1" s="1"/>
      <c r="E1" s="4"/>
      <c r="F1" s="4"/>
      <c r="G1" s="14"/>
      <c r="H1" s="130" t="s">
        <v>1</v>
      </c>
      <c r="I1" s="131"/>
      <c r="J1" s="131"/>
      <c r="K1" s="131"/>
      <c r="L1" s="131"/>
      <c r="M1" s="131"/>
      <c r="N1" s="132"/>
    </row>
    <row r="2" spans="1:23" ht="27">
      <c r="A2" s="6"/>
      <c r="B2" s="20"/>
      <c r="C2" s="7" t="s">
        <v>2</v>
      </c>
      <c r="D2" s="21"/>
      <c r="E2" s="20"/>
      <c r="F2" s="20"/>
      <c r="G2" s="22"/>
      <c r="H2" s="33" t="s">
        <v>3</v>
      </c>
      <c r="I2" s="47"/>
      <c r="J2" s="34"/>
      <c r="K2" s="35" t="s">
        <v>4</v>
      </c>
      <c r="L2" s="36"/>
      <c r="M2" s="9" t="s">
        <v>5</v>
      </c>
      <c r="N2" s="31" t="s">
        <v>6</v>
      </c>
    </row>
    <row r="3" spans="1:23" ht="27">
      <c r="A3" s="10"/>
      <c r="B3" s="11"/>
      <c r="C3" s="15" t="s">
        <v>7</v>
      </c>
      <c r="D3" s="8"/>
      <c r="E3" s="11"/>
      <c r="F3" s="11"/>
      <c r="G3" s="8"/>
      <c r="H3" s="33" t="s">
        <v>8</v>
      </c>
      <c r="I3" s="47"/>
      <c r="J3" s="34"/>
      <c r="K3" s="128">
        <v>45336</v>
      </c>
      <c r="L3" s="128"/>
      <c r="M3" s="128"/>
      <c r="N3" s="129"/>
    </row>
    <row r="4" spans="1:23" ht="24">
      <c r="A4" s="17" t="s">
        <v>9</v>
      </c>
      <c r="B4" s="18"/>
      <c r="C4" s="19"/>
      <c r="D4" s="37"/>
      <c r="E4" s="2" t="s">
        <v>10</v>
      </c>
      <c r="F4" s="37"/>
      <c r="G4" s="38"/>
      <c r="J4" s="23" t="s">
        <v>11</v>
      </c>
      <c r="K4" s="12"/>
      <c r="L4" s="12"/>
      <c r="M4" s="24"/>
      <c r="N4" s="13"/>
    </row>
    <row r="5" spans="1:23" ht="22.5" thickBot="1">
      <c r="A5" s="119" t="s">
        <v>12</v>
      </c>
      <c r="B5" s="116"/>
      <c r="C5" s="116"/>
      <c r="D5" s="117"/>
      <c r="E5" s="115" t="s">
        <v>13</v>
      </c>
      <c r="F5" s="116"/>
      <c r="G5" s="116"/>
      <c r="H5" s="116"/>
      <c r="I5" s="117"/>
      <c r="J5" s="115" t="s">
        <v>14</v>
      </c>
      <c r="K5" s="116"/>
      <c r="L5" s="116"/>
      <c r="M5" s="116"/>
      <c r="N5" s="118"/>
    </row>
    <row r="6" spans="1:23" ht="24" customHeight="1" thickTop="1">
      <c r="A6" s="122" t="s">
        <v>15</v>
      </c>
      <c r="B6" s="123"/>
      <c r="C6" s="123"/>
      <c r="D6" s="123"/>
      <c r="E6" s="124"/>
      <c r="F6" s="124"/>
      <c r="G6" s="125"/>
      <c r="H6" s="126" t="s">
        <v>16</v>
      </c>
      <c r="I6" s="123"/>
      <c r="J6" s="123"/>
      <c r="K6" s="123"/>
      <c r="L6" s="123"/>
      <c r="M6" s="123"/>
      <c r="N6" s="127"/>
    </row>
    <row r="7" spans="1:23" ht="24">
      <c r="A7" s="39" t="s">
        <v>17</v>
      </c>
      <c r="C7" s="120" t="s">
        <v>18</v>
      </c>
      <c r="D7" s="120"/>
      <c r="E7" s="120"/>
      <c r="F7" s="120"/>
      <c r="G7" s="121"/>
      <c r="H7" s="2" t="s">
        <v>19</v>
      </c>
      <c r="J7" s="49" t="s">
        <v>20</v>
      </c>
      <c r="N7" s="50"/>
    </row>
    <row r="8" spans="1:23" ht="24">
      <c r="A8" s="39" t="s">
        <v>21</v>
      </c>
      <c r="C8" s="49" t="s">
        <v>22</v>
      </c>
      <c r="D8" s="49"/>
      <c r="E8" s="49"/>
      <c r="F8" s="49"/>
      <c r="G8" s="51"/>
      <c r="H8" s="2" t="s">
        <v>23</v>
      </c>
      <c r="J8" s="49" t="s">
        <v>24</v>
      </c>
      <c r="N8" s="50"/>
    </row>
    <row r="9" spans="1:23" ht="24">
      <c r="A9" s="39" t="s">
        <v>25</v>
      </c>
      <c r="C9" s="49" t="s">
        <v>26</v>
      </c>
      <c r="D9" s="49"/>
      <c r="E9" s="49"/>
      <c r="F9" s="49"/>
      <c r="G9" s="51"/>
      <c r="H9" s="2" t="s">
        <v>27</v>
      </c>
      <c r="J9" s="49" t="s">
        <v>28</v>
      </c>
      <c r="N9" s="50"/>
    </row>
    <row r="10" spans="1:23">
      <c r="A10" s="39" t="s">
        <v>29</v>
      </c>
      <c r="C10" s="49" t="s">
        <v>30</v>
      </c>
      <c r="D10" s="49"/>
      <c r="E10" s="49"/>
      <c r="F10" s="49"/>
      <c r="G10" s="49"/>
      <c r="H10" s="52"/>
      <c r="J10" s="49" t="s">
        <v>31</v>
      </c>
      <c r="N10" s="50"/>
      <c r="P10" s="20"/>
      <c r="Q10" s="20"/>
    </row>
    <row r="11" spans="1:23" ht="22.5" thickBot="1">
      <c r="A11" s="39" t="s">
        <v>32</v>
      </c>
      <c r="C11" s="53" t="s">
        <v>30</v>
      </c>
      <c r="D11" s="53"/>
      <c r="E11" s="49"/>
      <c r="F11" s="49"/>
      <c r="G11" s="49"/>
      <c r="H11" s="43"/>
      <c r="I11" s="25"/>
      <c r="J11" s="25" t="s">
        <v>33</v>
      </c>
      <c r="K11" s="25"/>
      <c r="L11" s="25"/>
      <c r="M11" s="25" t="s">
        <v>34</v>
      </c>
      <c r="N11" s="26"/>
      <c r="P11" s="20"/>
      <c r="Q11" s="20"/>
      <c r="R11" s="96" t="s">
        <v>35</v>
      </c>
      <c r="S11" s="97">
        <v>1E-3</v>
      </c>
      <c r="T11" s="20"/>
      <c r="U11" s="20"/>
      <c r="V11" s="20"/>
      <c r="W11" s="20"/>
    </row>
    <row r="12" spans="1:23" ht="17.25" customHeight="1" thickTop="1">
      <c r="A12" s="54" t="s">
        <v>36</v>
      </c>
      <c r="B12" s="140" t="str">
        <f>CONCATENATE("Load Cell Readout"," ",Q14," ",":- LOADING")</f>
        <v>Load Cell Readout (kgf) :- LOADING</v>
      </c>
      <c r="C12" s="141"/>
      <c r="D12" s="141"/>
      <c r="E12" s="141"/>
      <c r="F12" s="55" t="s">
        <v>37</v>
      </c>
      <c r="G12" s="56" t="s">
        <v>38</v>
      </c>
      <c r="H12" s="27"/>
      <c r="I12" s="136" t="s">
        <v>39</v>
      </c>
      <c r="J12" s="136"/>
      <c r="K12" s="136"/>
      <c r="L12" s="136"/>
      <c r="M12" s="136"/>
      <c r="N12" s="137"/>
      <c r="P12" s="57" t="s">
        <v>40</v>
      </c>
      <c r="Q12" s="57" t="s">
        <v>40</v>
      </c>
      <c r="R12" s="111" t="s">
        <v>41</v>
      </c>
      <c r="S12" s="112"/>
    </row>
    <row r="13" spans="1:23" ht="17.25" customHeight="1">
      <c r="A13" s="58" t="s">
        <v>42</v>
      </c>
      <c r="B13" s="59" t="s">
        <v>43</v>
      </c>
      <c r="C13" s="59" t="s">
        <v>43</v>
      </c>
      <c r="D13" s="59" t="s">
        <v>43</v>
      </c>
      <c r="E13" s="59" t="s">
        <v>44</v>
      </c>
      <c r="F13" s="60" t="s">
        <v>45</v>
      </c>
      <c r="G13" s="61"/>
      <c r="H13" s="135" t="str">
        <f>CONCATENATE("Load Cell Readout"," ",Q14)</f>
        <v>Load Cell Readout (kgf)</v>
      </c>
      <c r="I13" s="136"/>
      <c r="J13" s="136"/>
      <c r="K13" s="136"/>
      <c r="L13" s="136"/>
      <c r="M13" s="136"/>
      <c r="N13" s="137"/>
      <c r="P13" s="60" t="s">
        <v>46</v>
      </c>
      <c r="Q13" s="60" t="s">
        <v>47</v>
      </c>
      <c r="R13" s="62" t="s">
        <v>48</v>
      </c>
      <c r="S13" s="95" t="s">
        <v>49</v>
      </c>
    </row>
    <row r="14" spans="1:23" ht="17.25" customHeight="1">
      <c r="A14" s="16" t="str">
        <f>P14</f>
        <v>(PSI)</v>
      </c>
      <c r="B14" s="62" t="s">
        <v>50</v>
      </c>
      <c r="C14" s="62" t="s">
        <v>51</v>
      </c>
      <c r="D14" s="63" t="s">
        <v>52</v>
      </c>
      <c r="E14" s="62"/>
      <c r="F14" s="63" t="str">
        <f>S14</f>
        <v>(Tons)</v>
      </c>
      <c r="G14" s="63" t="s">
        <v>53</v>
      </c>
      <c r="H14" s="135"/>
      <c r="J14" s="27"/>
      <c r="N14" s="50"/>
      <c r="P14" s="64" t="s">
        <v>54</v>
      </c>
      <c r="Q14" s="64" t="s">
        <v>55</v>
      </c>
      <c r="R14" s="65" t="s">
        <v>55</v>
      </c>
      <c r="S14" s="65" t="s">
        <v>56</v>
      </c>
    </row>
    <row r="15" spans="1:23" ht="17.25" customHeight="1">
      <c r="A15" s="66">
        <v>0</v>
      </c>
      <c r="B15" s="67">
        <v>0</v>
      </c>
      <c r="C15" s="67">
        <v>0</v>
      </c>
      <c r="D15" s="67">
        <v>0</v>
      </c>
      <c r="E15" s="68">
        <v>0</v>
      </c>
      <c r="F15" s="69">
        <v>0</v>
      </c>
      <c r="G15" s="70" t="str">
        <f>IF(P15=0,"  ",ROUND(100*(E15-R15)/R15,2))</f>
        <v xml:space="preserve">  </v>
      </c>
      <c r="H15" s="135"/>
      <c r="J15" s="27"/>
      <c r="N15" s="50"/>
      <c r="O15" s="27"/>
      <c r="P15" s="71">
        <v>0</v>
      </c>
      <c r="Q15" s="72">
        <f>+E15</f>
        <v>0</v>
      </c>
      <c r="R15" s="73">
        <f>IF(P15=0,0,(P15*$R$28)+$R$29)</f>
        <v>0</v>
      </c>
      <c r="S15" s="73">
        <f>R15*$S$11</f>
        <v>0</v>
      </c>
    </row>
    <row r="16" spans="1:23" ht="17.25" customHeight="1">
      <c r="A16" s="66">
        <f>IF(P16=0,"  ",+P16)</f>
        <v>500</v>
      </c>
      <c r="B16" s="67">
        <v>460</v>
      </c>
      <c r="C16" s="67">
        <v>462</v>
      </c>
      <c r="D16" s="67">
        <v>464</v>
      </c>
      <c r="E16" s="68">
        <f>IF(P16=0,"  ",AVERAGE(B16:D16))</f>
        <v>462</v>
      </c>
      <c r="F16" s="70">
        <f>IF(P16=0,"  ",ROUND((S16),2))</f>
        <v>0.47</v>
      </c>
      <c r="G16" s="70">
        <f>IF(P16=0,"  ",ROUND(100*(E16-R16)/R16,2))</f>
        <v>-1.8</v>
      </c>
      <c r="H16" s="135"/>
      <c r="J16" s="27"/>
      <c r="N16" s="50"/>
      <c r="O16" s="27"/>
      <c r="P16" s="71">
        <v>500</v>
      </c>
      <c r="Q16" s="72">
        <f t="shared" ref="Q16:Q25" si="0">+E16</f>
        <v>462</v>
      </c>
      <c r="R16" s="72">
        <f>IF(P16=0,0,(P16*$R$28)+$R$29)</f>
        <v>470.47777777777753</v>
      </c>
      <c r="S16" s="72">
        <f>R16*$S$11</f>
        <v>0.47047777777777755</v>
      </c>
    </row>
    <row r="17" spans="1:23" ht="17.25" customHeight="1">
      <c r="A17" s="66">
        <f>IF(P17=0,"  ",+P17)</f>
        <v>1000</v>
      </c>
      <c r="B17" s="67">
        <v>940</v>
      </c>
      <c r="C17" s="67">
        <v>960</v>
      </c>
      <c r="D17" s="67">
        <v>948</v>
      </c>
      <c r="E17" s="68">
        <f>IF(P17=0,"  ",AVERAGE(B17:D17))</f>
        <v>949.33333333333337</v>
      </c>
      <c r="F17" s="70">
        <f>IF(P17=0,"  ",ROUND((S17),2))</f>
        <v>0.96</v>
      </c>
      <c r="G17" s="70">
        <f>IF(P17=0,"  ",ROUND(100*(E17-R17)/R17,2))</f>
        <v>-1.34</v>
      </c>
      <c r="H17" s="135"/>
      <c r="J17" s="27"/>
      <c r="N17" s="50"/>
      <c r="O17" s="27"/>
      <c r="P17" s="71">
        <v>1000</v>
      </c>
      <c r="Q17" s="72">
        <f t="shared" si="0"/>
        <v>949.33333333333337</v>
      </c>
      <c r="R17" s="72">
        <f>IF(P17=0,0,(P17*$R$28)+$R$29)</f>
        <v>962.2444444444443</v>
      </c>
      <c r="S17" s="72">
        <f>R17*$S$11</f>
        <v>0.96224444444444435</v>
      </c>
    </row>
    <row r="18" spans="1:23" ht="17.25" customHeight="1">
      <c r="A18" s="66">
        <f>IF(P18=0,"  ",+P18)</f>
        <v>1500</v>
      </c>
      <c r="B18" s="67">
        <v>1444</v>
      </c>
      <c r="C18" s="67">
        <v>1444</v>
      </c>
      <c r="D18" s="67">
        <v>1444</v>
      </c>
      <c r="E18" s="68">
        <f>IF(P18=0,"  ",AVERAGE(B18:D18))</f>
        <v>1444</v>
      </c>
      <c r="F18" s="70">
        <f>IF(P18=0,"  ",ROUND((S18),2))</f>
        <v>1.45</v>
      </c>
      <c r="G18" s="70">
        <f>IF(P18=0,"  ",ROUND(100*(E18-R18)/R18,2))</f>
        <v>-0.69</v>
      </c>
      <c r="H18" s="135"/>
      <c r="J18" s="27"/>
      <c r="N18" s="50"/>
      <c r="O18" s="27"/>
      <c r="P18" s="71">
        <v>1500</v>
      </c>
      <c r="Q18" s="72">
        <f t="shared" si="0"/>
        <v>1444</v>
      </c>
      <c r="R18" s="72">
        <f>IF(P18=0,0,(P18*$R$28)+$R$29)</f>
        <v>1454.0111111111109</v>
      </c>
      <c r="S18" s="72">
        <f>R18*$S$11</f>
        <v>1.4540111111111109</v>
      </c>
    </row>
    <row r="19" spans="1:23" ht="17.25" customHeight="1">
      <c r="A19" s="66">
        <f>IF(P19=0,"  ",+P19)</f>
        <v>2000</v>
      </c>
      <c r="B19" s="67">
        <v>1972</v>
      </c>
      <c r="C19" s="67">
        <v>1944</v>
      </c>
      <c r="D19" s="67">
        <v>1940</v>
      </c>
      <c r="E19" s="68">
        <f>IF(P19=0,"  ",AVERAGE(B19:D19))</f>
        <v>1952</v>
      </c>
      <c r="F19" s="70">
        <f>IF(P19=0,"  ",ROUND((S19),2))</f>
        <v>1.95</v>
      </c>
      <c r="G19" s="70">
        <f>IF(P19=0,"  ",ROUND(100*(E19-R19)/R19,2))</f>
        <v>0.32</v>
      </c>
      <c r="H19" s="135"/>
      <c r="J19" s="27"/>
      <c r="N19" s="50"/>
      <c r="O19" s="27"/>
      <c r="P19" s="71">
        <v>2000</v>
      </c>
      <c r="Q19" s="72">
        <f t="shared" si="0"/>
        <v>1952</v>
      </c>
      <c r="R19" s="72">
        <f>IF(P19=0,0,(P19*$R$28)+$R$29)</f>
        <v>1945.7777777777778</v>
      </c>
      <c r="S19" s="72">
        <f>R19*$S$11</f>
        <v>1.9457777777777778</v>
      </c>
    </row>
    <row r="20" spans="1:23" ht="17.25" customHeight="1">
      <c r="A20" s="66">
        <f>IF(P20=0,"  ",+P20)</f>
        <v>2500</v>
      </c>
      <c r="B20" s="67">
        <v>2456</v>
      </c>
      <c r="C20" s="67">
        <v>2428</v>
      </c>
      <c r="D20" s="67">
        <v>2428</v>
      </c>
      <c r="E20" s="68">
        <f>IF(P20=0,"  ",AVERAGE(B20:D20))</f>
        <v>2437.3333333333335</v>
      </c>
      <c r="F20" s="70">
        <f>IF(P20=0,"  ",ROUND((S20),2))</f>
        <v>2.44</v>
      </c>
      <c r="G20" s="70">
        <f>IF(P20=0,"  ",ROUND(100*(E20-R20)/R20,2))</f>
        <v>-0.01</v>
      </c>
      <c r="H20" s="135"/>
      <c r="J20" s="27"/>
      <c r="N20" s="50"/>
      <c r="O20" s="27"/>
      <c r="P20" s="71">
        <v>2500</v>
      </c>
      <c r="Q20" s="72">
        <f t="shared" si="0"/>
        <v>2437.3333333333335</v>
      </c>
      <c r="R20" s="72">
        <f>IF(P20=0,0,(P20*$R$28)+$R$29)</f>
        <v>2437.5444444444443</v>
      </c>
      <c r="S20" s="72">
        <f>R20*$S$11</f>
        <v>2.4375444444444443</v>
      </c>
    </row>
    <row r="21" spans="1:23" ht="17.25" customHeight="1">
      <c r="A21" s="66">
        <f>IF(P21=0,"  ",+P21)</f>
        <v>3000</v>
      </c>
      <c r="B21" s="67">
        <v>2928</v>
      </c>
      <c r="C21" s="67">
        <v>2932</v>
      </c>
      <c r="D21" s="67">
        <v>2924</v>
      </c>
      <c r="E21" s="68">
        <f>IF(P21=0,"  ",AVERAGE(B21:D21))</f>
        <v>2928</v>
      </c>
      <c r="F21" s="70">
        <f>IF(P21=0,"  ",ROUND((S21),2))</f>
        <v>2.93</v>
      </c>
      <c r="G21" s="70">
        <f>IF(P21=0,"  ",ROUND(100*(E21-R21)/R21,2))</f>
        <v>-0.04</v>
      </c>
      <c r="H21" s="135"/>
      <c r="J21" s="27"/>
      <c r="N21" s="50"/>
      <c r="O21" s="27"/>
      <c r="P21" s="71">
        <v>3000</v>
      </c>
      <c r="Q21" s="72">
        <f t="shared" si="0"/>
        <v>2928</v>
      </c>
      <c r="R21" s="72">
        <f>IF(P21=0,0,(P21*$R$28)+$R$29)</f>
        <v>2929.3111111111111</v>
      </c>
      <c r="S21" s="72">
        <f>R21*$S$11</f>
        <v>2.9293111111111112</v>
      </c>
    </row>
    <row r="22" spans="1:23" ht="17.25" customHeight="1">
      <c r="A22" s="66">
        <f>IF(P22=0,"  ",+P22)</f>
        <v>3500</v>
      </c>
      <c r="B22" s="67">
        <v>3412</v>
      </c>
      <c r="C22" s="67">
        <v>3412</v>
      </c>
      <c r="D22" s="67">
        <v>3424</v>
      </c>
      <c r="E22" s="68">
        <f>IF(P22=0,"  ",AVERAGE(B22:D22))</f>
        <v>3416</v>
      </c>
      <c r="F22" s="70">
        <f>IF(P22=0,"  ",ROUND((S22),2))</f>
        <v>3.42</v>
      </c>
      <c r="G22" s="70">
        <f>IF(P22=0,"  ",ROUND(100*(E22-R22)/R22,2))</f>
        <v>-0.15</v>
      </c>
      <c r="H22" s="135"/>
      <c r="J22" s="27"/>
      <c r="N22" s="50"/>
      <c r="O22" s="27"/>
      <c r="P22" s="71">
        <v>3500</v>
      </c>
      <c r="Q22" s="72">
        <f t="shared" si="0"/>
        <v>3416</v>
      </c>
      <c r="R22" s="72">
        <f>IF(P22=0,0,(P22*$R$28)+$R$29)</f>
        <v>3421.077777777778</v>
      </c>
      <c r="S22" s="72">
        <f>R22*$S$11</f>
        <v>3.4210777777777781</v>
      </c>
    </row>
    <row r="23" spans="1:23" ht="17.25" customHeight="1">
      <c r="A23" s="66">
        <f>IF(P23=0,"  ",+P23)</f>
        <v>4000</v>
      </c>
      <c r="B23" s="67">
        <v>3920</v>
      </c>
      <c r="C23" s="67">
        <v>3930</v>
      </c>
      <c r="D23" s="67">
        <v>3920</v>
      </c>
      <c r="E23" s="68">
        <f>IF(P23=0,"  ",AVERAGE(B23:D23))</f>
        <v>3923.3333333333335</v>
      </c>
      <c r="F23" s="70">
        <f>IF(P23=0,"  ",ROUND((S23),2))</f>
        <v>3.91</v>
      </c>
      <c r="G23" s="70">
        <f>IF(P23=0,"  ",ROUND(100*(E23-R23)/R23,2))</f>
        <v>0.27</v>
      </c>
      <c r="H23" s="135"/>
      <c r="J23" s="27"/>
      <c r="N23" s="50"/>
      <c r="O23" s="27"/>
      <c r="P23" s="71">
        <v>4000</v>
      </c>
      <c r="Q23" s="72">
        <f t="shared" si="0"/>
        <v>3923.3333333333335</v>
      </c>
      <c r="R23" s="72">
        <f>IF(P23=0,0,(P23*$R$28)+$R$29)</f>
        <v>3912.8444444444449</v>
      </c>
      <c r="S23" s="72">
        <f>R23*$S$11</f>
        <v>3.912844444444445</v>
      </c>
    </row>
    <row r="24" spans="1:23" ht="17.25" customHeight="1">
      <c r="A24" s="66" t="str">
        <f t="shared" ref="A24:A27" si="1">IF(P24=0,"  ",+P24)</f>
        <v xml:space="preserve">  </v>
      </c>
      <c r="B24" s="67"/>
      <c r="C24" s="67"/>
      <c r="D24" s="67"/>
      <c r="E24" s="68" t="str">
        <f t="shared" ref="E24:E27" si="2">IF(P24=0,"  ",AVERAGE(B24:D24))</f>
        <v xml:space="preserve">  </v>
      </c>
      <c r="F24" s="70" t="str">
        <f t="shared" ref="F24:F27" si="3">IF(P24=0,"  ",ROUND((S24),2))</f>
        <v xml:space="preserve">  </v>
      </c>
      <c r="G24" s="70" t="str">
        <f t="shared" ref="G24:G27" si="4">IF(P24=0,"  ",ROUND(100*(E24-R24)/R24,2))</f>
        <v xml:space="preserve">  </v>
      </c>
      <c r="J24" s="27"/>
      <c r="N24" s="50"/>
      <c r="O24" s="27"/>
      <c r="P24" s="71"/>
      <c r="Q24" s="72" t="str">
        <f t="shared" ref="Q24:Q27" si="5">+E24</f>
        <v xml:space="preserve">  </v>
      </c>
      <c r="R24" s="72">
        <f>IF(P24=0,0,(P24*$R$28)+$R$29)</f>
        <v>0</v>
      </c>
      <c r="S24" s="72">
        <f t="shared" ref="S24:S27" si="6">R24*$S$11</f>
        <v>0</v>
      </c>
    </row>
    <row r="25" spans="1:23" ht="17.25" customHeight="1">
      <c r="A25" s="66" t="str">
        <f t="shared" si="1"/>
        <v xml:space="preserve">  </v>
      </c>
      <c r="B25" s="67"/>
      <c r="C25" s="67"/>
      <c r="D25" s="67"/>
      <c r="E25" s="68" t="str">
        <f t="shared" si="2"/>
        <v xml:space="preserve">  </v>
      </c>
      <c r="F25" s="70" t="str">
        <f t="shared" si="3"/>
        <v xml:space="preserve">  </v>
      </c>
      <c r="G25" s="70" t="str">
        <f t="shared" si="4"/>
        <v xml:space="preserve">  </v>
      </c>
      <c r="H25" s="47"/>
      <c r="I25" s="133" t="str">
        <f>CONCATENATE("Machine Readout ",P14)</f>
        <v>Machine Readout (PSI)</v>
      </c>
      <c r="J25" s="133"/>
      <c r="K25" s="133"/>
      <c r="L25" s="133"/>
      <c r="M25" s="133"/>
      <c r="N25" s="134"/>
      <c r="O25" s="27"/>
      <c r="P25" s="71"/>
      <c r="Q25" s="72" t="str">
        <f t="shared" si="5"/>
        <v xml:space="preserve">  </v>
      </c>
      <c r="R25" s="72">
        <f>IF(P25=0,0,(P25*$R$28)+$R$29)</f>
        <v>0</v>
      </c>
      <c r="S25" s="72">
        <f t="shared" si="6"/>
        <v>0</v>
      </c>
      <c r="T25" s="52"/>
    </row>
    <row r="26" spans="1:23" ht="17.25" customHeight="1">
      <c r="A26" s="66" t="str">
        <f t="shared" si="1"/>
        <v xml:space="preserve">  </v>
      </c>
      <c r="B26" s="67"/>
      <c r="C26" s="67"/>
      <c r="D26" s="67"/>
      <c r="E26" s="68" t="str">
        <f t="shared" si="2"/>
        <v xml:space="preserve">  </v>
      </c>
      <c r="F26" s="70" t="str">
        <f t="shared" si="3"/>
        <v xml:space="preserve">  </v>
      </c>
      <c r="G26" s="70" t="str">
        <f t="shared" si="4"/>
        <v xml:space="preserve">  </v>
      </c>
      <c r="H26" s="103" t="s">
        <v>57</v>
      </c>
      <c r="I26" s="24"/>
      <c r="J26" s="24"/>
      <c r="K26" s="24"/>
      <c r="L26" s="24"/>
      <c r="M26" s="24"/>
      <c r="N26" s="41"/>
      <c r="O26" s="45"/>
      <c r="P26" s="71"/>
      <c r="Q26" s="72" t="str">
        <f t="shared" si="5"/>
        <v xml:space="preserve">  </v>
      </c>
      <c r="R26" s="72">
        <f>IF(P26=0,0,(P26*$R$28)+$R$29)</f>
        <v>0</v>
      </c>
      <c r="S26" s="72">
        <f t="shared" si="6"/>
        <v>0</v>
      </c>
      <c r="V26" s="76"/>
      <c r="W26" s="76"/>
    </row>
    <row r="27" spans="1:23" ht="17.25" customHeight="1" thickBot="1">
      <c r="A27" s="66" t="str">
        <f t="shared" si="1"/>
        <v xml:space="preserve">  </v>
      </c>
      <c r="B27" s="67"/>
      <c r="C27" s="67"/>
      <c r="D27" s="67"/>
      <c r="E27" s="68" t="str">
        <f t="shared" si="2"/>
        <v xml:space="preserve">  </v>
      </c>
      <c r="F27" s="70" t="str">
        <f t="shared" si="3"/>
        <v xml:space="preserve">  </v>
      </c>
      <c r="G27" s="70" t="str">
        <f t="shared" si="4"/>
        <v xml:space="preserve">  </v>
      </c>
      <c r="H27" s="104" t="str">
        <f>CONCATENATE(" Actual Load ",S14," = Machine Readout x ",S28,IF(S29&gt;=0," +"," -")," ",ABS(S29))</f>
        <v xml:space="preserve"> Actual Load (Tons) = Machine Readout x 0.0010 - 0.0213</v>
      </c>
      <c r="I27" s="42"/>
      <c r="J27" s="42"/>
      <c r="K27" s="42"/>
      <c r="L27" s="42"/>
      <c r="M27" s="42"/>
      <c r="N27" s="90"/>
      <c r="O27" s="45"/>
      <c r="P27" s="71"/>
      <c r="Q27" s="72" t="str">
        <f t="shared" si="5"/>
        <v xml:space="preserve">  </v>
      </c>
      <c r="R27" s="72">
        <f>IF(P27=0,0,(P27*$R$28)+$R$29)</f>
        <v>0</v>
      </c>
      <c r="S27" s="72">
        <f t="shared" si="6"/>
        <v>0</v>
      </c>
    </row>
    <row r="28" spans="1:23" ht="17.25" customHeight="1" thickTop="1">
      <c r="A28" s="54" t="s">
        <v>36</v>
      </c>
      <c r="B28" s="140" t="str">
        <f>CONCATENATE("Load Cell Readout"," ",Q14," ",":- UNLOADING")</f>
        <v>Load Cell Readout (kgf) :- UNLOADING</v>
      </c>
      <c r="C28" s="141"/>
      <c r="D28" s="141"/>
      <c r="E28" s="141"/>
      <c r="F28" s="55" t="s">
        <v>37</v>
      </c>
      <c r="G28" s="56" t="s">
        <v>38</v>
      </c>
      <c r="H28" s="78"/>
      <c r="I28" s="138" t="s">
        <v>58</v>
      </c>
      <c r="J28" s="138"/>
      <c r="K28" s="138"/>
      <c r="L28" s="138"/>
      <c r="M28" s="138"/>
      <c r="N28" s="139"/>
      <c r="O28" s="27"/>
      <c r="P28" s="32"/>
      <c r="Q28" s="32"/>
      <c r="R28" s="98">
        <f>SLOPE(Q15:Q23,P15:P23)</f>
        <v>0.98353333333333348</v>
      </c>
      <c r="S28" s="102" t="str">
        <f>FIXED(R28*$S$11,4)</f>
        <v>0.0010</v>
      </c>
    </row>
    <row r="29" spans="1:23" ht="17.25" customHeight="1">
      <c r="A29" s="58" t="s">
        <v>42</v>
      </c>
      <c r="B29" s="59" t="s">
        <v>43</v>
      </c>
      <c r="C29" s="59" t="s">
        <v>43</v>
      </c>
      <c r="D29" s="59" t="s">
        <v>43</v>
      </c>
      <c r="E29" s="59" t="s">
        <v>44</v>
      </c>
      <c r="F29" s="60" t="s">
        <v>45</v>
      </c>
      <c r="G29" s="61"/>
      <c r="H29" s="135" t="str">
        <f>CONCATENATE("Load Cell Readout"," ",Q14)</f>
        <v>Load Cell Readout (kgf)</v>
      </c>
      <c r="I29" s="136"/>
      <c r="J29" s="136"/>
      <c r="K29" s="136"/>
      <c r="L29" s="136"/>
      <c r="M29" s="136"/>
      <c r="N29" s="137"/>
      <c r="O29" s="27"/>
      <c r="P29" s="32"/>
      <c r="Q29" s="32"/>
      <c r="R29" s="98">
        <f>INTERCEPT(Q15:Q25,P15:P25)</f>
        <v>-21.288888888889232</v>
      </c>
      <c r="S29" s="102">
        <f>ROUND(R29*$S$11,4)</f>
        <v>-2.1299999999999999E-2</v>
      </c>
      <c r="T29" s="77"/>
      <c r="U29" s="77"/>
      <c r="V29" s="76"/>
      <c r="W29" s="76"/>
    </row>
    <row r="30" spans="1:23" ht="17.25" customHeight="1">
      <c r="A30" s="16" t="str">
        <f>P14</f>
        <v>(PSI)</v>
      </c>
      <c r="B30" s="62" t="s">
        <v>50</v>
      </c>
      <c r="C30" s="62" t="s">
        <v>51</v>
      </c>
      <c r="D30" s="63" t="s">
        <v>52</v>
      </c>
      <c r="E30" s="62"/>
      <c r="F30" s="63" t="str">
        <f>S14</f>
        <v>(Tons)</v>
      </c>
      <c r="G30" s="63" t="s">
        <v>53</v>
      </c>
      <c r="H30" s="135"/>
      <c r="J30" s="27"/>
      <c r="N30" s="50"/>
      <c r="O30" s="27"/>
      <c r="P30" s="97"/>
      <c r="Q30" s="97"/>
      <c r="R30" s="97"/>
      <c r="S30" s="97"/>
      <c r="T30" s="76"/>
      <c r="U30" s="76"/>
      <c r="V30" s="76"/>
      <c r="W30" s="76"/>
    </row>
    <row r="31" spans="1:23" ht="17.25" customHeight="1">
      <c r="A31" s="66">
        <v>0</v>
      </c>
      <c r="B31" s="67">
        <v>0</v>
      </c>
      <c r="C31" s="67">
        <v>0</v>
      </c>
      <c r="D31" s="67">
        <v>0</v>
      </c>
      <c r="E31" s="68">
        <v>0</v>
      </c>
      <c r="F31" s="79">
        <v>0</v>
      </c>
      <c r="G31" s="70" t="str">
        <f>IF(P31=0,"  ",ROUND(100*(E31-R31)/R31,2))</f>
        <v xml:space="preserve">  </v>
      </c>
      <c r="H31" s="135"/>
      <c r="J31" s="27"/>
      <c r="N31" s="50"/>
      <c r="O31" s="27"/>
      <c r="P31" s="71">
        <v>0</v>
      </c>
      <c r="Q31" s="72">
        <f>+E31</f>
        <v>0</v>
      </c>
      <c r="R31" s="72">
        <f>IF(P31=0,0,(P31*$R$44)+$R$45)</f>
        <v>0</v>
      </c>
      <c r="S31" s="72">
        <f>R31*$S$11</f>
        <v>0</v>
      </c>
      <c r="T31" s="76"/>
      <c r="U31" s="76"/>
      <c r="V31" s="76"/>
      <c r="W31" s="76"/>
    </row>
    <row r="32" spans="1:23" ht="17.25" customHeight="1">
      <c r="A32" s="66">
        <f>IF(P32=0,"  ",+P32)</f>
        <v>500</v>
      </c>
      <c r="B32" s="67">
        <v>520</v>
      </c>
      <c r="C32" s="67">
        <v>540</v>
      </c>
      <c r="D32" s="67">
        <v>540</v>
      </c>
      <c r="E32" s="68">
        <f>IF(P32=0,"  ",AVERAGE(B32:D32))</f>
        <v>533.33333333333337</v>
      </c>
      <c r="F32" s="70">
        <f>IF(P32=0,"  ",ROUND((S32),2))</f>
        <v>0.54</v>
      </c>
      <c r="G32" s="70">
        <f>IF(P32=0,"  ",ROUND(100*(E32-R32)/R32,2))</f>
        <v>-1.77</v>
      </c>
      <c r="H32" s="135"/>
      <c r="J32" s="27"/>
      <c r="N32" s="50"/>
      <c r="O32" s="27"/>
      <c r="P32" s="71">
        <v>500</v>
      </c>
      <c r="Q32" s="72">
        <f>+E32</f>
        <v>533.33333333333337</v>
      </c>
      <c r="R32" s="72">
        <f>IF(P32=0,0,(P32*$R$44)+$R$45)</f>
        <v>542.9222222222221</v>
      </c>
      <c r="S32" s="72">
        <f>R32*$S$11</f>
        <v>0.54292222222222208</v>
      </c>
      <c r="T32" s="76"/>
      <c r="U32" s="76"/>
      <c r="V32" s="76"/>
      <c r="W32" s="76"/>
    </row>
    <row r="33" spans="1:24" ht="17.25" customHeight="1">
      <c r="A33" s="66">
        <f>IF(P33=0,"  ",+P33)</f>
        <v>1000</v>
      </c>
      <c r="B33" s="67">
        <v>1072</v>
      </c>
      <c r="C33" s="67">
        <v>1076</v>
      </c>
      <c r="D33" s="67">
        <v>1072</v>
      </c>
      <c r="E33" s="68">
        <f>IF(P33=0,"  ",AVERAGE(B33:D33))</f>
        <v>1073.3333333333333</v>
      </c>
      <c r="F33" s="70">
        <f>IF(P33=0,"  ",ROUND((S33),2))</f>
        <v>1.07</v>
      </c>
      <c r="G33" s="70">
        <f>IF(P33=0,"  ",ROUND(100*(E33-R33)/R33,2))</f>
        <v>0.31</v>
      </c>
      <c r="H33" s="135"/>
      <c r="J33" s="27"/>
      <c r="N33" s="50"/>
      <c r="O33" s="27"/>
      <c r="P33" s="71">
        <v>1000</v>
      </c>
      <c r="Q33" s="72">
        <f>+E33</f>
        <v>1073.3333333333333</v>
      </c>
      <c r="R33" s="72">
        <f>IF(P33=0,0,(P33*$R$44)+$R$45)</f>
        <v>1070.0222222222221</v>
      </c>
      <c r="S33" s="72">
        <f>R33*$S$11</f>
        <v>1.0700222222222222</v>
      </c>
      <c r="T33" s="76"/>
      <c r="U33" s="76"/>
      <c r="V33" s="76"/>
      <c r="W33" s="76"/>
      <c r="X33" s="80"/>
    </row>
    <row r="34" spans="1:24" ht="17.25" customHeight="1">
      <c r="A34" s="66">
        <f>IF(P34=0,"  ",+P34)</f>
        <v>1500</v>
      </c>
      <c r="B34" s="67">
        <v>1608</v>
      </c>
      <c r="C34" s="67">
        <v>1608</v>
      </c>
      <c r="D34" s="67">
        <v>1612</v>
      </c>
      <c r="E34" s="68">
        <f>IF(P34=0,"  ",AVERAGE(B34:D34))</f>
        <v>1609.3333333333333</v>
      </c>
      <c r="F34" s="70">
        <f>IF(P34=0,"  ",ROUND((S34),2))</f>
        <v>1.6</v>
      </c>
      <c r="G34" s="70">
        <f>IF(P34=0,"  ",ROUND(100*(E34-R34)/R34,2))</f>
        <v>0.76</v>
      </c>
      <c r="H34" s="135"/>
      <c r="J34" s="27"/>
      <c r="N34" s="50"/>
      <c r="O34" s="27"/>
      <c r="P34" s="71">
        <v>1500</v>
      </c>
      <c r="Q34" s="72">
        <f>+E34</f>
        <v>1609.3333333333333</v>
      </c>
      <c r="R34" s="72">
        <f>IF(P34=0,0,(P34*$R$44)+$R$45)</f>
        <v>1597.122222222222</v>
      </c>
      <c r="S34" s="72">
        <f>R34*$S$11</f>
        <v>1.5971222222222221</v>
      </c>
      <c r="T34" s="76"/>
      <c r="U34" s="76"/>
      <c r="V34" s="76"/>
      <c r="W34" s="76"/>
      <c r="X34" s="80"/>
    </row>
    <row r="35" spans="1:24" ht="17.25" customHeight="1">
      <c r="A35" s="66">
        <f>IF(P35=0,"  ",+P35)</f>
        <v>2000</v>
      </c>
      <c r="B35" s="67">
        <v>2140</v>
      </c>
      <c r="C35" s="67">
        <v>2156</v>
      </c>
      <c r="D35" s="67">
        <v>2132</v>
      </c>
      <c r="E35" s="68">
        <f>IF(P35=0,"  ",AVERAGE(B35:D35))</f>
        <v>2142.6666666666665</v>
      </c>
      <c r="F35" s="70">
        <f>IF(P35=0,"  ",ROUND((S35),2))</f>
        <v>2.12</v>
      </c>
      <c r="G35" s="70">
        <f>IF(P35=0,"  ",ROUND(100*(E35-R35)/R35,2))</f>
        <v>0.87</v>
      </c>
      <c r="H35" s="135"/>
      <c r="J35" s="27"/>
      <c r="N35" s="50"/>
      <c r="O35" s="27"/>
      <c r="P35" s="71">
        <v>2000</v>
      </c>
      <c r="Q35" s="72">
        <f>+E35</f>
        <v>2142.6666666666665</v>
      </c>
      <c r="R35" s="72">
        <f>IF(P35=0,0,(P35*$R$44)+$R$45)</f>
        <v>2124.2222222222222</v>
      </c>
      <c r="S35" s="72">
        <f>R35*$S$11</f>
        <v>2.124222222222222</v>
      </c>
      <c r="T35" s="76"/>
      <c r="U35" s="76"/>
      <c r="V35" s="76"/>
      <c r="W35" s="76"/>
      <c r="X35" s="80"/>
    </row>
    <row r="36" spans="1:24" ht="17.25" customHeight="1">
      <c r="A36" s="66">
        <f>IF(P36=0,"  ",+P36)</f>
        <v>2500</v>
      </c>
      <c r="B36" s="67">
        <v>2660</v>
      </c>
      <c r="C36" s="67">
        <v>2664</v>
      </c>
      <c r="D36" s="67">
        <v>2664</v>
      </c>
      <c r="E36" s="68">
        <f>IF(P36=0,"  ",AVERAGE(B36:D36))</f>
        <v>2662.6666666666665</v>
      </c>
      <c r="F36" s="70">
        <f>IF(P36=0,"  ",ROUND((S36),2))</f>
        <v>2.65</v>
      </c>
      <c r="G36" s="70">
        <f>IF(P36=0,"  ",ROUND(100*(E36-R36)/R36,2))</f>
        <v>0.43</v>
      </c>
      <c r="H36" s="135"/>
      <c r="J36" s="27"/>
      <c r="N36" s="50"/>
      <c r="O36" s="27"/>
      <c r="P36" s="71">
        <v>2500</v>
      </c>
      <c r="Q36" s="72">
        <f>+E36</f>
        <v>2662.6666666666665</v>
      </c>
      <c r="R36" s="72">
        <f>IF(P36=0,0,(P36*$R$44)+$R$45)</f>
        <v>2651.3222222222221</v>
      </c>
      <c r="S36" s="72">
        <f>R36*$S$11</f>
        <v>2.6513222222222224</v>
      </c>
      <c r="T36" s="76"/>
      <c r="U36" s="76"/>
      <c r="V36" s="76"/>
      <c r="W36" s="76"/>
    </row>
    <row r="37" spans="1:24" ht="17.25" customHeight="1">
      <c r="A37" s="66">
        <f>IF(P37=0,"  ",+P37)</f>
        <v>3000</v>
      </c>
      <c r="B37" s="67">
        <v>3190</v>
      </c>
      <c r="C37" s="67">
        <v>3200</v>
      </c>
      <c r="D37" s="67">
        <v>3190</v>
      </c>
      <c r="E37" s="68">
        <f>IF(P37=0,"  ",AVERAGE(B37:D37))</f>
        <v>3193.3333333333335</v>
      </c>
      <c r="F37" s="70">
        <f>IF(P37=0,"  ",ROUND((S37),2))</f>
        <v>3.18</v>
      </c>
      <c r="G37" s="70">
        <f>IF(P37=0,"  ",ROUND(100*(E37-R37)/R37,2))</f>
        <v>0.47</v>
      </c>
      <c r="H37" s="135"/>
      <c r="J37" s="27"/>
      <c r="N37" s="50"/>
      <c r="O37" s="27"/>
      <c r="P37" s="71">
        <v>3000</v>
      </c>
      <c r="Q37" s="72">
        <f>+E37</f>
        <v>3193.3333333333335</v>
      </c>
      <c r="R37" s="72">
        <f>IF(P37=0,0,(P37*$R$44)+$R$45)</f>
        <v>3178.422222222222</v>
      </c>
      <c r="S37" s="72">
        <f>R37*$S$11</f>
        <v>3.1784222222222223</v>
      </c>
      <c r="T37" s="76"/>
      <c r="U37" s="76"/>
      <c r="V37" s="76"/>
      <c r="W37" s="76"/>
    </row>
    <row r="38" spans="1:24" ht="17.25" customHeight="1">
      <c r="A38" s="66">
        <f>IF(P38=0,"  ",+P38)</f>
        <v>3500</v>
      </c>
      <c r="B38" s="67">
        <v>3680</v>
      </c>
      <c r="C38" s="67">
        <v>3696</v>
      </c>
      <c r="D38" s="67">
        <v>3666</v>
      </c>
      <c r="E38" s="68">
        <f>IF(P38=0,"  ",AVERAGE(B38:D38))</f>
        <v>3680.6666666666665</v>
      </c>
      <c r="F38" s="70">
        <f>IF(P38=0,"  ",ROUND((S38),2))</f>
        <v>3.71</v>
      </c>
      <c r="G38" s="70">
        <f>IF(P38=0,"  ",ROUND(100*(E38-R38)/R38,2))</f>
        <v>-0.67</v>
      </c>
      <c r="H38" s="135"/>
      <c r="J38" s="27"/>
      <c r="N38" s="50"/>
      <c r="O38" s="27"/>
      <c r="P38" s="71">
        <v>3500</v>
      </c>
      <c r="Q38" s="72">
        <f>+E38</f>
        <v>3680.6666666666665</v>
      </c>
      <c r="R38" s="72">
        <f>IF(P38=0,0,(P38*$R$44)+$R$45)</f>
        <v>3705.5222222222224</v>
      </c>
      <c r="S38" s="72">
        <f>R38*$S$11</f>
        <v>3.7055222222222226</v>
      </c>
      <c r="T38" s="76"/>
      <c r="U38" s="76"/>
      <c r="V38" s="76"/>
      <c r="W38" s="76"/>
    </row>
    <row r="39" spans="1:24" ht="17.25" customHeight="1">
      <c r="A39" s="66">
        <f>IF(P39=0,"  ",+P39)</f>
        <v>4000</v>
      </c>
      <c r="B39" s="67">
        <v>4210</v>
      </c>
      <c r="C39" s="67">
        <v>4224</v>
      </c>
      <c r="D39" s="67">
        <v>4234</v>
      </c>
      <c r="E39" s="68">
        <f>IF(P39=0,"  ",AVERAGE(B39:D39))</f>
        <v>4222.666666666667</v>
      </c>
      <c r="F39" s="70">
        <f>IF(P39=0,"  ",ROUND((S39),2))</f>
        <v>4.2300000000000004</v>
      </c>
      <c r="G39" s="70">
        <f>IF(P39=0,"  ",ROUND(100*(E39-R39)/R39,2))</f>
        <v>-0.24</v>
      </c>
      <c r="H39" s="135"/>
      <c r="J39" s="27"/>
      <c r="N39" s="50"/>
      <c r="O39" s="27"/>
      <c r="P39" s="74">
        <v>4000</v>
      </c>
      <c r="Q39" s="72">
        <f>+E39</f>
        <v>4222.666666666667</v>
      </c>
      <c r="R39" s="72">
        <f>IF(P39=0,0,(P39*$R$44)+$R$45)</f>
        <v>4232.6222222222223</v>
      </c>
      <c r="S39" s="72">
        <f>R39*$S$11</f>
        <v>4.2326222222222221</v>
      </c>
      <c r="T39" s="76"/>
      <c r="U39" s="76"/>
      <c r="V39" s="76"/>
      <c r="W39" s="76"/>
    </row>
    <row r="40" spans="1:24" ht="17.25" customHeight="1">
      <c r="A40" s="66" t="str">
        <f t="shared" ref="A40:A43" si="7">IF(P40=0,"  ",+P40)</f>
        <v xml:space="preserve">  </v>
      </c>
      <c r="B40" s="67"/>
      <c r="C40" s="67"/>
      <c r="D40" s="67"/>
      <c r="E40" s="68" t="str">
        <f t="shared" ref="E40:E43" si="8">IF(P40=0,"  ",AVERAGE(B40:D40))</f>
        <v xml:space="preserve">  </v>
      </c>
      <c r="F40" s="70" t="str">
        <f t="shared" ref="F40:F43" si="9">IF(P40=0,"  ",ROUND((S40),2))</f>
        <v xml:space="preserve">  </v>
      </c>
      <c r="G40" s="70" t="str">
        <f t="shared" ref="G40:G43" si="10">IF(P40=0,"  ",ROUND(100*(E40-R40)/R40,2))</f>
        <v xml:space="preserve">  </v>
      </c>
      <c r="J40" s="27"/>
      <c r="N40" s="50"/>
      <c r="O40" s="27"/>
      <c r="P40" s="74"/>
      <c r="Q40" s="72" t="str">
        <f t="shared" ref="Q40:Q43" si="11">+E40</f>
        <v xml:space="preserve">  </v>
      </c>
      <c r="R40" s="72">
        <f>IF(P40=0,0,(P40*$R$44)+$R$45)</f>
        <v>0</v>
      </c>
      <c r="S40" s="72">
        <f t="shared" ref="S40:S43" si="12">R40*$S$11</f>
        <v>0</v>
      </c>
      <c r="V40" s="76"/>
      <c r="W40" s="76"/>
    </row>
    <row r="41" spans="1:24" ht="17.25" customHeight="1">
      <c r="A41" s="66" t="str">
        <f t="shared" si="7"/>
        <v xml:space="preserve">  </v>
      </c>
      <c r="B41" s="67"/>
      <c r="C41" s="67"/>
      <c r="D41" s="67"/>
      <c r="E41" s="68" t="str">
        <f t="shared" si="8"/>
        <v xml:space="preserve">  </v>
      </c>
      <c r="F41" s="70" t="str">
        <f t="shared" si="9"/>
        <v xml:space="preserve">  </v>
      </c>
      <c r="G41" s="70" t="str">
        <f t="shared" si="10"/>
        <v xml:space="preserve">  </v>
      </c>
      <c r="H41" s="47"/>
      <c r="I41" s="133" t="str">
        <f>CONCATENATE("Machine Readout ",P14)</f>
        <v>Machine Readout (PSI)</v>
      </c>
      <c r="J41" s="133"/>
      <c r="K41" s="133"/>
      <c r="L41" s="133"/>
      <c r="M41" s="133"/>
      <c r="N41" s="134"/>
      <c r="O41" s="27"/>
      <c r="P41" s="74"/>
      <c r="Q41" s="72" t="str">
        <f t="shared" si="11"/>
        <v xml:space="preserve">  </v>
      </c>
      <c r="R41" s="72">
        <f>IF(P41=0,0,(P41*$R$44)+$R$45)</f>
        <v>0</v>
      </c>
      <c r="S41" s="72">
        <f t="shared" si="12"/>
        <v>0</v>
      </c>
      <c r="T41" s="52"/>
    </row>
    <row r="42" spans="1:24" ht="17.25" customHeight="1">
      <c r="A42" s="66" t="str">
        <f t="shared" si="7"/>
        <v xml:space="preserve">  </v>
      </c>
      <c r="B42" s="67"/>
      <c r="C42" s="67"/>
      <c r="D42" s="67"/>
      <c r="E42" s="68" t="str">
        <f t="shared" si="8"/>
        <v xml:space="preserve">  </v>
      </c>
      <c r="F42" s="70" t="str">
        <f t="shared" si="9"/>
        <v xml:space="preserve">  </v>
      </c>
      <c r="G42" s="70" t="str">
        <f t="shared" si="10"/>
        <v xml:space="preserve">  </v>
      </c>
      <c r="H42" s="103" t="s">
        <v>59</v>
      </c>
      <c r="I42" s="46"/>
      <c r="J42" s="46"/>
      <c r="K42" s="46"/>
      <c r="L42" s="46"/>
      <c r="M42" s="46"/>
      <c r="N42" s="99"/>
      <c r="P42" s="74"/>
      <c r="Q42" s="72" t="str">
        <f t="shared" si="11"/>
        <v xml:space="preserve">  </v>
      </c>
      <c r="R42" s="72">
        <f>IF(P42=0,0,(P42*$R$44)+$R$45)</f>
        <v>0</v>
      </c>
      <c r="S42" s="72">
        <f t="shared" si="12"/>
        <v>0</v>
      </c>
    </row>
    <row r="43" spans="1:24" ht="17.25" customHeight="1" thickBot="1">
      <c r="A43" s="106" t="str">
        <f t="shared" si="7"/>
        <v xml:space="preserve">  </v>
      </c>
      <c r="B43" s="107"/>
      <c r="C43" s="107"/>
      <c r="D43" s="107"/>
      <c r="E43" s="108" t="str">
        <f t="shared" si="8"/>
        <v xml:space="preserve">  </v>
      </c>
      <c r="F43" s="105" t="str">
        <f t="shared" si="9"/>
        <v xml:space="preserve">  </v>
      </c>
      <c r="G43" s="105" t="str">
        <f t="shared" si="10"/>
        <v xml:space="preserve">  </v>
      </c>
      <c r="H43" s="104" t="str">
        <f>CONCATENATE(" Actual Load ",S30," = Machine Readout x ",S44,IF(S45&gt;=0," +"," -")," ",ABS(S45))</f>
        <v xml:space="preserve"> Actual Load  = Machine Readout x 0.0011 + 0.0158</v>
      </c>
      <c r="I43" s="100"/>
      <c r="J43" s="100"/>
      <c r="K43" s="100"/>
      <c r="L43" s="100"/>
      <c r="M43" s="100"/>
      <c r="N43" s="101"/>
      <c r="P43" s="74"/>
      <c r="Q43" s="72" t="str">
        <f t="shared" si="11"/>
        <v xml:space="preserve">  </v>
      </c>
      <c r="R43" s="72">
        <f>IF(P43=0,0,(P43*$R$44)+$R$45)</f>
        <v>0</v>
      </c>
      <c r="S43" s="72">
        <f t="shared" si="12"/>
        <v>0</v>
      </c>
    </row>
    <row r="44" spans="1:24" ht="17.25" customHeight="1" thickTop="1">
      <c r="A44" s="83"/>
      <c r="N44" s="50"/>
      <c r="R44" s="98">
        <f>SLOPE(Q31:Q41,P31:P41)</f>
        <v>1.0542</v>
      </c>
      <c r="S44" s="98" t="str">
        <f>FIXED(R44*$S$11,4)</f>
        <v>0.0011</v>
      </c>
    </row>
    <row r="45" spans="1:24" ht="17.25" customHeight="1">
      <c r="A45" s="83"/>
      <c r="N45" s="50"/>
      <c r="R45" s="98">
        <f>INTERCEPT(Q31:Q41,P31:P41)</f>
        <v>15.822222222222081</v>
      </c>
      <c r="S45" s="98">
        <f>ROUND(R45*$S$11,4)</f>
        <v>1.5800000000000002E-2</v>
      </c>
    </row>
    <row r="46" spans="1:24" ht="17.25" customHeight="1">
      <c r="A46" s="83"/>
      <c r="N46" s="50"/>
    </row>
    <row r="47" spans="1:24" ht="17.25" customHeight="1">
      <c r="A47" s="83"/>
      <c r="N47" s="50"/>
    </row>
    <row r="48" spans="1:24" ht="17.25" customHeight="1">
      <c r="A48" s="83"/>
      <c r="N48" s="50"/>
    </row>
    <row r="49" spans="1:14" ht="17.25" customHeight="1" thickBot="1">
      <c r="A49" s="44"/>
      <c r="B49" s="25"/>
      <c r="C49" s="28"/>
      <c r="D49" s="25"/>
      <c r="E49" s="25"/>
      <c r="F49" s="25"/>
      <c r="G49" s="25"/>
      <c r="H49" s="25"/>
      <c r="I49" s="25"/>
      <c r="J49" s="25"/>
      <c r="K49" s="25"/>
      <c r="L49" s="25"/>
      <c r="M49" s="113" t="s">
        <v>60</v>
      </c>
      <c r="N49" s="114"/>
    </row>
    <row r="50" spans="1:14" ht="22.5" thickTop="1"/>
  </sheetData>
  <mergeCells count="18">
    <mergeCell ref="K3:N3"/>
    <mergeCell ref="H1:N1"/>
    <mergeCell ref="I41:N41"/>
    <mergeCell ref="I25:N25"/>
    <mergeCell ref="H13:H23"/>
    <mergeCell ref="H29:H39"/>
    <mergeCell ref="I12:N13"/>
    <mergeCell ref="I28:N29"/>
    <mergeCell ref="R12:S12"/>
    <mergeCell ref="M49:N49"/>
    <mergeCell ref="E5:I5"/>
    <mergeCell ref="J5:N5"/>
    <mergeCell ref="A5:D5"/>
    <mergeCell ref="C7:G7"/>
    <mergeCell ref="A6:G6"/>
    <mergeCell ref="H6:N6"/>
    <mergeCell ref="B12:E12"/>
    <mergeCell ref="B28:E28"/>
  </mergeCells>
  <printOptions horizontalCentered="1" verticalCentered="1"/>
  <pageMargins left="0.19685039370078741" right="0.19685039370078741" top="0.19685039370078741" bottom="0.19685039370078741" header="0" footer="0"/>
  <pageSetup paperSize="9" scale="93" fitToWidth="0" fitToHeight="0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019E-D14C-43C7-82C3-CC0ED4ABC334}">
  <dimension ref="A1:V50"/>
  <sheetViews>
    <sheetView view="pageBreakPreview" zoomScale="115" zoomScaleNormal="115" zoomScaleSheetLayoutView="115" workbookViewId="0">
      <selection activeCell="Q26" sqref="Q26"/>
    </sheetView>
  </sheetViews>
  <sheetFormatPr defaultColWidth="8.140625" defaultRowHeight="21.75"/>
  <cols>
    <col min="1" max="1" width="8.5703125" style="29" customWidth="1"/>
    <col min="2" max="2" width="8.140625" style="29"/>
    <col min="3" max="3" width="8.140625" style="27"/>
    <col min="4" max="7" width="8.140625" style="29"/>
    <col min="8" max="8" width="8.5703125" style="29" customWidth="1"/>
    <col min="9" max="16384" width="8.140625" style="29"/>
  </cols>
  <sheetData>
    <row r="1" spans="1:22" ht="27.75" thickTop="1">
      <c r="A1" s="3"/>
      <c r="B1" s="4"/>
      <c r="C1" s="5" t="s">
        <v>0</v>
      </c>
      <c r="D1" s="1"/>
      <c r="E1" s="4"/>
      <c r="F1" s="4"/>
      <c r="G1" s="14"/>
      <c r="H1" s="130" t="s">
        <v>1</v>
      </c>
      <c r="I1" s="131"/>
      <c r="J1" s="131"/>
      <c r="K1" s="131"/>
      <c r="L1" s="131"/>
      <c r="M1" s="131"/>
      <c r="N1" s="132"/>
    </row>
    <row r="2" spans="1:22" ht="27">
      <c r="A2" s="6"/>
      <c r="B2" s="20"/>
      <c r="C2" s="7" t="s">
        <v>2</v>
      </c>
      <c r="D2" s="21"/>
      <c r="E2" s="20"/>
      <c r="F2" s="20"/>
      <c r="G2" s="22"/>
      <c r="H2" s="143" t="s">
        <v>3</v>
      </c>
      <c r="I2" s="144"/>
      <c r="J2" s="144"/>
      <c r="K2" s="145"/>
      <c r="L2" s="146"/>
      <c r="M2" s="9" t="s">
        <v>5</v>
      </c>
      <c r="N2" s="31"/>
    </row>
    <row r="3" spans="1:22" ht="27">
      <c r="A3" s="10"/>
      <c r="B3" s="11"/>
      <c r="C3" s="15" t="s">
        <v>7</v>
      </c>
      <c r="D3" s="8"/>
      <c r="E3" s="11"/>
      <c r="F3" s="11"/>
      <c r="G3" s="8"/>
      <c r="H3" s="143" t="s">
        <v>8</v>
      </c>
      <c r="I3" s="144"/>
      <c r="J3" s="144"/>
      <c r="K3" s="128"/>
      <c r="L3" s="128"/>
      <c r="M3" s="128"/>
      <c r="N3" s="129"/>
    </row>
    <row r="4" spans="1:22" ht="24">
      <c r="A4" s="17" t="s">
        <v>9</v>
      </c>
      <c r="B4" s="18"/>
      <c r="C4" s="19"/>
      <c r="D4" s="37"/>
      <c r="E4" s="2" t="s">
        <v>10</v>
      </c>
      <c r="F4" s="37"/>
      <c r="G4" s="38"/>
      <c r="J4" s="23" t="s">
        <v>11</v>
      </c>
      <c r="K4" s="12"/>
      <c r="L4" s="12"/>
      <c r="M4" s="24"/>
      <c r="N4" s="13"/>
    </row>
    <row r="5" spans="1:22" ht="22.5" customHeight="1" thickBot="1">
      <c r="A5" s="119"/>
      <c r="B5" s="116"/>
      <c r="C5" s="116"/>
      <c r="D5" s="117"/>
      <c r="E5" s="115"/>
      <c r="F5" s="116"/>
      <c r="G5" s="116"/>
      <c r="H5" s="116"/>
      <c r="I5" s="117"/>
      <c r="J5" s="115"/>
      <c r="K5" s="116"/>
      <c r="L5" s="116"/>
      <c r="M5" s="116"/>
      <c r="N5" s="118"/>
    </row>
    <row r="6" spans="1:22" ht="24" customHeight="1" thickTop="1">
      <c r="A6" s="122" t="s">
        <v>15</v>
      </c>
      <c r="B6" s="123"/>
      <c r="C6" s="123"/>
      <c r="D6" s="123"/>
      <c r="E6" s="123"/>
      <c r="F6" s="123"/>
      <c r="G6" s="142"/>
      <c r="H6" s="126" t="s">
        <v>16</v>
      </c>
      <c r="I6" s="123"/>
      <c r="J6" s="123"/>
      <c r="K6" s="123"/>
      <c r="L6" s="123"/>
      <c r="M6" s="123"/>
      <c r="N6" s="127"/>
    </row>
    <row r="7" spans="1:22" ht="24">
      <c r="A7" s="39" t="s">
        <v>17</v>
      </c>
      <c r="C7" s="92"/>
      <c r="D7" s="48"/>
      <c r="E7" s="48"/>
      <c r="F7" s="48"/>
      <c r="G7" s="48"/>
      <c r="H7" s="2" t="s">
        <v>19</v>
      </c>
      <c r="J7" s="22"/>
      <c r="K7" s="49"/>
      <c r="N7" s="50"/>
    </row>
    <row r="8" spans="1:22" ht="24">
      <c r="A8" s="39" t="s">
        <v>21</v>
      </c>
      <c r="C8" s="92"/>
      <c r="D8" s="93"/>
      <c r="E8" s="49"/>
      <c r="F8" s="49"/>
      <c r="G8" s="49"/>
      <c r="H8" s="2" t="s">
        <v>23</v>
      </c>
      <c r="J8" s="22"/>
      <c r="K8" s="49"/>
      <c r="N8" s="50"/>
    </row>
    <row r="9" spans="1:22" ht="24">
      <c r="A9" s="39" t="s">
        <v>25</v>
      </c>
      <c r="C9" s="92"/>
      <c r="D9" s="93"/>
      <c r="E9" s="30"/>
      <c r="F9" s="49"/>
      <c r="G9" s="49"/>
      <c r="H9" s="2" t="s">
        <v>27</v>
      </c>
      <c r="J9" s="22"/>
      <c r="K9" s="49"/>
      <c r="N9" s="50"/>
    </row>
    <row r="10" spans="1:22">
      <c r="A10" s="39" t="s">
        <v>29</v>
      </c>
      <c r="C10" s="92"/>
      <c r="D10" s="93"/>
      <c r="E10" s="49"/>
      <c r="F10" s="49"/>
      <c r="G10" s="49"/>
      <c r="H10" s="52"/>
      <c r="K10" s="49"/>
      <c r="N10" s="50"/>
    </row>
    <row r="11" spans="1:22" ht="22.5" thickBot="1">
      <c r="A11" s="84" t="s">
        <v>32</v>
      </c>
      <c r="B11" s="47"/>
      <c r="C11" s="85"/>
      <c r="D11" s="86"/>
      <c r="E11" s="87"/>
      <c r="F11" s="88"/>
      <c r="G11" s="88"/>
      <c r="H11" s="43"/>
      <c r="I11" s="25"/>
      <c r="J11" s="25" t="s">
        <v>33</v>
      </c>
      <c r="K11" s="25"/>
      <c r="L11" s="25"/>
      <c r="M11" s="25" t="s">
        <v>34</v>
      </c>
      <c r="N11" s="26"/>
    </row>
    <row r="12" spans="1:22" ht="17.25" customHeight="1" thickTop="1">
      <c r="A12" s="54" t="s">
        <v>36</v>
      </c>
      <c r="B12" s="140" t="s">
        <v>61</v>
      </c>
      <c r="C12" s="141"/>
      <c r="D12" s="141"/>
      <c r="E12" s="141"/>
      <c r="F12" s="59" t="s">
        <v>37</v>
      </c>
      <c r="G12" s="56" t="s">
        <v>38</v>
      </c>
      <c r="H12" s="91"/>
      <c r="I12" s="138" t="s">
        <v>39</v>
      </c>
      <c r="J12" s="138"/>
      <c r="K12" s="138"/>
      <c r="L12" s="138"/>
      <c r="M12" s="138"/>
      <c r="N12" s="139"/>
    </row>
    <row r="13" spans="1:22" ht="17.25" customHeight="1">
      <c r="A13" s="58" t="s">
        <v>42</v>
      </c>
      <c r="B13" s="59" t="s">
        <v>43</v>
      </c>
      <c r="C13" s="59" t="s">
        <v>43</v>
      </c>
      <c r="D13" s="59" t="s">
        <v>43</v>
      </c>
      <c r="E13" s="59" t="s">
        <v>44</v>
      </c>
      <c r="F13" s="60" t="s">
        <v>45</v>
      </c>
      <c r="G13" s="61"/>
      <c r="H13" s="135" t="s">
        <v>62</v>
      </c>
      <c r="I13" s="136"/>
      <c r="J13" s="136"/>
      <c r="K13" s="136"/>
      <c r="L13" s="136"/>
      <c r="M13" s="136"/>
      <c r="N13" s="137"/>
    </row>
    <row r="14" spans="1:22" ht="17.25" customHeight="1">
      <c r="A14" s="16" t="s">
        <v>63</v>
      </c>
      <c r="B14" s="62" t="s">
        <v>50</v>
      </c>
      <c r="C14" s="62" t="s">
        <v>51</v>
      </c>
      <c r="D14" s="63" t="s">
        <v>52</v>
      </c>
      <c r="E14" s="62"/>
      <c r="F14" s="63" t="s">
        <v>64</v>
      </c>
      <c r="G14" s="63" t="s">
        <v>53</v>
      </c>
      <c r="H14" s="135"/>
      <c r="J14" s="27"/>
      <c r="N14" s="50"/>
    </row>
    <row r="15" spans="1:22" ht="17.25" customHeight="1">
      <c r="A15" s="66"/>
      <c r="B15" s="75"/>
      <c r="C15" s="75"/>
      <c r="D15" s="75"/>
      <c r="E15" s="69"/>
      <c r="F15" s="69"/>
      <c r="G15" s="70"/>
      <c r="H15" s="135"/>
      <c r="J15" s="27"/>
      <c r="N15" s="50"/>
      <c r="O15" s="27"/>
      <c r="P15" s="30"/>
      <c r="Q15" s="81"/>
      <c r="R15" s="30"/>
      <c r="S15" s="81"/>
      <c r="T15" s="81"/>
      <c r="U15" s="81"/>
      <c r="V15" s="76"/>
    </row>
    <row r="16" spans="1:22" ht="17.25" customHeight="1">
      <c r="A16" s="66"/>
      <c r="B16" s="75"/>
      <c r="C16" s="75"/>
      <c r="D16" s="75"/>
      <c r="E16" s="69"/>
      <c r="F16" s="70"/>
      <c r="G16" s="70"/>
      <c r="H16" s="135"/>
      <c r="J16" s="27"/>
      <c r="N16" s="50"/>
      <c r="O16" s="27"/>
      <c r="P16" s="30"/>
      <c r="Q16" s="81"/>
      <c r="R16" s="30"/>
      <c r="S16" s="81"/>
      <c r="T16" s="81"/>
      <c r="U16" s="81"/>
      <c r="V16" s="76"/>
    </row>
    <row r="17" spans="1:22" ht="17.25" customHeight="1">
      <c r="A17" s="66"/>
      <c r="B17" s="75"/>
      <c r="C17" s="75"/>
      <c r="D17" s="75"/>
      <c r="E17" s="69"/>
      <c r="F17" s="70"/>
      <c r="G17" s="70"/>
      <c r="H17" s="135"/>
      <c r="J17" s="27"/>
      <c r="N17" s="50"/>
      <c r="O17" s="27"/>
      <c r="P17" s="30"/>
      <c r="Q17" s="81"/>
      <c r="R17" s="30"/>
      <c r="S17" s="81"/>
      <c r="T17" s="81"/>
      <c r="U17" s="81"/>
      <c r="V17" s="76"/>
    </row>
    <row r="18" spans="1:22" ht="17.25" customHeight="1">
      <c r="A18" s="66"/>
      <c r="B18" s="75"/>
      <c r="C18" s="75"/>
      <c r="D18" s="75"/>
      <c r="E18" s="69"/>
      <c r="F18" s="70"/>
      <c r="G18" s="70"/>
      <c r="H18" s="135"/>
      <c r="J18" s="27"/>
      <c r="N18" s="50"/>
      <c r="O18" s="27"/>
      <c r="P18" s="30"/>
      <c r="Q18" s="81"/>
      <c r="R18" s="30"/>
      <c r="S18" s="81"/>
      <c r="T18" s="81"/>
      <c r="U18" s="81"/>
      <c r="V18" s="76"/>
    </row>
    <row r="19" spans="1:22" ht="17.25" customHeight="1">
      <c r="A19" s="66"/>
      <c r="B19" s="75"/>
      <c r="C19" s="75"/>
      <c r="D19" s="75"/>
      <c r="E19" s="69"/>
      <c r="F19" s="70"/>
      <c r="G19" s="70"/>
      <c r="H19" s="135"/>
      <c r="J19" s="27"/>
      <c r="N19" s="50"/>
      <c r="O19" s="27"/>
      <c r="P19" s="30"/>
      <c r="Q19" s="81"/>
      <c r="R19" s="30"/>
      <c r="S19" s="81"/>
      <c r="T19" s="81"/>
      <c r="U19" s="81"/>
      <c r="V19" s="76"/>
    </row>
    <row r="20" spans="1:22" ht="17.25" customHeight="1">
      <c r="A20" s="66"/>
      <c r="B20" s="75"/>
      <c r="C20" s="75"/>
      <c r="D20" s="75"/>
      <c r="E20" s="69"/>
      <c r="F20" s="70"/>
      <c r="G20" s="70"/>
      <c r="H20" s="135"/>
      <c r="J20" s="27"/>
      <c r="N20" s="50"/>
      <c r="O20" s="27"/>
      <c r="P20" s="30"/>
      <c r="Q20" s="81"/>
      <c r="R20" s="30"/>
      <c r="S20" s="81"/>
      <c r="T20" s="81"/>
      <c r="U20" s="81"/>
      <c r="V20" s="76"/>
    </row>
    <row r="21" spans="1:22" ht="17.25" customHeight="1">
      <c r="A21" s="66"/>
      <c r="B21" s="75"/>
      <c r="C21" s="75"/>
      <c r="D21" s="75"/>
      <c r="E21" s="69"/>
      <c r="F21" s="70"/>
      <c r="G21" s="70"/>
      <c r="H21" s="135"/>
      <c r="J21" s="27"/>
      <c r="N21" s="50"/>
      <c r="O21" s="27"/>
      <c r="P21" s="30"/>
      <c r="Q21" s="81"/>
      <c r="R21" s="30"/>
      <c r="S21" s="81"/>
      <c r="T21" s="81"/>
      <c r="U21" s="81"/>
      <c r="V21" s="76"/>
    </row>
    <row r="22" spans="1:22" ht="17.25" customHeight="1">
      <c r="A22" s="66"/>
      <c r="B22" s="75"/>
      <c r="C22" s="75"/>
      <c r="D22" s="75"/>
      <c r="E22" s="69"/>
      <c r="F22" s="70"/>
      <c r="G22" s="70"/>
      <c r="H22" s="135"/>
      <c r="J22" s="27"/>
      <c r="N22" s="50"/>
      <c r="O22" s="27"/>
      <c r="P22" s="30"/>
      <c r="Q22" s="81"/>
      <c r="R22" s="30"/>
      <c r="S22" s="81"/>
      <c r="T22" s="81"/>
      <c r="U22" s="81"/>
      <c r="V22" s="76"/>
    </row>
    <row r="23" spans="1:22" ht="17.25" customHeight="1">
      <c r="A23" s="66"/>
      <c r="B23" s="75"/>
      <c r="C23" s="75"/>
      <c r="D23" s="75"/>
      <c r="E23" s="69"/>
      <c r="F23" s="70"/>
      <c r="G23" s="70"/>
      <c r="H23" s="135"/>
      <c r="J23" s="27"/>
      <c r="N23" s="50"/>
      <c r="O23" s="27"/>
      <c r="P23" s="30"/>
      <c r="Q23" s="81"/>
      <c r="R23" s="89"/>
    </row>
    <row r="24" spans="1:22" ht="17.25" customHeight="1">
      <c r="A24" s="66"/>
      <c r="B24" s="75"/>
      <c r="C24" s="75"/>
      <c r="D24" s="75"/>
      <c r="E24" s="69"/>
      <c r="F24" s="69"/>
      <c r="G24" s="70"/>
      <c r="J24" s="27"/>
      <c r="N24" s="50"/>
      <c r="O24" s="27"/>
      <c r="P24" s="30"/>
      <c r="Q24" s="81"/>
      <c r="R24" s="89"/>
    </row>
    <row r="25" spans="1:22" ht="17.25" customHeight="1">
      <c r="A25" s="66"/>
      <c r="B25" s="75"/>
      <c r="C25" s="75"/>
      <c r="D25" s="75"/>
      <c r="E25" s="69"/>
      <c r="F25" s="69"/>
      <c r="G25" s="70"/>
      <c r="H25" s="47"/>
      <c r="I25" s="133" t="s">
        <v>65</v>
      </c>
      <c r="J25" s="133"/>
      <c r="K25" s="133"/>
      <c r="L25" s="133"/>
      <c r="M25" s="133"/>
      <c r="N25" s="134"/>
      <c r="O25" s="27"/>
      <c r="P25" s="30"/>
      <c r="Q25" s="81"/>
      <c r="R25" s="89"/>
    </row>
    <row r="26" spans="1:22" ht="17.25" customHeight="1">
      <c r="A26" s="66"/>
      <c r="B26" s="75"/>
      <c r="C26" s="75"/>
      <c r="D26" s="75"/>
      <c r="E26" s="69"/>
      <c r="F26" s="69"/>
      <c r="G26" s="70"/>
      <c r="H26" s="94" t="s">
        <v>66</v>
      </c>
      <c r="I26" s="24"/>
      <c r="J26" s="24"/>
      <c r="K26" s="24"/>
      <c r="L26" s="24"/>
      <c r="M26" s="24"/>
      <c r="N26" s="41"/>
      <c r="O26" s="27"/>
      <c r="P26" s="27"/>
      <c r="Q26" s="76"/>
      <c r="R26" s="76"/>
    </row>
    <row r="27" spans="1:22" ht="17.25" customHeight="1" thickBot="1">
      <c r="A27" s="106"/>
      <c r="B27" s="109"/>
      <c r="C27" s="109"/>
      <c r="D27" s="109"/>
      <c r="E27" s="110"/>
      <c r="F27" s="110"/>
      <c r="G27" s="105"/>
      <c r="H27" s="42" t="s">
        <v>67</v>
      </c>
      <c r="I27" s="42"/>
      <c r="J27" s="42"/>
      <c r="K27" s="42"/>
      <c r="L27" s="42"/>
      <c r="M27" s="42"/>
      <c r="N27" s="90"/>
      <c r="O27" s="27"/>
      <c r="P27" s="27"/>
      <c r="R27" s="76"/>
    </row>
    <row r="28" spans="1:22" ht="17.25" customHeight="1" thickTop="1">
      <c r="A28" s="58" t="s">
        <v>36</v>
      </c>
      <c r="B28" s="149" t="s">
        <v>68</v>
      </c>
      <c r="C28" s="150"/>
      <c r="D28" s="150"/>
      <c r="E28" s="150"/>
      <c r="F28" s="59" t="s">
        <v>37</v>
      </c>
      <c r="G28" s="61" t="s">
        <v>38</v>
      </c>
      <c r="H28" s="27"/>
      <c r="I28" s="136" t="s">
        <v>58</v>
      </c>
      <c r="J28" s="136"/>
      <c r="K28" s="136"/>
      <c r="L28" s="136"/>
      <c r="M28" s="136"/>
      <c r="N28" s="137"/>
      <c r="O28" s="27"/>
      <c r="P28" s="27"/>
      <c r="R28" s="76"/>
    </row>
    <row r="29" spans="1:22" ht="17.25" customHeight="1">
      <c r="A29" s="58" t="s">
        <v>42</v>
      </c>
      <c r="B29" s="59" t="s">
        <v>43</v>
      </c>
      <c r="C29" s="59" t="s">
        <v>43</v>
      </c>
      <c r="D29" s="59" t="s">
        <v>43</v>
      </c>
      <c r="E29" s="59" t="s">
        <v>44</v>
      </c>
      <c r="F29" s="60" t="s">
        <v>45</v>
      </c>
      <c r="G29" s="61"/>
      <c r="H29" s="135" t="s">
        <v>62</v>
      </c>
      <c r="I29" s="136"/>
      <c r="J29" s="136"/>
      <c r="K29" s="136"/>
      <c r="L29" s="136"/>
      <c r="M29" s="136"/>
      <c r="N29" s="137"/>
      <c r="O29" s="27"/>
      <c r="P29" s="27"/>
      <c r="Q29" s="76"/>
      <c r="R29" s="76"/>
    </row>
    <row r="30" spans="1:22" ht="17.25" customHeight="1">
      <c r="A30" s="16" t="s">
        <v>63</v>
      </c>
      <c r="B30" s="62" t="s">
        <v>50</v>
      </c>
      <c r="C30" s="62" t="s">
        <v>51</v>
      </c>
      <c r="D30" s="63" t="s">
        <v>52</v>
      </c>
      <c r="E30" s="62"/>
      <c r="F30" s="63" t="s">
        <v>64</v>
      </c>
      <c r="G30" s="63" t="s">
        <v>53</v>
      </c>
      <c r="H30" s="135"/>
      <c r="J30" s="27"/>
      <c r="N30" s="50"/>
      <c r="O30" s="27"/>
      <c r="P30" s="27"/>
      <c r="Q30" s="76"/>
      <c r="R30" s="76"/>
    </row>
    <row r="31" spans="1:22" ht="17.25" customHeight="1">
      <c r="A31" s="66"/>
      <c r="B31" s="75"/>
      <c r="C31" s="75"/>
      <c r="D31" s="75"/>
      <c r="E31" s="69"/>
      <c r="F31" s="70"/>
      <c r="G31" s="70"/>
      <c r="H31" s="135"/>
      <c r="J31" s="27"/>
      <c r="N31" s="50"/>
      <c r="O31" s="27"/>
      <c r="P31" s="27"/>
      <c r="Q31" s="76"/>
      <c r="R31" s="76"/>
    </row>
    <row r="32" spans="1:22" ht="17.25" customHeight="1">
      <c r="A32" s="66"/>
      <c r="B32" s="75"/>
      <c r="C32" s="75"/>
      <c r="D32" s="75"/>
      <c r="E32" s="69"/>
      <c r="F32" s="70"/>
      <c r="G32" s="70"/>
      <c r="H32" s="135"/>
      <c r="J32" s="27"/>
      <c r="N32" s="50"/>
      <c r="O32" s="27"/>
      <c r="P32" s="27"/>
      <c r="Q32" s="76"/>
      <c r="R32" s="76"/>
    </row>
    <row r="33" spans="1:22" ht="17.25" customHeight="1">
      <c r="A33" s="66"/>
      <c r="B33" s="75"/>
      <c r="C33" s="75"/>
      <c r="D33" s="75"/>
      <c r="E33" s="69"/>
      <c r="F33" s="70"/>
      <c r="G33" s="70"/>
      <c r="H33" s="135"/>
      <c r="J33" s="27"/>
      <c r="N33" s="50"/>
      <c r="O33" s="27"/>
      <c r="P33" s="27"/>
      <c r="Q33" s="76"/>
      <c r="R33" s="76"/>
    </row>
    <row r="34" spans="1:22" ht="17.25" customHeight="1">
      <c r="A34" s="66"/>
      <c r="B34" s="75"/>
      <c r="C34" s="75"/>
      <c r="D34" s="75"/>
      <c r="E34" s="69"/>
      <c r="F34" s="70"/>
      <c r="G34" s="70"/>
      <c r="H34" s="135"/>
      <c r="J34" s="27"/>
      <c r="N34" s="50"/>
      <c r="O34" s="27"/>
      <c r="P34" s="27"/>
      <c r="Q34" s="76"/>
      <c r="R34" s="76"/>
    </row>
    <row r="35" spans="1:22" ht="17.25" customHeight="1">
      <c r="A35" s="66"/>
      <c r="B35" s="75"/>
      <c r="C35" s="75"/>
      <c r="D35" s="75"/>
      <c r="E35" s="69"/>
      <c r="F35" s="70"/>
      <c r="G35" s="70"/>
      <c r="H35" s="135"/>
      <c r="J35" s="27"/>
      <c r="N35" s="50"/>
      <c r="O35" s="27"/>
      <c r="P35" s="27"/>
      <c r="Q35" s="76"/>
      <c r="R35" s="76"/>
    </row>
    <row r="36" spans="1:22" ht="17.25" customHeight="1">
      <c r="A36" s="66"/>
      <c r="B36" s="75"/>
      <c r="C36" s="75"/>
      <c r="D36" s="75"/>
      <c r="E36" s="69"/>
      <c r="F36" s="70"/>
      <c r="G36" s="70"/>
      <c r="H36" s="135"/>
      <c r="J36" s="27"/>
      <c r="N36" s="50"/>
      <c r="O36" s="27"/>
      <c r="P36" s="27"/>
      <c r="Q36" s="76"/>
      <c r="R36" s="76"/>
    </row>
    <row r="37" spans="1:22" ht="17.25" customHeight="1">
      <c r="A37" s="66"/>
      <c r="B37" s="75"/>
      <c r="C37" s="75"/>
      <c r="D37" s="75"/>
      <c r="E37" s="69"/>
      <c r="F37" s="70"/>
      <c r="G37" s="70"/>
      <c r="H37" s="135"/>
      <c r="J37" s="27"/>
      <c r="N37" s="50"/>
      <c r="O37" s="27"/>
      <c r="P37" s="27"/>
      <c r="Q37" s="76"/>
      <c r="R37" s="76"/>
    </row>
    <row r="38" spans="1:22" ht="17.25" customHeight="1">
      <c r="A38" s="66"/>
      <c r="B38" s="75"/>
      <c r="C38" s="75"/>
      <c r="D38" s="75"/>
      <c r="E38" s="69"/>
      <c r="F38" s="70"/>
      <c r="G38" s="70"/>
      <c r="H38" s="135"/>
      <c r="J38" s="27"/>
      <c r="N38" s="50"/>
      <c r="O38" s="27"/>
      <c r="P38" s="27"/>
      <c r="Q38" s="76"/>
      <c r="R38" s="76"/>
    </row>
    <row r="39" spans="1:22" ht="17.25" customHeight="1">
      <c r="A39" s="66"/>
      <c r="B39" s="75"/>
      <c r="C39" s="75"/>
      <c r="D39" s="75"/>
      <c r="E39" s="69"/>
      <c r="F39" s="70"/>
      <c r="G39" s="70"/>
      <c r="H39" s="135"/>
      <c r="J39" s="27"/>
      <c r="N39" s="50"/>
      <c r="O39" s="27"/>
      <c r="P39" s="27"/>
      <c r="Q39" s="76"/>
      <c r="R39" s="76"/>
      <c r="S39" s="76"/>
      <c r="T39" s="76"/>
      <c r="U39" s="76"/>
      <c r="V39" s="76"/>
    </row>
    <row r="40" spans="1:22" ht="17.25" customHeight="1">
      <c r="A40" s="45"/>
      <c r="B40" s="75"/>
      <c r="C40" s="75"/>
      <c r="D40" s="75"/>
      <c r="E40" s="69"/>
      <c r="F40" s="70"/>
      <c r="G40" s="70"/>
      <c r="J40" s="27"/>
      <c r="N40" s="50"/>
      <c r="O40" s="27"/>
      <c r="P40" s="27"/>
      <c r="R40" s="76"/>
      <c r="S40" s="76"/>
      <c r="T40" s="76"/>
      <c r="U40" s="76"/>
      <c r="V40" s="76"/>
    </row>
    <row r="41" spans="1:22" ht="17.25" customHeight="1">
      <c r="A41" s="45"/>
      <c r="B41" s="75"/>
      <c r="C41" s="75"/>
      <c r="D41" s="75"/>
      <c r="E41" s="69"/>
      <c r="F41" s="70"/>
      <c r="G41" s="70"/>
      <c r="H41" s="47"/>
      <c r="I41" s="133" t="s">
        <v>65</v>
      </c>
      <c r="J41" s="133"/>
      <c r="K41" s="133"/>
      <c r="L41" s="133"/>
      <c r="M41" s="133"/>
      <c r="N41" s="134"/>
      <c r="O41" s="27"/>
      <c r="P41" s="27"/>
      <c r="R41" s="81"/>
    </row>
    <row r="42" spans="1:22" ht="17.25" customHeight="1">
      <c r="A42" s="45"/>
      <c r="B42" s="75"/>
      <c r="C42" s="75"/>
      <c r="D42" s="75"/>
      <c r="E42" s="69"/>
      <c r="F42" s="70"/>
      <c r="G42" s="70"/>
      <c r="H42" s="94" t="s">
        <v>69</v>
      </c>
      <c r="I42" s="24"/>
      <c r="J42" s="24"/>
      <c r="K42" s="24"/>
      <c r="L42" s="24"/>
      <c r="M42" s="24"/>
      <c r="N42" s="41"/>
      <c r="Q42" s="82"/>
      <c r="R42" s="82"/>
      <c r="S42" s="82"/>
    </row>
    <row r="43" spans="1:22" ht="17.25" customHeight="1" thickBot="1">
      <c r="A43" s="40"/>
      <c r="B43" s="109"/>
      <c r="C43" s="109"/>
      <c r="D43" s="109"/>
      <c r="E43" s="110"/>
      <c r="F43" s="105"/>
      <c r="G43" s="105"/>
      <c r="H43" s="42" t="s">
        <v>67</v>
      </c>
      <c r="I43" s="42"/>
      <c r="J43" s="42"/>
      <c r="K43" s="42"/>
      <c r="L43" s="42"/>
      <c r="M43" s="42"/>
      <c r="N43" s="90"/>
      <c r="Q43" s="82"/>
      <c r="R43" s="82"/>
      <c r="S43" s="82"/>
    </row>
    <row r="44" spans="1:22" ht="17.25" customHeight="1" thickTop="1">
      <c r="A44" s="83"/>
      <c r="N44" s="50"/>
      <c r="Q44" s="82"/>
      <c r="R44" s="82"/>
      <c r="S44" s="82"/>
    </row>
    <row r="45" spans="1:22" ht="17.25" customHeight="1">
      <c r="A45" s="83"/>
      <c r="N45" s="50"/>
      <c r="Q45" s="82"/>
      <c r="R45" s="82"/>
      <c r="S45" s="82"/>
    </row>
    <row r="46" spans="1:22" ht="17.25" customHeight="1">
      <c r="A46" s="83"/>
      <c r="N46" s="50"/>
    </row>
    <row r="47" spans="1:22" ht="17.25" customHeight="1">
      <c r="A47" s="83"/>
      <c r="N47" s="50"/>
    </row>
    <row r="48" spans="1:22" ht="17.25" customHeight="1">
      <c r="A48" s="83"/>
      <c r="N48" s="50"/>
    </row>
    <row r="49" spans="1:14" ht="17.25" customHeight="1" thickBot="1">
      <c r="A49" s="44"/>
      <c r="B49" s="25"/>
      <c r="C49" s="28"/>
      <c r="D49" s="25"/>
      <c r="E49" s="25"/>
      <c r="F49" s="25"/>
      <c r="G49" s="25"/>
      <c r="H49" s="25"/>
      <c r="I49" s="25"/>
      <c r="J49" s="25"/>
      <c r="K49" s="25"/>
      <c r="L49" s="147" t="s">
        <v>60</v>
      </c>
      <c r="M49" s="147"/>
      <c r="N49" s="148"/>
    </row>
    <row r="50" spans="1:14" ht="22.5" thickTop="1"/>
  </sheetData>
  <mergeCells count="19">
    <mergeCell ref="L49:N49"/>
    <mergeCell ref="I12:N13"/>
    <mergeCell ref="I28:N29"/>
    <mergeCell ref="B12:E12"/>
    <mergeCell ref="B28:E28"/>
    <mergeCell ref="H13:H23"/>
    <mergeCell ref="H29:H39"/>
    <mergeCell ref="I25:N25"/>
    <mergeCell ref="I41:N41"/>
    <mergeCell ref="H6:N6"/>
    <mergeCell ref="A6:G6"/>
    <mergeCell ref="H1:N1"/>
    <mergeCell ref="H2:J2"/>
    <mergeCell ref="K2:L2"/>
    <mergeCell ref="H3:J3"/>
    <mergeCell ref="K3:N3"/>
    <mergeCell ref="A5:D5"/>
    <mergeCell ref="E5:I5"/>
    <mergeCell ref="J5:N5"/>
  </mergeCells>
  <printOptions horizontalCentered="1" verticalCentered="1"/>
  <pageMargins left="0.19685039370078741" right="0.19685039370078741" top="0.19685039370078741" bottom="0.19685039370078741" header="0" footer="0"/>
  <pageSetup paperSize="9" scale="93" fitToWidth="0" fitToHeight="0" orientation="portrait" horizontalDpi="429496729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547247-9222-4619-B0DE-AABEAFD4C777}"/>
</file>

<file path=customXml/itemProps2.xml><?xml version="1.0" encoding="utf-8"?>
<ds:datastoreItem xmlns:ds="http://schemas.openxmlformats.org/officeDocument/2006/customXml" ds:itemID="{B1A225DF-27DE-4752-A643-768805F9783F}"/>
</file>

<file path=customXml/itemProps3.xml><?xml version="1.0" encoding="utf-8"?>
<ds:datastoreItem xmlns:ds="http://schemas.openxmlformats.org/officeDocument/2006/customXml" ds:itemID="{DB8791A0-B8B1-4236-A693-379CD28F58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Nithita Hempaisanpipat</cp:lastModifiedBy>
  <cp:revision/>
  <dcterms:created xsi:type="dcterms:W3CDTF">1998-02-09T07:46:15Z</dcterms:created>
  <dcterms:modified xsi:type="dcterms:W3CDTF">2024-04-24T11:02:25Z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  <property fmtid="{D5CDD505-2E9C-101B-9397-08002B2CF9AE}" pid="3" name="MediaServiceImageTags">
    <vt:lpwstr/>
  </property>
</Properties>
</file>